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31005138\Documents\nd\Grant Statement\Budget Pricing Template\"/>
    </mc:Choice>
  </mc:AlternateContent>
  <bookViews>
    <workbookView xWindow="-108" yWindow="-108" windowWidth="23256" windowHeight="12576" tabRatio="836"/>
  </bookViews>
  <sheets>
    <sheet name="Pricing Template" sheetId="36" r:id="rId1"/>
    <sheet name="Drop Down List" sheetId="8" state="hidden" r:id="rId2"/>
    <sheet name="Example Budget" sheetId="43" r:id="rId3"/>
    <sheet name="Example Budget - Old" sheetId="35" state="hidden" r:id="rId4"/>
    <sheet name="Example Pricing Template (Old)" sheetId="7" state="hidden" r:id="rId5"/>
    <sheet name="Full Time Salary Rates" sheetId="9" state="hidden" r:id="rId6"/>
    <sheet name="Vlookup" sheetId="10" state="hidden" r:id="rId7"/>
    <sheet name="2015" sheetId="17" state="hidden" r:id="rId8"/>
    <sheet name="2016" sheetId="18" state="hidden" r:id="rId9"/>
    <sheet name="2017" sheetId="19" state="hidden" r:id="rId10"/>
    <sheet name="2018" sheetId="20" state="hidden" r:id="rId11"/>
    <sheet name="2019" sheetId="21" state="hidden" r:id="rId12"/>
    <sheet name="2020" sheetId="22" r:id="rId13"/>
    <sheet name="2021" sheetId="31" r:id="rId14"/>
    <sheet name="2022" sheetId="33" r:id="rId15"/>
    <sheet name="2015 (Cas)" sheetId="23" state="hidden" r:id="rId16"/>
    <sheet name="2016 (Cas)" sheetId="24" state="hidden" r:id="rId17"/>
    <sheet name="2023" sheetId="37" r:id="rId18"/>
    <sheet name="2024" sheetId="38" r:id="rId19"/>
    <sheet name="2025" sheetId="39" r:id="rId20"/>
    <sheet name="2017 (Cas)" sheetId="25" state="hidden" r:id="rId21"/>
    <sheet name="2018 (Cas)" sheetId="26" state="hidden" r:id="rId22"/>
    <sheet name="2019 (Cas)" sheetId="27" state="hidden" r:id="rId23"/>
    <sheet name="2026" sheetId="44" r:id="rId24"/>
    <sheet name="2027" sheetId="45" r:id="rId25"/>
    <sheet name="2028" sheetId="48" r:id="rId26"/>
    <sheet name="2029" sheetId="49" r:id="rId27"/>
    <sheet name="2030" sheetId="50" r:id="rId28"/>
    <sheet name="2020 (Cas)" sheetId="28" r:id="rId29"/>
    <sheet name="2021 (Cas)" sheetId="32" r:id="rId30"/>
    <sheet name="2022 (Cas)" sheetId="34" r:id="rId31"/>
    <sheet name="2023 (Cas)" sheetId="40" r:id="rId32"/>
    <sheet name="2024 (Cas)" sheetId="41" r:id="rId33"/>
    <sheet name="2025 (Cas)" sheetId="42" r:id="rId34"/>
    <sheet name="2026 (Cas)" sheetId="46" r:id="rId35"/>
    <sheet name="2027 (Cas)" sheetId="47" r:id="rId36"/>
    <sheet name="2028 (Cas)" sheetId="51" r:id="rId37"/>
    <sheet name="2029 (Cas)" sheetId="52" r:id="rId38"/>
    <sheet name="2030 (Cas)" sheetId="53" r:id="rId39"/>
  </sheets>
  <externalReferences>
    <externalReference r:id="rId40"/>
    <externalReference r:id="rId41"/>
  </externalReferences>
  <definedNames>
    <definedName name="_2020">'Drop Down List'!$A$1:$A$8</definedName>
    <definedName name="_xlnm._FilterDatabase" localSheetId="7" hidden="1">'2015'!$A$1:$E$1</definedName>
    <definedName name="_xlnm._FilterDatabase" localSheetId="8" hidden="1">'2016'!$A$1:$E$1</definedName>
    <definedName name="_xlnm._FilterDatabase" localSheetId="9" hidden="1">'2017'!$A$1:$E$1</definedName>
    <definedName name="_xlnm._FilterDatabase" localSheetId="10" hidden="1">'2018'!$A$1:$E$1</definedName>
    <definedName name="_xlnm._FilterDatabase" localSheetId="11" hidden="1">'2019'!$A$1:$E$1</definedName>
    <definedName name="_xlnm._FilterDatabase" localSheetId="12" hidden="1">'2020'!$A$1:$E$1</definedName>
    <definedName name="_xlnm._FilterDatabase" localSheetId="13" hidden="1">'2021'!$A$1:$E$1</definedName>
    <definedName name="_xlnm._FilterDatabase" localSheetId="14" hidden="1">'2022'!$A$1:$E$1</definedName>
    <definedName name="_xlnm._FilterDatabase" localSheetId="17" hidden="1">'2023'!$A$1:$E$1</definedName>
    <definedName name="_xlnm._FilterDatabase" localSheetId="18" hidden="1">'2024'!$A$1:$E$1</definedName>
    <definedName name="_xlnm._FilterDatabase" localSheetId="19" hidden="1">'2025'!$A$1:$E$1</definedName>
    <definedName name="_xlnm._FilterDatabase" localSheetId="23" hidden="1">'2026'!$A$1:$E$1</definedName>
    <definedName name="_xlnm._FilterDatabase" localSheetId="24" hidden="1">'2027'!$A$1:$E$1</definedName>
    <definedName name="_xlnm._FilterDatabase" localSheetId="25" hidden="1">'2028'!$A$1:$E$1</definedName>
    <definedName name="_xlnm._FilterDatabase" localSheetId="26" hidden="1">'2029'!$A$1:$E$1</definedName>
    <definedName name="_xlnm._FilterDatabase" localSheetId="27" hidden="1">'2030'!$A$1:$E$1</definedName>
    <definedName name="_xlnm._FilterDatabase" localSheetId="6" hidden="1">Vlookup!$A$1:$C$3120</definedName>
    <definedName name="Campus">'Drop Down List'!$C$1:$C$3</definedName>
    <definedName name="Level">'Drop Down List'!$B$1:$B$80</definedName>
    <definedName name="_xlnm.Print_Area" localSheetId="2">'Example Budget'!$A$1:$P$109</definedName>
    <definedName name="_xlnm.Print_Area" localSheetId="3">'Example Budget - Old'!$A$1:$N$109</definedName>
    <definedName name="_xlnm.Print_Area" localSheetId="4">'Example Pricing Template (Old)'!$A$2:$M$73</definedName>
    <definedName name="_xlnm.Print_Area" localSheetId="0">'Pricing Template'!$A$1:$P$117</definedName>
    <definedName name="Year">'Drop Down List'!$A$1:$A$6</definedName>
    <definedName name="Year2022">'Drop Down List'!$A$8:$B$31</definedName>
    <definedName name="Years">'Drop Down List'!$A$10:$A$26</definedName>
    <definedName name="YearsTo2022">'Drop Down List'!$A$10:$A$15</definedName>
    <definedName name="YrsUpTo22">'Drop Down List'!$A$3:$A$8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87" i="53" l="1"/>
  <c r="F87" i="53" s="1"/>
  <c r="G87" i="53" s="1"/>
  <c r="C86" i="53"/>
  <c r="H86" i="53" s="1"/>
  <c r="C85" i="53"/>
  <c r="O84" i="53"/>
  <c r="C84" i="53"/>
  <c r="O83" i="53"/>
  <c r="T83" i="53" s="1"/>
  <c r="C83" i="53"/>
  <c r="H83" i="53" s="1"/>
  <c r="O82" i="53"/>
  <c r="C82" i="53"/>
  <c r="O81" i="53"/>
  <c r="R81" i="53" s="1"/>
  <c r="C81" i="53"/>
  <c r="O80" i="53"/>
  <c r="C80" i="53"/>
  <c r="O79" i="53"/>
  <c r="U79" i="53" s="1"/>
  <c r="V79" i="53" s="1"/>
  <c r="C79" i="53"/>
  <c r="D79" i="53" s="1"/>
  <c r="O78" i="53"/>
  <c r="C78" i="53"/>
  <c r="F78" i="53" s="1"/>
  <c r="G78" i="53" s="1"/>
  <c r="O77" i="53"/>
  <c r="P77" i="53" s="1"/>
  <c r="C77" i="53"/>
  <c r="O76" i="53"/>
  <c r="T76" i="53" s="1"/>
  <c r="C76" i="53"/>
  <c r="O75" i="53"/>
  <c r="R75" i="53" s="1"/>
  <c r="S75" i="53" s="1"/>
  <c r="C75" i="53"/>
  <c r="D75" i="53" s="1"/>
  <c r="O74" i="53"/>
  <c r="C74" i="53"/>
  <c r="F74" i="53" s="1"/>
  <c r="G74" i="53" s="1"/>
  <c r="O73" i="53"/>
  <c r="P73" i="53" s="1"/>
  <c r="C73" i="53"/>
  <c r="O72" i="53"/>
  <c r="C72" i="53"/>
  <c r="O71" i="53"/>
  <c r="T71" i="53" s="1"/>
  <c r="U71" i="53" s="1"/>
  <c r="V71" i="53" s="1"/>
  <c r="C71" i="53"/>
  <c r="O70" i="53"/>
  <c r="C70" i="53"/>
  <c r="O69" i="53"/>
  <c r="R69" i="53" s="1"/>
  <c r="C69" i="53"/>
  <c r="O68" i="53"/>
  <c r="C68" i="53"/>
  <c r="O67" i="53"/>
  <c r="P67" i="53" s="1"/>
  <c r="C67" i="53"/>
  <c r="O66" i="53"/>
  <c r="C66" i="53"/>
  <c r="O65" i="53"/>
  <c r="R65" i="53" s="1"/>
  <c r="C65" i="53"/>
  <c r="O64" i="53"/>
  <c r="T64" i="53" s="1"/>
  <c r="C64" i="53"/>
  <c r="O63" i="53"/>
  <c r="P63" i="53" s="1"/>
  <c r="C63" i="53"/>
  <c r="O62" i="53"/>
  <c r="C62" i="53"/>
  <c r="G62" i="53" s="1"/>
  <c r="O61" i="53"/>
  <c r="R61" i="53" s="1"/>
  <c r="C61" i="53"/>
  <c r="O60" i="53"/>
  <c r="T60" i="53" s="1"/>
  <c r="C60" i="53"/>
  <c r="O59" i="53"/>
  <c r="P59" i="53" s="1"/>
  <c r="C59" i="53"/>
  <c r="O58" i="53"/>
  <c r="C58" i="53"/>
  <c r="G58" i="53" s="1"/>
  <c r="O57" i="53"/>
  <c r="P57" i="53" s="1"/>
  <c r="C57" i="53"/>
  <c r="O56" i="53"/>
  <c r="C56" i="53"/>
  <c r="O55" i="53"/>
  <c r="R55" i="53" s="1"/>
  <c r="S55" i="53" s="1"/>
  <c r="C55" i="53"/>
  <c r="D55" i="53" s="1"/>
  <c r="O54" i="53"/>
  <c r="C54" i="53"/>
  <c r="F54" i="53" s="1"/>
  <c r="G54" i="53" s="1"/>
  <c r="O53" i="53"/>
  <c r="T53" i="53" s="1"/>
  <c r="C53" i="53"/>
  <c r="O52" i="53"/>
  <c r="C52" i="53"/>
  <c r="O51" i="53"/>
  <c r="R51" i="53" s="1"/>
  <c r="S51" i="53" s="1"/>
  <c r="C51" i="53"/>
  <c r="D51" i="53" s="1"/>
  <c r="O50" i="53"/>
  <c r="C50" i="53"/>
  <c r="O49" i="53"/>
  <c r="R49" i="53" s="1"/>
  <c r="C49" i="53"/>
  <c r="O48" i="53"/>
  <c r="C48" i="53"/>
  <c r="O47" i="53"/>
  <c r="P47" i="53" s="1"/>
  <c r="C47" i="53"/>
  <c r="D47" i="53" s="1"/>
  <c r="O46" i="53"/>
  <c r="C46" i="53"/>
  <c r="O45" i="53"/>
  <c r="R45" i="53" s="1"/>
  <c r="S45" i="53" s="1"/>
  <c r="C45" i="53"/>
  <c r="O44" i="53"/>
  <c r="C44" i="53"/>
  <c r="O43" i="53"/>
  <c r="P43" i="53" s="1"/>
  <c r="C43" i="53"/>
  <c r="D43" i="53" s="1"/>
  <c r="O42" i="53"/>
  <c r="C42" i="53"/>
  <c r="O41" i="53"/>
  <c r="C41" i="53"/>
  <c r="O40" i="53"/>
  <c r="P40" i="53" s="1"/>
  <c r="C40" i="53"/>
  <c r="O39" i="53"/>
  <c r="C39" i="53"/>
  <c r="O38" i="53"/>
  <c r="C38" i="53"/>
  <c r="D38" i="53" s="1"/>
  <c r="O37" i="53"/>
  <c r="C37" i="53"/>
  <c r="O36" i="53"/>
  <c r="R36" i="53" s="1"/>
  <c r="C36" i="53"/>
  <c r="O35" i="53"/>
  <c r="C35" i="53"/>
  <c r="F35" i="53" s="1"/>
  <c r="G35" i="53" s="1"/>
  <c r="O34" i="53"/>
  <c r="C34" i="53"/>
  <c r="O33" i="53"/>
  <c r="T33" i="53" s="1"/>
  <c r="C33" i="53"/>
  <c r="O32" i="53"/>
  <c r="R32" i="53" s="1"/>
  <c r="C32" i="53"/>
  <c r="O31" i="53"/>
  <c r="T31" i="53" s="1"/>
  <c r="C31" i="53"/>
  <c r="O30" i="53"/>
  <c r="C30" i="53"/>
  <c r="F30" i="53" s="1"/>
  <c r="G30" i="53" s="1"/>
  <c r="O29" i="53"/>
  <c r="S29" i="53" s="1"/>
  <c r="C29" i="53"/>
  <c r="O28" i="53"/>
  <c r="C28" i="53"/>
  <c r="O27" i="53"/>
  <c r="R27" i="53" s="1"/>
  <c r="S27" i="53" s="1"/>
  <c r="C27" i="53"/>
  <c r="H27" i="53" s="1"/>
  <c r="O26" i="53"/>
  <c r="C26" i="53"/>
  <c r="F26" i="53" s="1"/>
  <c r="G26" i="53" s="1"/>
  <c r="O25" i="53"/>
  <c r="T25" i="53" s="1"/>
  <c r="C25" i="53"/>
  <c r="O24" i="53"/>
  <c r="P24" i="53" s="1"/>
  <c r="C24" i="53"/>
  <c r="O23" i="53"/>
  <c r="P23" i="53" s="1"/>
  <c r="C23" i="53"/>
  <c r="D23" i="53" s="1"/>
  <c r="O22" i="53"/>
  <c r="C22" i="53"/>
  <c r="H22" i="53" s="1"/>
  <c r="O21" i="53"/>
  <c r="R21" i="53" s="1"/>
  <c r="C21" i="53"/>
  <c r="O20" i="53"/>
  <c r="C20" i="53"/>
  <c r="O19" i="53"/>
  <c r="R19" i="53" s="1"/>
  <c r="C19" i="53"/>
  <c r="D19" i="53" s="1"/>
  <c r="O18" i="53"/>
  <c r="C18" i="53"/>
  <c r="F18" i="53" s="1"/>
  <c r="G18" i="53" s="1"/>
  <c r="O17" i="53"/>
  <c r="S17" i="53" s="1"/>
  <c r="C17" i="53"/>
  <c r="O16" i="53"/>
  <c r="P16" i="53" s="1"/>
  <c r="C16" i="53"/>
  <c r="O15" i="53"/>
  <c r="T15" i="53" s="1"/>
  <c r="C15" i="53"/>
  <c r="H15" i="53" s="1"/>
  <c r="O14" i="53"/>
  <c r="C14" i="53"/>
  <c r="H14" i="53" s="1"/>
  <c r="O13" i="53"/>
  <c r="S13" i="53" s="1"/>
  <c r="C13" i="53"/>
  <c r="O12" i="53"/>
  <c r="P12" i="53" s="1"/>
  <c r="C12" i="53"/>
  <c r="O11" i="53"/>
  <c r="C11" i="53"/>
  <c r="D11" i="53" s="1"/>
  <c r="O10" i="53"/>
  <c r="C10" i="53"/>
  <c r="F10" i="53" s="1"/>
  <c r="G10" i="53" s="1"/>
  <c r="O9" i="53"/>
  <c r="R9" i="53" s="1"/>
  <c r="S9" i="53" s="1"/>
  <c r="C9" i="53"/>
  <c r="O8" i="53"/>
  <c r="C8" i="53"/>
  <c r="O7" i="53"/>
  <c r="R7" i="53" s="1"/>
  <c r="C7" i="53"/>
  <c r="D7" i="53" s="1"/>
  <c r="O6" i="53"/>
  <c r="C6" i="53"/>
  <c r="H6" i="53" s="1"/>
  <c r="O5" i="53"/>
  <c r="P5" i="53" s="1"/>
  <c r="C5" i="53"/>
  <c r="F86" i="53"/>
  <c r="D86" i="53"/>
  <c r="T84" i="53"/>
  <c r="H84" i="53"/>
  <c r="F84" i="53"/>
  <c r="D84" i="53"/>
  <c r="R83" i="53"/>
  <c r="S83" i="53" s="1"/>
  <c r="P83" i="53"/>
  <c r="T82" i="53"/>
  <c r="F82" i="53"/>
  <c r="G82" i="53" s="1"/>
  <c r="P81" i="53"/>
  <c r="H81" i="53"/>
  <c r="T80" i="53"/>
  <c r="H80" i="53"/>
  <c r="F80" i="53"/>
  <c r="G80" i="53" s="1"/>
  <c r="D80" i="53"/>
  <c r="T79" i="53"/>
  <c r="R79" i="53"/>
  <c r="S79" i="53" s="1"/>
  <c r="T78" i="53"/>
  <c r="R77" i="53"/>
  <c r="T77" i="53"/>
  <c r="D77" i="53"/>
  <c r="H76" i="53"/>
  <c r="F76" i="53"/>
  <c r="G76" i="53" s="1"/>
  <c r="D76" i="53"/>
  <c r="T75" i="53"/>
  <c r="P75" i="53"/>
  <c r="H75" i="53"/>
  <c r="T74" i="53"/>
  <c r="R73" i="53"/>
  <c r="T73" i="53"/>
  <c r="H73" i="53"/>
  <c r="D73" i="53"/>
  <c r="H72" i="53"/>
  <c r="F72" i="53"/>
  <c r="D72" i="53"/>
  <c r="R71" i="53"/>
  <c r="S71" i="53" s="1"/>
  <c r="P71" i="53"/>
  <c r="T70" i="53"/>
  <c r="F70" i="53"/>
  <c r="G70" i="53" s="1"/>
  <c r="P69" i="53"/>
  <c r="T68" i="53"/>
  <c r="G68" i="53"/>
  <c r="F68" i="53"/>
  <c r="D68" i="53"/>
  <c r="R67" i="53"/>
  <c r="T67" i="53"/>
  <c r="T66" i="53"/>
  <c r="F66" i="53"/>
  <c r="G66" i="53" s="1"/>
  <c r="P65" i="53"/>
  <c r="T65" i="53"/>
  <c r="G64" i="53"/>
  <c r="F64" i="53"/>
  <c r="D64" i="53"/>
  <c r="R63" i="53"/>
  <c r="T63" i="53"/>
  <c r="T62" i="53"/>
  <c r="F62" i="53"/>
  <c r="P61" i="53"/>
  <c r="T61" i="53"/>
  <c r="F60" i="53"/>
  <c r="G60" i="53" s="1"/>
  <c r="D60" i="53"/>
  <c r="R59" i="53"/>
  <c r="T59" i="53"/>
  <c r="T58" i="53"/>
  <c r="F58" i="53"/>
  <c r="R57" i="53"/>
  <c r="T57" i="53"/>
  <c r="H56" i="53"/>
  <c r="F56" i="53"/>
  <c r="G56" i="53" s="1"/>
  <c r="D56" i="53"/>
  <c r="P55" i="53"/>
  <c r="T55" i="53"/>
  <c r="T54" i="53"/>
  <c r="R53" i="53"/>
  <c r="P53" i="53"/>
  <c r="D53" i="53"/>
  <c r="T52" i="53"/>
  <c r="F52" i="53"/>
  <c r="G52" i="53" s="1"/>
  <c r="D52" i="53"/>
  <c r="P51" i="53"/>
  <c r="T51" i="53"/>
  <c r="T50" i="53"/>
  <c r="F50" i="53"/>
  <c r="G50" i="53" s="1"/>
  <c r="P49" i="53"/>
  <c r="D49" i="53"/>
  <c r="T48" i="53"/>
  <c r="F48" i="53"/>
  <c r="G48" i="53" s="1"/>
  <c r="D48" i="53"/>
  <c r="R47" i="53"/>
  <c r="T47" i="53"/>
  <c r="T46" i="53"/>
  <c r="F46" i="53"/>
  <c r="G46" i="53" s="1"/>
  <c r="P45" i="53"/>
  <c r="T45" i="53"/>
  <c r="D45" i="53"/>
  <c r="T44" i="53"/>
  <c r="F44" i="53"/>
  <c r="G44" i="53" s="1"/>
  <c r="D44" i="53"/>
  <c r="R43" i="53"/>
  <c r="S43" i="53" s="1"/>
  <c r="T43" i="53"/>
  <c r="V42" i="53"/>
  <c r="R42" i="53"/>
  <c r="P42" i="53"/>
  <c r="D42" i="53"/>
  <c r="T41" i="53"/>
  <c r="F41" i="53"/>
  <c r="G41" i="53" s="1"/>
  <c r="D41" i="53"/>
  <c r="R40" i="53"/>
  <c r="T40" i="53"/>
  <c r="D40" i="53"/>
  <c r="T39" i="53"/>
  <c r="F39" i="53"/>
  <c r="G39" i="53" s="1"/>
  <c r="R38" i="53"/>
  <c r="P38" i="53"/>
  <c r="T38" i="53"/>
  <c r="T37" i="53"/>
  <c r="F37" i="53"/>
  <c r="D37" i="53"/>
  <c r="T36" i="53"/>
  <c r="P36" i="53"/>
  <c r="H36" i="53"/>
  <c r="D36" i="53"/>
  <c r="T35" i="53"/>
  <c r="R34" i="53"/>
  <c r="P34" i="53"/>
  <c r="T34" i="53"/>
  <c r="H34" i="53"/>
  <c r="D34" i="53"/>
  <c r="H33" i="53"/>
  <c r="F33" i="53"/>
  <c r="G33" i="53" s="1"/>
  <c r="D33" i="53"/>
  <c r="P32" i="53"/>
  <c r="T32" i="53"/>
  <c r="P30" i="53"/>
  <c r="H30" i="53"/>
  <c r="T29" i="53"/>
  <c r="R29" i="53"/>
  <c r="P29" i="53"/>
  <c r="F29" i="53"/>
  <c r="D29" i="53"/>
  <c r="P28" i="53"/>
  <c r="P27" i="53"/>
  <c r="D27" i="53"/>
  <c r="T26" i="53"/>
  <c r="R26" i="53"/>
  <c r="H26" i="53"/>
  <c r="D26" i="53"/>
  <c r="R25" i="53"/>
  <c r="F25" i="53"/>
  <c r="D25" i="53"/>
  <c r="R23" i="53"/>
  <c r="S23" i="53" s="1"/>
  <c r="T23" i="53"/>
  <c r="H23" i="53"/>
  <c r="T22" i="53"/>
  <c r="R22" i="53"/>
  <c r="F22" i="53"/>
  <c r="G22" i="53" s="1"/>
  <c r="T21" i="53"/>
  <c r="P21" i="53"/>
  <c r="F21" i="53"/>
  <c r="D21" i="53"/>
  <c r="P20" i="53"/>
  <c r="P19" i="53"/>
  <c r="T19" i="53"/>
  <c r="T18" i="53"/>
  <c r="R18" i="53"/>
  <c r="H18" i="53"/>
  <c r="D18" i="53"/>
  <c r="T17" i="53"/>
  <c r="R17" i="53"/>
  <c r="P17" i="53"/>
  <c r="F17" i="53"/>
  <c r="D17" i="53"/>
  <c r="R15" i="53"/>
  <c r="P15" i="53"/>
  <c r="T14" i="53"/>
  <c r="R14" i="53"/>
  <c r="F14" i="53"/>
  <c r="G14" i="53" s="1"/>
  <c r="D14" i="53"/>
  <c r="R13" i="53"/>
  <c r="P13" i="53"/>
  <c r="F13" i="53"/>
  <c r="D13" i="53"/>
  <c r="R11" i="53"/>
  <c r="T11" i="53"/>
  <c r="T10" i="53"/>
  <c r="R10" i="53"/>
  <c r="H10" i="53"/>
  <c r="D10" i="53"/>
  <c r="P9" i="53"/>
  <c r="F9" i="53"/>
  <c r="D9" i="53"/>
  <c r="P8" i="53"/>
  <c r="T7" i="53"/>
  <c r="H7" i="53"/>
  <c r="T6" i="53"/>
  <c r="R6" i="53"/>
  <c r="F6" i="53"/>
  <c r="G6" i="53" s="1"/>
  <c r="R5" i="53"/>
  <c r="S5" i="53" s="1"/>
  <c r="F5" i="53"/>
  <c r="D5" i="53"/>
  <c r="C87" i="52"/>
  <c r="C86" i="52"/>
  <c r="C85" i="52"/>
  <c r="O84" i="52"/>
  <c r="C84" i="52"/>
  <c r="H84" i="52" s="1"/>
  <c r="O83" i="52"/>
  <c r="C83" i="52"/>
  <c r="H83" i="52" s="1"/>
  <c r="O82" i="52"/>
  <c r="C82" i="52"/>
  <c r="O81" i="52"/>
  <c r="C81" i="52"/>
  <c r="O80" i="52"/>
  <c r="C80" i="52"/>
  <c r="G80" i="52" s="1"/>
  <c r="O79" i="52"/>
  <c r="C79" i="52"/>
  <c r="D79" i="52" s="1"/>
  <c r="O78" i="52"/>
  <c r="C78" i="52"/>
  <c r="O77" i="52"/>
  <c r="C77" i="52"/>
  <c r="O76" i="52"/>
  <c r="C76" i="52"/>
  <c r="H76" i="52" s="1"/>
  <c r="O75" i="52"/>
  <c r="C75" i="52"/>
  <c r="F75" i="52" s="1"/>
  <c r="O74" i="52"/>
  <c r="C74" i="52"/>
  <c r="O73" i="52"/>
  <c r="C73" i="52"/>
  <c r="O72" i="52"/>
  <c r="C72" i="52"/>
  <c r="F72" i="52" s="1"/>
  <c r="G72" i="52" s="1"/>
  <c r="O71" i="52"/>
  <c r="C71" i="52"/>
  <c r="F71" i="52" s="1"/>
  <c r="O70" i="52"/>
  <c r="C70" i="52"/>
  <c r="O69" i="52"/>
  <c r="C69" i="52"/>
  <c r="O68" i="52"/>
  <c r="C68" i="52"/>
  <c r="F68" i="52" s="1"/>
  <c r="G68" i="52" s="1"/>
  <c r="O67" i="52"/>
  <c r="C67" i="52"/>
  <c r="F67" i="52" s="1"/>
  <c r="O66" i="52"/>
  <c r="C66" i="52"/>
  <c r="O65" i="52"/>
  <c r="P65" i="52" s="1"/>
  <c r="C65" i="52"/>
  <c r="O64" i="52"/>
  <c r="C64" i="52"/>
  <c r="H64" i="52" s="1"/>
  <c r="O63" i="52"/>
  <c r="C63" i="52"/>
  <c r="H63" i="52" s="1"/>
  <c r="O62" i="52"/>
  <c r="C62" i="52"/>
  <c r="O61" i="52"/>
  <c r="P61" i="52" s="1"/>
  <c r="C61" i="52"/>
  <c r="O60" i="52"/>
  <c r="C60" i="52"/>
  <c r="H60" i="52" s="1"/>
  <c r="O59" i="52"/>
  <c r="C59" i="52"/>
  <c r="D59" i="52" s="1"/>
  <c r="O58" i="52"/>
  <c r="C58" i="52"/>
  <c r="O57" i="52"/>
  <c r="T57" i="52" s="1"/>
  <c r="C57" i="52"/>
  <c r="O56" i="52"/>
  <c r="C56" i="52"/>
  <c r="F56" i="52" s="1"/>
  <c r="G56" i="52" s="1"/>
  <c r="O55" i="52"/>
  <c r="C55" i="52"/>
  <c r="H55" i="52" s="1"/>
  <c r="O54" i="52"/>
  <c r="C54" i="52"/>
  <c r="O53" i="52"/>
  <c r="C53" i="52"/>
  <c r="O52" i="52"/>
  <c r="C52" i="52"/>
  <c r="O51" i="52"/>
  <c r="C51" i="52"/>
  <c r="D51" i="52" s="1"/>
  <c r="O50" i="52"/>
  <c r="C50" i="52"/>
  <c r="O49" i="52"/>
  <c r="P49" i="52" s="1"/>
  <c r="C49" i="52"/>
  <c r="O48" i="52"/>
  <c r="C48" i="52"/>
  <c r="H48" i="52" s="1"/>
  <c r="O47" i="52"/>
  <c r="C47" i="52"/>
  <c r="H47" i="52" s="1"/>
  <c r="O46" i="52"/>
  <c r="C46" i="52"/>
  <c r="O45" i="52"/>
  <c r="P45" i="52" s="1"/>
  <c r="C45" i="52"/>
  <c r="O44" i="52"/>
  <c r="C44" i="52"/>
  <c r="H44" i="52" s="1"/>
  <c r="O43" i="52"/>
  <c r="C43" i="52"/>
  <c r="H43" i="52" s="1"/>
  <c r="O42" i="52"/>
  <c r="C42" i="52"/>
  <c r="O41" i="52"/>
  <c r="T41" i="52" s="1"/>
  <c r="C41" i="52"/>
  <c r="O40" i="52"/>
  <c r="C40" i="52"/>
  <c r="F40" i="52" s="1"/>
  <c r="O39" i="52"/>
  <c r="C39" i="52"/>
  <c r="O38" i="52"/>
  <c r="C38" i="52"/>
  <c r="O37" i="52"/>
  <c r="T37" i="52" s="1"/>
  <c r="C37" i="52"/>
  <c r="O36" i="52"/>
  <c r="C36" i="52"/>
  <c r="H36" i="52" s="1"/>
  <c r="O35" i="52"/>
  <c r="C35" i="52"/>
  <c r="O34" i="52"/>
  <c r="C34" i="52"/>
  <c r="O33" i="52"/>
  <c r="T33" i="52" s="1"/>
  <c r="C33" i="52"/>
  <c r="O32" i="52"/>
  <c r="C32" i="52"/>
  <c r="H32" i="52" s="1"/>
  <c r="O31" i="52"/>
  <c r="C31" i="52"/>
  <c r="O30" i="52"/>
  <c r="C30" i="52"/>
  <c r="O29" i="52"/>
  <c r="T29" i="52" s="1"/>
  <c r="C29" i="52"/>
  <c r="O28" i="52"/>
  <c r="C28" i="52"/>
  <c r="O27" i="52"/>
  <c r="C27" i="52"/>
  <c r="D27" i="52" s="1"/>
  <c r="O26" i="52"/>
  <c r="C26" i="52"/>
  <c r="O25" i="52"/>
  <c r="T25" i="52" s="1"/>
  <c r="C25" i="52"/>
  <c r="O24" i="52"/>
  <c r="C24" i="52"/>
  <c r="O23" i="52"/>
  <c r="C23" i="52"/>
  <c r="H23" i="52" s="1"/>
  <c r="O22" i="52"/>
  <c r="C22" i="52"/>
  <c r="O21" i="52"/>
  <c r="T21" i="52" s="1"/>
  <c r="C21" i="52"/>
  <c r="O20" i="52"/>
  <c r="C20" i="52"/>
  <c r="O19" i="52"/>
  <c r="C19" i="52"/>
  <c r="H19" i="52" s="1"/>
  <c r="O18" i="52"/>
  <c r="C18" i="52"/>
  <c r="O17" i="52"/>
  <c r="R17" i="52" s="1"/>
  <c r="S17" i="52" s="1"/>
  <c r="C17" i="52"/>
  <c r="O16" i="52"/>
  <c r="C16" i="52"/>
  <c r="O15" i="52"/>
  <c r="C15" i="52"/>
  <c r="D15" i="52" s="1"/>
  <c r="O14" i="52"/>
  <c r="C14" i="52"/>
  <c r="O13" i="52"/>
  <c r="P13" i="52" s="1"/>
  <c r="C13" i="52"/>
  <c r="O12" i="52"/>
  <c r="C12" i="52"/>
  <c r="O11" i="52"/>
  <c r="C11" i="52"/>
  <c r="D11" i="52" s="1"/>
  <c r="O10" i="52"/>
  <c r="C10" i="52"/>
  <c r="O9" i="52"/>
  <c r="R9" i="52" s="1"/>
  <c r="S9" i="52" s="1"/>
  <c r="C9" i="52"/>
  <c r="O8" i="52"/>
  <c r="C8" i="52"/>
  <c r="O7" i="52"/>
  <c r="C7" i="52"/>
  <c r="H7" i="52" s="1"/>
  <c r="O6" i="52"/>
  <c r="C6" i="52"/>
  <c r="O5" i="52"/>
  <c r="R5" i="52" s="1"/>
  <c r="S5" i="52" s="1"/>
  <c r="C5" i="52"/>
  <c r="H85" i="52"/>
  <c r="T84" i="52"/>
  <c r="F84" i="52"/>
  <c r="T83" i="52"/>
  <c r="R83" i="52"/>
  <c r="S83" i="52" s="1"/>
  <c r="P83" i="52"/>
  <c r="H81" i="52"/>
  <c r="T80" i="52"/>
  <c r="F80" i="52"/>
  <c r="T79" i="52"/>
  <c r="R79" i="52"/>
  <c r="S79" i="52" s="1"/>
  <c r="P79" i="52"/>
  <c r="H79" i="52"/>
  <c r="H77" i="52"/>
  <c r="T76" i="52"/>
  <c r="F76" i="52"/>
  <c r="G76" i="52" s="1"/>
  <c r="R75" i="52"/>
  <c r="S75" i="52" s="1"/>
  <c r="P75" i="52"/>
  <c r="D75" i="52"/>
  <c r="H73" i="52"/>
  <c r="T72" i="52"/>
  <c r="H72" i="52"/>
  <c r="R71" i="52"/>
  <c r="S71" i="52" s="1"/>
  <c r="P71" i="52"/>
  <c r="D71" i="52"/>
  <c r="H69" i="52"/>
  <c r="T68" i="52"/>
  <c r="H68" i="52"/>
  <c r="S67" i="52"/>
  <c r="R67" i="52"/>
  <c r="P67" i="52"/>
  <c r="H67" i="52"/>
  <c r="P66" i="52"/>
  <c r="H65" i="52"/>
  <c r="T64" i="52"/>
  <c r="F64" i="52"/>
  <c r="G64" i="52" s="1"/>
  <c r="R63" i="52"/>
  <c r="P63" i="52"/>
  <c r="D63" i="52"/>
  <c r="H61" i="52"/>
  <c r="T60" i="52"/>
  <c r="R59" i="52"/>
  <c r="P59" i="52"/>
  <c r="H59" i="52"/>
  <c r="P58" i="52"/>
  <c r="H57" i="52"/>
  <c r="T56" i="52"/>
  <c r="H56" i="52"/>
  <c r="R55" i="52"/>
  <c r="S55" i="52" s="1"/>
  <c r="P55" i="52"/>
  <c r="P53" i="52"/>
  <c r="H53" i="52"/>
  <c r="T52" i="52"/>
  <c r="H52" i="52"/>
  <c r="R51" i="52"/>
  <c r="P51" i="52"/>
  <c r="H51" i="52"/>
  <c r="P50" i="52"/>
  <c r="H49" i="52"/>
  <c r="T48" i="52"/>
  <c r="F48" i="52"/>
  <c r="G48" i="52" s="1"/>
  <c r="R47" i="52"/>
  <c r="S47" i="52" s="1"/>
  <c r="P47" i="52"/>
  <c r="H45" i="52"/>
  <c r="T44" i="52"/>
  <c r="R43" i="52"/>
  <c r="S43" i="52" s="1"/>
  <c r="P43" i="52"/>
  <c r="F43" i="52"/>
  <c r="V42" i="52"/>
  <c r="P42" i="52"/>
  <c r="H42" i="52"/>
  <c r="H41" i="52"/>
  <c r="F41" i="52"/>
  <c r="G41" i="52" s="1"/>
  <c r="S40" i="52"/>
  <c r="R40" i="52"/>
  <c r="P40" i="52"/>
  <c r="H40" i="52"/>
  <c r="P39" i="52"/>
  <c r="P38" i="52"/>
  <c r="H38" i="52"/>
  <c r="H37" i="52"/>
  <c r="F37" i="52"/>
  <c r="G37" i="52" s="1"/>
  <c r="R36" i="52"/>
  <c r="S36" i="52" s="1"/>
  <c r="P36" i="52"/>
  <c r="F36" i="52"/>
  <c r="P35" i="52"/>
  <c r="P34" i="52"/>
  <c r="H33" i="52"/>
  <c r="G33" i="52"/>
  <c r="F33" i="52"/>
  <c r="R32" i="52"/>
  <c r="P32" i="52"/>
  <c r="F32" i="52"/>
  <c r="P30" i="52"/>
  <c r="P29" i="52"/>
  <c r="F29" i="52"/>
  <c r="D29" i="52"/>
  <c r="H29" i="52"/>
  <c r="R27" i="52"/>
  <c r="T26" i="52"/>
  <c r="H26" i="52"/>
  <c r="F26" i="52"/>
  <c r="G26" i="52" s="1"/>
  <c r="R25" i="52"/>
  <c r="S25" i="52" s="1"/>
  <c r="F25" i="52"/>
  <c r="D25" i="52"/>
  <c r="H25" i="52"/>
  <c r="R23" i="52"/>
  <c r="T22" i="52"/>
  <c r="H22" i="52"/>
  <c r="F22" i="52"/>
  <c r="G22" i="52" s="1"/>
  <c r="P21" i="52"/>
  <c r="F21" i="52"/>
  <c r="D21" i="52"/>
  <c r="H21" i="52"/>
  <c r="P20" i="52"/>
  <c r="R19" i="52"/>
  <c r="T19" i="52"/>
  <c r="D19" i="52"/>
  <c r="T18" i="52"/>
  <c r="H18" i="52"/>
  <c r="G18" i="52"/>
  <c r="F18" i="52"/>
  <c r="D18" i="52"/>
  <c r="F17" i="52"/>
  <c r="D17" i="52"/>
  <c r="H17" i="52"/>
  <c r="R15" i="52"/>
  <c r="T14" i="52"/>
  <c r="H14" i="52"/>
  <c r="F14" i="52"/>
  <c r="G14" i="52" s="1"/>
  <c r="F13" i="52"/>
  <c r="D13" i="52"/>
  <c r="H13" i="52"/>
  <c r="R11" i="52"/>
  <c r="H11" i="52"/>
  <c r="T10" i="52"/>
  <c r="H10" i="52"/>
  <c r="F10" i="52"/>
  <c r="G10" i="52" s="1"/>
  <c r="F9" i="52"/>
  <c r="D9" i="52"/>
  <c r="H9" i="52"/>
  <c r="T6" i="52"/>
  <c r="H6" i="52"/>
  <c r="F6" i="52"/>
  <c r="G6" i="52" s="1"/>
  <c r="F5" i="52"/>
  <c r="D5" i="52"/>
  <c r="C87" i="51"/>
  <c r="C86" i="51"/>
  <c r="C85" i="51"/>
  <c r="O84" i="51"/>
  <c r="C84" i="51"/>
  <c r="F84" i="51" s="1"/>
  <c r="O83" i="51"/>
  <c r="C83" i="51"/>
  <c r="H83" i="51" s="1"/>
  <c r="O82" i="51"/>
  <c r="T82" i="51" s="1"/>
  <c r="C82" i="51"/>
  <c r="O81" i="51"/>
  <c r="C81" i="51"/>
  <c r="O80" i="51"/>
  <c r="C80" i="51"/>
  <c r="F80" i="51" s="1"/>
  <c r="O79" i="51"/>
  <c r="C79" i="51"/>
  <c r="O78" i="51"/>
  <c r="P78" i="51" s="1"/>
  <c r="C78" i="51"/>
  <c r="O77" i="51"/>
  <c r="C77" i="51"/>
  <c r="O76" i="51"/>
  <c r="C76" i="51"/>
  <c r="H76" i="51" s="1"/>
  <c r="O75" i="51"/>
  <c r="C75" i="51"/>
  <c r="F75" i="51" s="1"/>
  <c r="G75" i="51" s="1"/>
  <c r="O74" i="51"/>
  <c r="R74" i="51" s="1"/>
  <c r="S74" i="51" s="1"/>
  <c r="C74" i="51"/>
  <c r="O73" i="51"/>
  <c r="C73" i="51"/>
  <c r="O72" i="51"/>
  <c r="C72" i="51"/>
  <c r="H72" i="51" s="1"/>
  <c r="O71" i="51"/>
  <c r="C71" i="51"/>
  <c r="O70" i="51"/>
  <c r="P70" i="51" s="1"/>
  <c r="C70" i="51"/>
  <c r="O69" i="51"/>
  <c r="C69" i="51"/>
  <c r="O68" i="51"/>
  <c r="C68" i="51"/>
  <c r="H68" i="51" s="1"/>
  <c r="O67" i="51"/>
  <c r="C67" i="51"/>
  <c r="O66" i="51"/>
  <c r="P66" i="51" s="1"/>
  <c r="C66" i="51"/>
  <c r="O65" i="51"/>
  <c r="C65" i="51"/>
  <c r="O64" i="51"/>
  <c r="C64" i="51"/>
  <c r="H64" i="51" s="1"/>
  <c r="O63" i="51"/>
  <c r="C63" i="51"/>
  <c r="O62" i="51"/>
  <c r="C62" i="51"/>
  <c r="O61" i="51"/>
  <c r="C61" i="51"/>
  <c r="O60" i="51"/>
  <c r="C60" i="51"/>
  <c r="H60" i="51" s="1"/>
  <c r="O59" i="51"/>
  <c r="C59" i="51"/>
  <c r="O58" i="51"/>
  <c r="P58" i="51" s="1"/>
  <c r="C58" i="51"/>
  <c r="O57" i="51"/>
  <c r="C57" i="51"/>
  <c r="O56" i="51"/>
  <c r="C56" i="51"/>
  <c r="F56" i="51" s="1"/>
  <c r="O55" i="51"/>
  <c r="C55" i="51"/>
  <c r="O54" i="51"/>
  <c r="P54" i="51" s="1"/>
  <c r="C54" i="51"/>
  <c r="O53" i="51"/>
  <c r="C53" i="51"/>
  <c r="O52" i="51"/>
  <c r="C52" i="51"/>
  <c r="H52" i="51" s="1"/>
  <c r="O51" i="51"/>
  <c r="C51" i="51"/>
  <c r="O50" i="51"/>
  <c r="P50" i="51" s="1"/>
  <c r="C50" i="51"/>
  <c r="O49" i="51"/>
  <c r="C49" i="51"/>
  <c r="O48" i="51"/>
  <c r="C48" i="51"/>
  <c r="H48" i="51" s="1"/>
  <c r="O47" i="51"/>
  <c r="C47" i="51"/>
  <c r="O46" i="51"/>
  <c r="C46" i="51"/>
  <c r="O45" i="51"/>
  <c r="C45" i="51"/>
  <c r="O44" i="51"/>
  <c r="C44" i="51"/>
  <c r="H44" i="51" s="1"/>
  <c r="O43" i="51"/>
  <c r="C43" i="51"/>
  <c r="O42" i="51"/>
  <c r="C42" i="51"/>
  <c r="O41" i="51"/>
  <c r="C41" i="51"/>
  <c r="O40" i="51"/>
  <c r="C40" i="51"/>
  <c r="H40" i="51" s="1"/>
  <c r="O39" i="51"/>
  <c r="C39" i="51"/>
  <c r="O38" i="51"/>
  <c r="P38" i="51" s="1"/>
  <c r="C38" i="51"/>
  <c r="O37" i="51"/>
  <c r="C37" i="51"/>
  <c r="O36" i="51"/>
  <c r="C36" i="51"/>
  <c r="H36" i="51" s="1"/>
  <c r="O35" i="51"/>
  <c r="C35" i="51"/>
  <c r="O34" i="51"/>
  <c r="P34" i="51" s="1"/>
  <c r="C34" i="51"/>
  <c r="O33" i="51"/>
  <c r="C33" i="51"/>
  <c r="O32" i="51"/>
  <c r="C32" i="51"/>
  <c r="H32" i="51" s="1"/>
  <c r="O31" i="51"/>
  <c r="C31" i="51"/>
  <c r="O30" i="51"/>
  <c r="P30" i="51" s="1"/>
  <c r="C30" i="51"/>
  <c r="O29" i="51"/>
  <c r="C29" i="51"/>
  <c r="O28" i="51"/>
  <c r="P28" i="51" s="1"/>
  <c r="C28" i="51"/>
  <c r="H28" i="51" s="1"/>
  <c r="O27" i="51"/>
  <c r="C27" i="51"/>
  <c r="O26" i="51"/>
  <c r="P26" i="51" s="1"/>
  <c r="C26" i="51"/>
  <c r="O25" i="51"/>
  <c r="C25" i="51"/>
  <c r="O24" i="51"/>
  <c r="T24" i="51" s="1"/>
  <c r="C24" i="51"/>
  <c r="H24" i="51" s="1"/>
  <c r="O23" i="51"/>
  <c r="C23" i="51"/>
  <c r="O22" i="51"/>
  <c r="P22" i="51" s="1"/>
  <c r="C22" i="51"/>
  <c r="O21" i="51"/>
  <c r="C21" i="51"/>
  <c r="O20" i="51"/>
  <c r="T20" i="51" s="1"/>
  <c r="C20" i="51"/>
  <c r="H20" i="51" s="1"/>
  <c r="O19" i="51"/>
  <c r="C19" i="51"/>
  <c r="O18" i="51"/>
  <c r="P18" i="51" s="1"/>
  <c r="C18" i="51"/>
  <c r="O17" i="51"/>
  <c r="C17" i="51"/>
  <c r="O16" i="51"/>
  <c r="T16" i="51" s="1"/>
  <c r="C16" i="51"/>
  <c r="H16" i="51" s="1"/>
  <c r="O15" i="51"/>
  <c r="C15" i="51"/>
  <c r="O14" i="51"/>
  <c r="P14" i="51" s="1"/>
  <c r="C14" i="51"/>
  <c r="O13" i="51"/>
  <c r="C13" i="51"/>
  <c r="O12" i="51"/>
  <c r="T12" i="51" s="1"/>
  <c r="C12" i="51"/>
  <c r="H12" i="51" s="1"/>
  <c r="O11" i="51"/>
  <c r="C11" i="51"/>
  <c r="O10" i="51"/>
  <c r="P10" i="51" s="1"/>
  <c r="C10" i="51"/>
  <c r="O9" i="51"/>
  <c r="C9" i="51"/>
  <c r="O8" i="51"/>
  <c r="T8" i="51" s="1"/>
  <c r="C8" i="51"/>
  <c r="H8" i="51" s="1"/>
  <c r="O7" i="51"/>
  <c r="C7" i="51"/>
  <c r="O6" i="51"/>
  <c r="P6" i="51" s="1"/>
  <c r="C6" i="51"/>
  <c r="O5" i="51"/>
  <c r="C5" i="51"/>
  <c r="H85" i="51"/>
  <c r="H84" i="51"/>
  <c r="T83" i="51"/>
  <c r="P83" i="51"/>
  <c r="F83" i="51"/>
  <c r="R82" i="51"/>
  <c r="H81" i="51"/>
  <c r="H80" i="51"/>
  <c r="T79" i="51"/>
  <c r="P79" i="51"/>
  <c r="H79" i="51"/>
  <c r="F79" i="51"/>
  <c r="D79" i="51"/>
  <c r="R78" i="51"/>
  <c r="S78" i="51" s="1"/>
  <c r="H77" i="51"/>
  <c r="F76" i="51"/>
  <c r="T75" i="51"/>
  <c r="P75" i="51"/>
  <c r="H75" i="51"/>
  <c r="H73" i="51"/>
  <c r="P71" i="51"/>
  <c r="F71" i="51"/>
  <c r="H69" i="51"/>
  <c r="P67" i="51"/>
  <c r="F67" i="51"/>
  <c r="H65" i="51"/>
  <c r="P63" i="51"/>
  <c r="F63" i="51"/>
  <c r="P62" i="51"/>
  <c r="H61" i="51"/>
  <c r="F60" i="51"/>
  <c r="P59" i="51"/>
  <c r="F59" i="51"/>
  <c r="H57" i="51"/>
  <c r="H56" i="51"/>
  <c r="P55" i="51"/>
  <c r="F55" i="51"/>
  <c r="H53" i="51"/>
  <c r="P51" i="51"/>
  <c r="F51" i="51"/>
  <c r="H49" i="51"/>
  <c r="P47" i="51"/>
  <c r="F47" i="51"/>
  <c r="P46" i="51"/>
  <c r="H45" i="51"/>
  <c r="F44" i="51"/>
  <c r="P43" i="51"/>
  <c r="H43" i="51"/>
  <c r="F43" i="51"/>
  <c r="V42" i="51"/>
  <c r="H42" i="51"/>
  <c r="H41" i="51"/>
  <c r="F41" i="51"/>
  <c r="P40" i="51"/>
  <c r="P39" i="51"/>
  <c r="H38" i="51"/>
  <c r="H37" i="51"/>
  <c r="F37" i="51"/>
  <c r="P36" i="51"/>
  <c r="P35" i="51"/>
  <c r="H34" i="51"/>
  <c r="H33" i="51"/>
  <c r="F33" i="51"/>
  <c r="P32" i="51"/>
  <c r="P31" i="51"/>
  <c r="T29" i="51"/>
  <c r="P29" i="51"/>
  <c r="R29" i="51"/>
  <c r="T28" i="51"/>
  <c r="R27" i="51"/>
  <c r="S27" i="51" s="1"/>
  <c r="P27" i="51"/>
  <c r="H27" i="51"/>
  <c r="F27" i="51"/>
  <c r="D27" i="51"/>
  <c r="P25" i="51"/>
  <c r="R23" i="51"/>
  <c r="H23" i="51"/>
  <c r="F23" i="51"/>
  <c r="D23" i="51"/>
  <c r="P21" i="51"/>
  <c r="R19" i="51"/>
  <c r="H19" i="51"/>
  <c r="F19" i="51"/>
  <c r="D19" i="51"/>
  <c r="P17" i="51"/>
  <c r="R15" i="51"/>
  <c r="H15" i="51"/>
  <c r="F15" i="51"/>
  <c r="D15" i="51"/>
  <c r="P13" i="51"/>
  <c r="R11" i="51"/>
  <c r="H11" i="51"/>
  <c r="F11" i="51"/>
  <c r="D11" i="51"/>
  <c r="P9" i="51"/>
  <c r="R7" i="51"/>
  <c r="H7" i="51"/>
  <c r="F7" i="51"/>
  <c r="D7" i="51"/>
  <c r="P5" i="51"/>
  <c r="C85" i="50"/>
  <c r="C84" i="50"/>
  <c r="G84" i="50" s="1"/>
  <c r="C83" i="50"/>
  <c r="F83" i="50" s="1"/>
  <c r="R82" i="50"/>
  <c r="C82" i="50"/>
  <c r="F82" i="50" s="1"/>
  <c r="I82" i="50" s="1"/>
  <c r="R81" i="50"/>
  <c r="C81" i="50"/>
  <c r="R80" i="50"/>
  <c r="C80" i="50"/>
  <c r="R79" i="50"/>
  <c r="V79" i="50" s="1"/>
  <c r="C79" i="50"/>
  <c r="F79" i="50" s="1"/>
  <c r="R78" i="50"/>
  <c r="C78" i="50"/>
  <c r="R77" i="50"/>
  <c r="C77" i="50"/>
  <c r="R76" i="50"/>
  <c r="C76" i="50"/>
  <c r="R75" i="50"/>
  <c r="U75" i="50" s="1"/>
  <c r="V75" i="50" s="1"/>
  <c r="C75" i="50"/>
  <c r="F75" i="50" s="1"/>
  <c r="R74" i="50"/>
  <c r="C74" i="50"/>
  <c r="R73" i="50"/>
  <c r="C73" i="50"/>
  <c r="R72" i="50"/>
  <c r="C72" i="50"/>
  <c r="R71" i="50"/>
  <c r="C71" i="50"/>
  <c r="R70" i="50"/>
  <c r="C70" i="50"/>
  <c r="F70" i="50" s="1"/>
  <c r="R69" i="50"/>
  <c r="C69" i="50"/>
  <c r="R68" i="50"/>
  <c r="C68" i="50"/>
  <c r="R67" i="50"/>
  <c r="S67" i="50" s="1"/>
  <c r="Z67" i="50" s="1"/>
  <c r="C67" i="50"/>
  <c r="F67" i="50" s="1"/>
  <c r="R66" i="50"/>
  <c r="C66" i="50"/>
  <c r="F66" i="50" s="1"/>
  <c r="R65" i="50"/>
  <c r="U65" i="50" s="1"/>
  <c r="V65" i="50" s="1"/>
  <c r="C65" i="50"/>
  <c r="R64" i="50"/>
  <c r="C64" i="50"/>
  <c r="R63" i="50"/>
  <c r="S63" i="50" s="1"/>
  <c r="Z63" i="50" s="1"/>
  <c r="C63" i="50"/>
  <c r="F63" i="50" s="1"/>
  <c r="R62" i="50"/>
  <c r="C62" i="50"/>
  <c r="R61" i="50"/>
  <c r="C61" i="50"/>
  <c r="R60" i="50"/>
  <c r="C60" i="50"/>
  <c r="R59" i="50"/>
  <c r="C59" i="50"/>
  <c r="F59" i="50" s="1"/>
  <c r="R58" i="50"/>
  <c r="C58" i="50"/>
  <c r="F58" i="50" s="1"/>
  <c r="R57" i="50"/>
  <c r="C57" i="50"/>
  <c r="R56" i="50"/>
  <c r="C56" i="50"/>
  <c r="R55" i="50"/>
  <c r="C55" i="50"/>
  <c r="F55" i="50" s="1"/>
  <c r="R54" i="50"/>
  <c r="C54" i="50"/>
  <c r="R53" i="50"/>
  <c r="C53" i="50"/>
  <c r="R52" i="50"/>
  <c r="C52" i="50"/>
  <c r="R51" i="50"/>
  <c r="C51" i="50"/>
  <c r="R50" i="50"/>
  <c r="C50" i="50"/>
  <c r="R49" i="50"/>
  <c r="C49" i="50"/>
  <c r="R48" i="50"/>
  <c r="C48" i="50"/>
  <c r="R47" i="50"/>
  <c r="S47" i="50" s="1"/>
  <c r="Z47" i="50" s="1"/>
  <c r="C47" i="50"/>
  <c r="F47" i="50" s="1"/>
  <c r="R46" i="50"/>
  <c r="C46" i="50"/>
  <c r="R45" i="50"/>
  <c r="C45" i="50"/>
  <c r="R44" i="50"/>
  <c r="C44" i="50"/>
  <c r="R43" i="50"/>
  <c r="C43" i="50"/>
  <c r="F43" i="50" s="1"/>
  <c r="R42" i="50"/>
  <c r="C42" i="50"/>
  <c r="R41" i="50"/>
  <c r="C41" i="50"/>
  <c r="R40" i="50"/>
  <c r="C40" i="50"/>
  <c r="R39" i="50"/>
  <c r="C39" i="50"/>
  <c r="R38" i="50"/>
  <c r="C38" i="50"/>
  <c r="F38" i="50" s="1"/>
  <c r="R37" i="50"/>
  <c r="S37" i="50" s="1"/>
  <c r="Z37" i="50" s="1"/>
  <c r="C37" i="50"/>
  <c r="R36" i="50"/>
  <c r="C36" i="50"/>
  <c r="R35" i="50"/>
  <c r="C35" i="50"/>
  <c r="R34" i="50"/>
  <c r="C34" i="50"/>
  <c r="D34" i="50" s="1"/>
  <c r="K34" i="50" s="1"/>
  <c r="R33" i="50"/>
  <c r="C33" i="50"/>
  <c r="R32" i="50"/>
  <c r="C32" i="50"/>
  <c r="R31" i="50"/>
  <c r="C31" i="50"/>
  <c r="D31" i="50" s="1"/>
  <c r="K31" i="50" s="1"/>
  <c r="R30" i="50"/>
  <c r="C30" i="50"/>
  <c r="R29" i="50"/>
  <c r="S29" i="50" s="1"/>
  <c r="Z29" i="50" s="1"/>
  <c r="C29" i="50"/>
  <c r="I29" i="50" s="1"/>
  <c r="R28" i="50"/>
  <c r="C28" i="50"/>
  <c r="R27" i="50"/>
  <c r="C27" i="50"/>
  <c r="R26" i="50"/>
  <c r="C26" i="50"/>
  <c r="D26" i="50" s="1"/>
  <c r="K26" i="50" s="1"/>
  <c r="R25" i="50"/>
  <c r="U25" i="50" s="1"/>
  <c r="C25" i="50"/>
  <c r="D25" i="50" s="1"/>
  <c r="K25" i="50" s="1"/>
  <c r="R24" i="50"/>
  <c r="C24" i="50"/>
  <c r="R23" i="50"/>
  <c r="C23" i="50"/>
  <c r="R22" i="50"/>
  <c r="C22" i="50"/>
  <c r="D22" i="50" s="1"/>
  <c r="K22" i="50" s="1"/>
  <c r="R21" i="50"/>
  <c r="S21" i="50" s="1"/>
  <c r="Z21" i="50" s="1"/>
  <c r="C21" i="50"/>
  <c r="F21" i="50" s="1"/>
  <c r="R20" i="50"/>
  <c r="C20" i="50"/>
  <c r="R19" i="50"/>
  <c r="C19" i="50"/>
  <c r="D19" i="50" s="1"/>
  <c r="K19" i="50" s="1"/>
  <c r="R18" i="50"/>
  <c r="C18" i="50"/>
  <c r="R17" i="50"/>
  <c r="C17" i="50"/>
  <c r="F17" i="50" s="1"/>
  <c r="G17" i="50" s="1"/>
  <c r="R16" i="50"/>
  <c r="C16" i="50"/>
  <c r="R15" i="50"/>
  <c r="C15" i="50"/>
  <c r="R14" i="50"/>
  <c r="C14" i="50"/>
  <c r="D14" i="50" s="1"/>
  <c r="K14" i="50" s="1"/>
  <c r="R13" i="50"/>
  <c r="U13" i="50" s="1"/>
  <c r="C13" i="50"/>
  <c r="G13" i="50" s="1"/>
  <c r="R12" i="50"/>
  <c r="C12" i="50"/>
  <c r="R11" i="50"/>
  <c r="C11" i="50"/>
  <c r="D11" i="50" s="1"/>
  <c r="K11" i="50" s="1"/>
  <c r="R10" i="50"/>
  <c r="C10" i="50"/>
  <c r="D10" i="50" s="1"/>
  <c r="K10" i="50" s="1"/>
  <c r="R9" i="50"/>
  <c r="C9" i="50"/>
  <c r="D9" i="50" s="1"/>
  <c r="K9" i="50" s="1"/>
  <c r="R8" i="50"/>
  <c r="C8" i="50"/>
  <c r="R7" i="50"/>
  <c r="U7" i="50" s="1"/>
  <c r="C7" i="50"/>
  <c r="D7" i="50" s="1"/>
  <c r="K7" i="50" s="1"/>
  <c r="R6" i="50"/>
  <c r="C6" i="50"/>
  <c r="R5" i="50"/>
  <c r="C5" i="50"/>
  <c r="R4" i="50"/>
  <c r="C4" i="50"/>
  <c r="R3" i="50"/>
  <c r="U3" i="50" s="1"/>
  <c r="C3" i="50"/>
  <c r="D3" i="50" s="1"/>
  <c r="K3" i="50" s="1"/>
  <c r="F85" i="50"/>
  <c r="D85" i="50"/>
  <c r="K85" i="50" s="1"/>
  <c r="F84" i="50"/>
  <c r="S82" i="50"/>
  <c r="Z82" i="50" s="1"/>
  <c r="U82" i="50"/>
  <c r="S80" i="50"/>
  <c r="Z80" i="50" s="1"/>
  <c r="F80" i="50"/>
  <c r="D80" i="50"/>
  <c r="K80" i="50" s="1"/>
  <c r="U79" i="50"/>
  <c r="X78" i="50"/>
  <c r="U78" i="50"/>
  <c r="V78" i="50" s="1"/>
  <c r="W78" i="50" s="1"/>
  <c r="S78" i="50"/>
  <c r="Z78" i="50" s="1"/>
  <c r="S76" i="50"/>
  <c r="Z76" i="50" s="1"/>
  <c r="F76" i="50"/>
  <c r="D76" i="50"/>
  <c r="K76" i="50" s="1"/>
  <c r="S75" i="50"/>
  <c r="Z75" i="50" s="1"/>
  <c r="S74" i="50"/>
  <c r="Z74" i="50" s="1"/>
  <c r="F74" i="50"/>
  <c r="S72" i="50"/>
  <c r="Z72" i="50" s="1"/>
  <c r="F72" i="50"/>
  <c r="S71" i="50"/>
  <c r="Z71" i="50" s="1"/>
  <c r="F71" i="50"/>
  <c r="S70" i="50"/>
  <c r="Z70" i="50" s="1"/>
  <c r="S68" i="50"/>
  <c r="Z68" i="50" s="1"/>
  <c r="F68" i="50"/>
  <c r="S66" i="50"/>
  <c r="Z66" i="50" s="1"/>
  <c r="D66" i="50"/>
  <c r="K66" i="50" s="1"/>
  <c r="S64" i="50"/>
  <c r="Z64" i="50" s="1"/>
  <c r="F64" i="50"/>
  <c r="S60" i="50"/>
  <c r="Z60" i="50" s="1"/>
  <c r="F60" i="50"/>
  <c r="S59" i="50"/>
  <c r="Z59" i="50" s="1"/>
  <c r="U58" i="50"/>
  <c r="V58" i="50" s="1"/>
  <c r="X58" i="50" s="1"/>
  <c r="S58" i="50"/>
  <c r="Z58" i="50" s="1"/>
  <c r="S56" i="50"/>
  <c r="Z56" i="50" s="1"/>
  <c r="F56" i="50"/>
  <c r="D56" i="50"/>
  <c r="K56" i="50" s="1"/>
  <c r="S55" i="50"/>
  <c r="Z55" i="50" s="1"/>
  <c r="S52" i="50"/>
  <c r="Z52" i="50" s="1"/>
  <c r="F52" i="50"/>
  <c r="S51" i="50"/>
  <c r="Z51" i="50" s="1"/>
  <c r="F51" i="50"/>
  <c r="D51" i="50"/>
  <c r="K51" i="50" s="1"/>
  <c r="U50" i="50"/>
  <c r="S48" i="50"/>
  <c r="Z48" i="50" s="1"/>
  <c r="F48" i="50"/>
  <c r="S44" i="50"/>
  <c r="Z44" i="50" s="1"/>
  <c r="F44" i="50"/>
  <c r="S43" i="50"/>
  <c r="Z43" i="50" s="1"/>
  <c r="S42" i="50"/>
  <c r="Z42" i="50" s="1"/>
  <c r="S41" i="50"/>
  <c r="Z41" i="50" s="1"/>
  <c r="S40" i="50"/>
  <c r="Z40" i="50" s="1"/>
  <c r="D39" i="50"/>
  <c r="K39" i="50" s="1"/>
  <c r="D38" i="50"/>
  <c r="K38" i="50" s="1"/>
  <c r="U37" i="50"/>
  <c r="S36" i="50"/>
  <c r="Z36" i="50" s="1"/>
  <c r="F36" i="50"/>
  <c r="I36" i="50" s="1"/>
  <c r="K35" i="50"/>
  <c r="D35" i="50"/>
  <c r="U33" i="50"/>
  <c r="S33" i="50"/>
  <c r="Z33" i="50" s="1"/>
  <c r="F33" i="50"/>
  <c r="D30" i="50"/>
  <c r="K30" i="50" s="1"/>
  <c r="U29" i="50"/>
  <c r="F29" i="50"/>
  <c r="D27" i="50"/>
  <c r="K27" i="50" s="1"/>
  <c r="S25" i="50"/>
  <c r="Z25" i="50" s="1"/>
  <c r="U24" i="50"/>
  <c r="V24" i="50" s="1"/>
  <c r="D23" i="50"/>
  <c r="K23" i="50" s="1"/>
  <c r="U21" i="50"/>
  <c r="S20" i="50"/>
  <c r="Z20" i="50" s="1"/>
  <c r="D18" i="50"/>
  <c r="K18" i="50" s="1"/>
  <c r="U17" i="50"/>
  <c r="S17" i="50"/>
  <c r="Z17" i="50" s="1"/>
  <c r="D15" i="50"/>
  <c r="K15" i="50" s="1"/>
  <c r="S13" i="50"/>
  <c r="Z13" i="50" s="1"/>
  <c r="F13" i="50"/>
  <c r="U9" i="50"/>
  <c r="S9" i="50"/>
  <c r="Z9" i="50" s="1"/>
  <c r="S7" i="50"/>
  <c r="Z7" i="50" s="1"/>
  <c r="V6" i="50"/>
  <c r="W6" i="50" s="1"/>
  <c r="U6" i="50"/>
  <c r="S6" i="50"/>
  <c r="Z6" i="50" s="1"/>
  <c r="F6" i="50"/>
  <c r="S3" i="50"/>
  <c r="Z3" i="50" s="1"/>
  <c r="C85" i="49"/>
  <c r="D85" i="49" s="1"/>
  <c r="K85" i="49" s="1"/>
  <c r="C84" i="49"/>
  <c r="C83" i="49"/>
  <c r="R82" i="49"/>
  <c r="C82" i="49"/>
  <c r="F82" i="49" s="1"/>
  <c r="R81" i="49"/>
  <c r="C81" i="49"/>
  <c r="D81" i="49" s="1"/>
  <c r="K81" i="49" s="1"/>
  <c r="R80" i="49"/>
  <c r="C80" i="49"/>
  <c r="R79" i="49"/>
  <c r="C79" i="49"/>
  <c r="R78" i="49"/>
  <c r="C78" i="49"/>
  <c r="R77" i="49"/>
  <c r="C77" i="49"/>
  <c r="F77" i="49" s="1"/>
  <c r="R76" i="49"/>
  <c r="C76" i="49"/>
  <c r="D76" i="49" s="1"/>
  <c r="K76" i="49" s="1"/>
  <c r="R75" i="49"/>
  <c r="C75" i="49"/>
  <c r="R74" i="49"/>
  <c r="C74" i="49"/>
  <c r="R73" i="49"/>
  <c r="C73" i="49"/>
  <c r="F73" i="49" s="1"/>
  <c r="R72" i="49"/>
  <c r="C72" i="49"/>
  <c r="D72" i="49" s="1"/>
  <c r="K72" i="49" s="1"/>
  <c r="R71" i="49"/>
  <c r="C71" i="49"/>
  <c r="R70" i="49"/>
  <c r="C70" i="49"/>
  <c r="R69" i="49"/>
  <c r="C69" i="49"/>
  <c r="R68" i="49"/>
  <c r="C68" i="49"/>
  <c r="R67" i="49"/>
  <c r="C67" i="49"/>
  <c r="R66" i="49"/>
  <c r="C66" i="49"/>
  <c r="R65" i="49"/>
  <c r="C65" i="49"/>
  <c r="F65" i="49" s="1"/>
  <c r="R64" i="49"/>
  <c r="C64" i="49"/>
  <c r="D64" i="49" s="1"/>
  <c r="K64" i="49" s="1"/>
  <c r="R63" i="49"/>
  <c r="C63" i="49"/>
  <c r="R62" i="49"/>
  <c r="C62" i="49"/>
  <c r="R61" i="49"/>
  <c r="C61" i="49"/>
  <c r="D61" i="49" s="1"/>
  <c r="K61" i="49" s="1"/>
  <c r="R60" i="49"/>
  <c r="C60" i="49"/>
  <c r="R59" i="49"/>
  <c r="C59" i="49"/>
  <c r="R58" i="49"/>
  <c r="C58" i="49"/>
  <c r="R57" i="49"/>
  <c r="C57" i="49"/>
  <c r="R56" i="49"/>
  <c r="C56" i="49"/>
  <c r="D56" i="49" s="1"/>
  <c r="K56" i="49" s="1"/>
  <c r="R55" i="49"/>
  <c r="C55" i="49"/>
  <c r="R54" i="49"/>
  <c r="C54" i="49"/>
  <c r="D54" i="49" s="1"/>
  <c r="K54" i="49" s="1"/>
  <c r="R53" i="49"/>
  <c r="C53" i="49"/>
  <c r="D53" i="49" s="1"/>
  <c r="K53" i="49" s="1"/>
  <c r="R52" i="49"/>
  <c r="C52" i="49"/>
  <c r="D52" i="49" s="1"/>
  <c r="K52" i="49" s="1"/>
  <c r="R51" i="49"/>
  <c r="C51" i="49"/>
  <c r="R50" i="49"/>
  <c r="C50" i="49"/>
  <c r="D50" i="49" s="1"/>
  <c r="K50" i="49" s="1"/>
  <c r="R49" i="49"/>
  <c r="C49" i="49"/>
  <c r="R48" i="49"/>
  <c r="C48" i="49"/>
  <c r="R47" i="49"/>
  <c r="C47" i="49"/>
  <c r="R46" i="49"/>
  <c r="C46" i="49"/>
  <c r="D46" i="49" s="1"/>
  <c r="K46" i="49" s="1"/>
  <c r="R45" i="49"/>
  <c r="C45" i="49"/>
  <c r="R44" i="49"/>
  <c r="C44" i="49"/>
  <c r="D44" i="49" s="1"/>
  <c r="K44" i="49" s="1"/>
  <c r="R43" i="49"/>
  <c r="C43" i="49"/>
  <c r="R42" i="49"/>
  <c r="C42" i="49"/>
  <c r="R41" i="49"/>
  <c r="C41" i="49"/>
  <c r="D41" i="49" s="1"/>
  <c r="K41" i="49" s="1"/>
  <c r="R40" i="49"/>
  <c r="C40" i="49"/>
  <c r="R39" i="49"/>
  <c r="C39" i="49"/>
  <c r="R38" i="49"/>
  <c r="C38" i="49"/>
  <c r="R37" i="49"/>
  <c r="C37" i="49"/>
  <c r="F37" i="49" s="1"/>
  <c r="R36" i="49"/>
  <c r="C36" i="49"/>
  <c r="R35" i="49"/>
  <c r="C35" i="49"/>
  <c r="R34" i="49"/>
  <c r="C34" i="49"/>
  <c r="R33" i="49"/>
  <c r="C33" i="49"/>
  <c r="F33" i="49" s="1"/>
  <c r="R32" i="49"/>
  <c r="C32" i="49"/>
  <c r="R31" i="49"/>
  <c r="C31" i="49"/>
  <c r="R30" i="49"/>
  <c r="C30" i="49"/>
  <c r="R29" i="49"/>
  <c r="C29" i="49"/>
  <c r="D29" i="49" s="1"/>
  <c r="K29" i="49" s="1"/>
  <c r="R28" i="49"/>
  <c r="C28" i="49"/>
  <c r="R27" i="49"/>
  <c r="C27" i="49"/>
  <c r="R26" i="49"/>
  <c r="C26" i="49"/>
  <c r="R25" i="49"/>
  <c r="C25" i="49"/>
  <c r="F25" i="49" s="1"/>
  <c r="R24" i="49"/>
  <c r="C24" i="49"/>
  <c r="R23" i="49"/>
  <c r="C23" i="49"/>
  <c r="R22" i="49"/>
  <c r="C22" i="49"/>
  <c r="R21" i="49"/>
  <c r="C21" i="49"/>
  <c r="F21" i="49" s="1"/>
  <c r="R20" i="49"/>
  <c r="C20" i="49"/>
  <c r="R19" i="49"/>
  <c r="C19" i="49"/>
  <c r="R18" i="49"/>
  <c r="C18" i="49"/>
  <c r="R17" i="49"/>
  <c r="C17" i="49"/>
  <c r="F17" i="49" s="1"/>
  <c r="R16" i="49"/>
  <c r="C16" i="49"/>
  <c r="R15" i="49"/>
  <c r="C15" i="49"/>
  <c r="R14" i="49"/>
  <c r="C14" i="49"/>
  <c r="R13" i="49"/>
  <c r="C13" i="49"/>
  <c r="F13" i="49" s="1"/>
  <c r="R12" i="49"/>
  <c r="C12" i="49"/>
  <c r="R11" i="49"/>
  <c r="C11" i="49"/>
  <c r="R10" i="49"/>
  <c r="C10" i="49"/>
  <c r="R9" i="49"/>
  <c r="C9" i="49"/>
  <c r="D9" i="49" s="1"/>
  <c r="K9" i="49" s="1"/>
  <c r="R8" i="49"/>
  <c r="C8" i="49"/>
  <c r="R7" i="49"/>
  <c r="C7" i="49"/>
  <c r="R6" i="49"/>
  <c r="C6" i="49"/>
  <c r="R5" i="49"/>
  <c r="C5" i="49"/>
  <c r="D5" i="49" s="1"/>
  <c r="K5" i="49" s="1"/>
  <c r="R4" i="49"/>
  <c r="C4" i="49"/>
  <c r="R3" i="49"/>
  <c r="C3" i="49"/>
  <c r="F84" i="49"/>
  <c r="D84" i="49"/>
  <c r="K84" i="49" s="1"/>
  <c r="G83" i="49"/>
  <c r="F83" i="49"/>
  <c r="D83" i="49"/>
  <c r="K83" i="49" s="1"/>
  <c r="U82" i="49"/>
  <c r="V82" i="49" s="1"/>
  <c r="W82" i="49" s="1"/>
  <c r="S82" i="49"/>
  <c r="Z82" i="49" s="1"/>
  <c r="D80" i="49"/>
  <c r="K80" i="49" s="1"/>
  <c r="U79" i="49"/>
  <c r="S79" i="49"/>
  <c r="Z79" i="49" s="1"/>
  <c r="F79" i="49"/>
  <c r="G79" i="49" s="1"/>
  <c r="D79" i="49"/>
  <c r="K79" i="49" s="1"/>
  <c r="S77" i="49"/>
  <c r="Z77" i="49" s="1"/>
  <c r="U75" i="49"/>
  <c r="S75" i="49"/>
  <c r="Z75" i="49" s="1"/>
  <c r="F75" i="49"/>
  <c r="S73" i="49"/>
  <c r="Z73" i="49" s="1"/>
  <c r="U71" i="49"/>
  <c r="S71" i="49"/>
  <c r="Z71" i="49" s="1"/>
  <c r="F71" i="49"/>
  <c r="D68" i="49"/>
  <c r="K68" i="49" s="1"/>
  <c r="U67" i="49"/>
  <c r="S67" i="49"/>
  <c r="Z67" i="49" s="1"/>
  <c r="F67" i="49"/>
  <c r="S65" i="49"/>
  <c r="Z65" i="49" s="1"/>
  <c r="U63" i="49"/>
  <c r="S63" i="49"/>
  <c r="Z63" i="49" s="1"/>
  <c r="G63" i="49"/>
  <c r="F63" i="49"/>
  <c r="D60" i="49"/>
  <c r="K60" i="49" s="1"/>
  <c r="U59" i="49"/>
  <c r="S59" i="49"/>
  <c r="Z59" i="49" s="1"/>
  <c r="F59" i="49"/>
  <c r="U57" i="49"/>
  <c r="U55" i="49"/>
  <c r="S55" i="49"/>
  <c r="Z55" i="49" s="1"/>
  <c r="G55" i="49"/>
  <c r="F55" i="49"/>
  <c r="D55" i="49"/>
  <c r="K55" i="49" s="1"/>
  <c r="U53" i="49"/>
  <c r="U51" i="49"/>
  <c r="S51" i="49"/>
  <c r="Z51" i="49" s="1"/>
  <c r="K51" i="49"/>
  <c r="D51" i="49"/>
  <c r="F51" i="49"/>
  <c r="G51" i="49" s="1"/>
  <c r="U49" i="49"/>
  <c r="D48" i="49"/>
  <c r="K48" i="49" s="1"/>
  <c r="U47" i="49"/>
  <c r="S47" i="49"/>
  <c r="Z47" i="49" s="1"/>
  <c r="G47" i="49"/>
  <c r="F47" i="49"/>
  <c r="D47" i="49"/>
  <c r="K47" i="49" s="1"/>
  <c r="U45" i="49"/>
  <c r="S45" i="49"/>
  <c r="Z45" i="49" s="1"/>
  <c r="U43" i="49"/>
  <c r="S43" i="49"/>
  <c r="Z43" i="49" s="1"/>
  <c r="K43" i="49"/>
  <c r="F43" i="49"/>
  <c r="G43" i="49" s="1"/>
  <c r="D43" i="49"/>
  <c r="V40" i="49"/>
  <c r="D40" i="49"/>
  <c r="K40" i="49" s="1"/>
  <c r="D39" i="49"/>
  <c r="K39" i="49" s="1"/>
  <c r="Z38" i="49"/>
  <c r="U38" i="49"/>
  <c r="S38" i="49"/>
  <c r="S37" i="49"/>
  <c r="Z37" i="49" s="1"/>
  <c r="U36" i="49"/>
  <c r="D35" i="49"/>
  <c r="K35" i="49" s="1"/>
  <c r="U34" i="49"/>
  <c r="S33" i="49"/>
  <c r="Z33" i="49" s="1"/>
  <c r="U32" i="49"/>
  <c r="D31" i="49"/>
  <c r="K31" i="49" s="1"/>
  <c r="U30" i="49"/>
  <c r="S29" i="49"/>
  <c r="Z29" i="49" s="1"/>
  <c r="F29" i="49"/>
  <c r="V28" i="49"/>
  <c r="U28" i="49"/>
  <c r="D27" i="49"/>
  <c r="K27" i="49" s="1"/>
  <c r="U26" i="49"/>
  <c r="S25" i="49"/>
  <c r="Z25" i="49" s="1"/>
  <c r="D25" i="49"/>
  <c r="K25" i="49" s="1"/>
  <c r="U24" i="49"/>
  <c r="D23" i="49"/>
  <c r="K23" i="49" s="1"/>
  <c r="Z22" i="49"/>
  <c r="U22" i="49"/>
  <c r="S22" i="49"/>
  <c r="S21" i="49"/>
  <c r="Z21" i="49" s="1"/>
  <c r="D21" i="49"/>
  <c r="K21" i="49" s="1"/>
  <c r="U20" i="49"/>
  <c r="D19" i="49"/>
  <c r="K19" i="49" s="1"/>
  <c r="U18" i="49"/>
  <c r="S17" i="49"/>
  <c r="Z17" i="49" s="1"/>
  <c r="U16" i="49"/>
  <c r="V16" i="49" s="1"/>
  <c r="D15" i="49"/>
  <c r="K15" i="49" s="1"/>
  <c r="U14" i="49"/>
  <c r="S13" i="49"/>
  <c r="Z13" i="49" s="1"/>
  <c r="U12" i="49"/>
  <c r="D11" i="49"/>
  <c r="K11" i="49" s="1"/>
  <c r="U9" i="49"/>
  <c r="S9" i="49"/>
  <c r="Z9" i="49" s="1"/>
  <c r="U8" i="49"/>
  <c r="D7" i="49"/>
  <c r="K7" i="49" s="1"/>
  <c r="U6" i="49"/>
  <c r="U5" i="49"/>
  <c r="S5" i="49"/>
  <c r="Z5" i="49" s="1"/>
  <c r="U4" i="49"/>
  <c r="D3" i="49"/>
  <c r="K3" i="49" s="1"/>
  <c r="C85" i="48"/>
  <c r="C84" i="48"/>
  <c r="C83" i="48"/>
  <c r="F83" i="48" s="1"/>
  <c r="R82" i="48"/>
  <c r="C82" i="48"/>
  <c r="R81" i="48"/>
  <c r="C81" i="48"/>
  <c r="R80" i="48"/>
  <c r="C80" i="48"/>
  <c r="R79" i="48"/>
  <c r="C79" i="48"/>
  <c r="R78" i="48"/>
  <c r="C78" i="48"/>
  <c r="R77" i="48"/>
  <c r="C77" i="48"/>
  <c r="R76" i="48"/>
  <c r="C76" i="48"/>
  <c r="R75" i="48"/>
  <c r="C75" i="48"/>
  <c r="R74" i="48"/>
  <c r="C74" i="48"/>
  <c r="R73" i="48"/>
  <c r="C73" i="48"/>
  <c r="R72" i="48"/>
  <c r="C72" i="48"/>
  <c r="R71" i="48"/>
  <c r="C71" i="48"/>
  <c r="R70" i="48"/>
  <c r="C70" i="48"/>
  <c r="R69" i="48"/>
  <c r="C69" i="48"/>
  <c r="R68" i="48"/>
  <c r="C68" i="48"/>
  <c r="R67" i="48"/>
  <c r="C67" i="48"/>
  <c r="F67" i="48" s="1"/>
  <c r="R66" i="48"/>
  <c r="C66" i="48"/>
  <c r="R65" i="48"/>
  <c r="C65" i="48"/>
  <c r="R64" i="48"/>
  <c r="C64" i="48"/>
  <c r="R63" i="48"/>
  <c r="C63" i="48"/>
  <c r="R62" i="48"/>
  <c r="C62" i="48"/>
  <c r="R61" i="48"/>
  <c r="C61" i="48"/>
  <c r="R60" i="48"/>
  <c r="C60" i="48"/>
  <c r="R59" i="48"/>
  <c r="C59" i="48"/>
  <c r="R58" i="48"/>
  <c r="C58" i="48"/>
  <c r="R57" i="48"/>
  <c r="C57" i="48"/>
  <c r="R56" i="48"/>
  <c r="C56" i="48"/>
  <c r="R55" i="48"/>
  <c r="C55" i="48"/>
  <c r="R54" i="48"/>
  <c r="C54" i="48"/>
  <c r="R53" i="48"/>
  <c r="C53" i="48"/>
  <c r="R52" i="48"/>
  <c r="C52" i="48"/>
  <c r="R51" i="48"/>
  <c r="C51" i="48"/>
  <c r="R50" i="48"/>
  <c r="C50" i="48"/>
  <c r="R49" i="48"/>
  <c r="C49" i="48"/>
  <c r="R48" i="48"/>
  <c r="C48" i="48"/>
  <c r="R47" i="48"/>
  <c r="C47" i="48"/>
  <c r="R46" i="48"/>
  <c r="C46" i="48"/>
  <c r="R45" i="48"/>
  <c r="C45" i="48"/>
  <c r="R44" i="48"/>
  <c r="C44" i="48"/>
  <c r="R43" i="48"/>
  <c r="C43" i="48"/>
  <c r="F43" i="48" s="1"/>
  <c r="R42" i="48"/>
  <c r="C42" i="48"/>
  <c r="R41" i="48"/>
  <c r="C41" i="48"/>
  <c r="R40" i="48"/>
  <c r="V40" i="48" s="1"/>
  <c r="C40" i="48"/>
  <c r="G40" i="48" s="1"/>
  <c r="H40" i="48" s="1"/>
  <c r="R39" i="48"/>
  <c r="C39" i="48"/>
  <c r="D39" i="48" s="1"/>
  <c r="K39" i="48" s="1"/>
  <c r="R38" i="48"/>
  <c r="C38" i="48"/>
  <c r="R37" i="48"/>
  <c r="C37" i="48"/>
  <c r="R36" i="48"/>
  <c r="C36" i="48"/>
  <c r="R35" i="48"/>
  <c r="C35" i="48"/>
  <c r="D35" i="48" s="1"/>
  <c r="K35" i="48" s="1"/>
  <c r="R34" i="48"/>
  <c r="C34" i="48"/>
  <c r="R33" i="48"/>
  <c r="C33" i="48"/>
  <c r="R32" i="48"/>
  <c r="U32" i="48" s="1"/>
  <c r="C32" i="48"/>
  <c r="D32" i="48" s="1"/>
  <c r="K32" i="48" s="1"/>
  <c r="R31" i="48"/>
  <c r="C31" i="48"/>
  <c r="D31" i="48" s="1"/>
  <c r="K31" i="48" s="1"/>
  <c r="R30" i="48"/>
  <c r="C30" i="48"/>
  <c r="R29" i="48"/>
  <c r="C29" i="48"/>
  <c r="R28" i="48"/>
  <c r="C28" i="48"/>
  <c r="R27" i="48"/>
  <c r="C27" i="48"/>
  <c r="D27" i="48" s="1"/>
  <c r="K27" i="48" s="1"/>
  <c r="R26" i="48"/>
  <c r="C26" i="48"/>
  <c r="R25" i="48"/>
  <c r="C25" i="48"/>
  <c r="R24" i="48"/>
  <c r="U24" i="48" s="1"/>
  <c r="C24" i="48"/>
  <c r="F24" i="48" s="1"/>
  <c r="R23" i="48"/>
  <c r="C23" i="48"/>
  <c r="D23" i="48" s="1"/>
  <c r="K23" i="48" s="1"/>
  <c r="R22" i="48"/>
  <c r="C22" i="48"/>
  <c r="R21" i="48"/>
  <c r="C21" i="48"/>
  <c r="R20" i="48"/>
  <c r="C20" i="48"/>
  <c r="R19" i="48"/>
  <c r="C19" i="48"/>
  <c r="R18" i="48"/>
  <c r="C18" i="48"/>
  <c r="R17" i="48"/>
  <c r="C17" i="48"/>
  <c r="R16" i="48"/>
  <c r="C16" i="48"/>
  <c r="F16" i="48" s="1"/>
  <c r="R15" i="48"/>
  <c r="C15" i="48"/>
  <c r="R14" i="48"/>
  <c r="C14" i="48"/>
  <c r="R13" i="48"/>
  <c r="C13" i="48"/>
  <c r="R12" i="48"/>
  <c r="C12" i="48"/>
  <c r="F12" i="48" s="1"/>
  <c r="G12" i="48" s="1"/>
  <c r="R11" i="48"/>
  <c r="C11" i="48"/>
  <c r="R10" i="48"/>
  <c r="C10" i="48"/>
  <c r="R9" i="48"/>
  <c r="C9" i="48"/>
  <c r="R8" i="48"/>
  <c r="S8" i="48" s="1"/>
  <c r="Z8" i="48" s="1"/>
  <c r="C8" i="48"/>
  <c r="R7" i="48"/>
  <c r="C7" i="48"/>
  <c r="D7" i="48" s="1"/>
  <c r="K7" i="48" s="1"/>
  <c r="R6" i="48"/>
  <c r="C6" i="48"/>
  <c r="R5" i="48"/>
  <c r="C5" i="48"/>
  <c r="R4" i="48"/>
  <c r="S4" i="48" s="1"/>
  <c r="Z4" i="48" s="1"/>
  <c r="C4" i="48"/>
  <c r="I4" i="48" s="1"/>
  <c r="R3" i="48"/>
  <c r="C3" i="48"/>
  <c r="F84" i="48"/>
  <c r="G84" i="48" s="1"/>
  <c r="D84" i="48"/>
  <c r="K84" i="48" s="1"/>
  <c r="S82" i="48"/>
  <c r="Z82" i="48" s="1"/>
  <c r="F82" i="48"/>
  <c r="D82" i="48"/>
  <c r="K82" i="48" s="1"/>
  <c r="U81" i="48"/>
  <c r="S81" i="48"/>
  <c r="Z81" i="48" s="1"/>
  <c r="F81" i="48"/>
  <c r="G81" i="48" s="1"/>
  <c r="H81" i="48" s="1"/>
  <c r="J81" i="48" s="1"/>
  <c r="I81" i="48"/>
  <c r="U79" i="48"/>
  <c r="S79" i="48"/>
  <c r="Z79" i="48" s="1"/>
  <c r="F78" i="48"/>
  <c r="D78" i="48"/>
  <c r="K78" i="48" s="1"/>
  <c r="U77" i="48"/>
  <c r="S77" i="48"/>
  <c r="Z77" i="48" s="1"/>
  <c r="F77" i="48"/>
  <c r="G77" i="48" s="1"/>
  <c r="H77" i="48" s="1"/>
  <c r="J77" i="48" s="1"/>
  <c r="I77" i="48"/>
  <c r="U75" i="48"/>
  <c r="S75" i="48"/>
  <c r="Z75" i="48" s="1"/>
  <c r="F75" i="48"/>
  <c r="S74" i="48"/>
  <c r="Z74" i="48" s="1"/>
  <c r="F74" i="48"/>
  <c r="G74" i="48" s="1"/>
  <c r="H74" i="48" s="1"/>
  <c r="D74" i="48"/>
  <c r="K74" i="48" s="1"/>
  <c r="U73" i="48"/>
  <c r="S73" i="48"/>
  <c r="Z73" i="48" s="1"/>
  <c r="F73" i="48"/>
  <c r="G73" i="48" s="1"/>
  <c r="U71" i="48"/>
  <c r="S71" i="48"/>
  <c r="Z71" i="48" s="1"/>
  <c r="S70" i="48"/>
  <c r="Z70" i="48" s="1"/>
  <c r="F70" i="48"/>
  <c r="G70" i="48" s="1"/>
  <c r="H70" i="48" s="1"/>
  <c r="D70" i="48"/>
  <c r="K70" i="48" s="1"/>
  <c r="V69" i="48"/>
  <c r="U69" i="48"/>
  <c r="S69" i="48"/>
  <c r="Z69" i="48" s="1"/>
  <c r="G69" i="48"/>
  <c r="H69" i="48" s="1"/>
  <c r="F69" i="48"/>
  <c r="I69" i="48" s="1"/>
  <c r="J69" i="48" s="1"/>
  <c r="U67" i="48"/>
  <c r="S67" i="48"/>
  <c r="Z67" i="48" s="1"/>
  <c r="S66" i="48"/>
  <c r="Z66" i="48" s="1"/>
  <c r="F66" i="48"/>
  <c r="G66" i="48" s="1"/>
  <c r="D66" i="48"/>
  <c r="K66" i="48" s="1"/>
  <c r="V65" i="48"/>
  <c r="U65" i="48"/>
  <c r="S65" i="48"/>
  <c r="Z65" i="48" s="1"/>
  <c r="F65" i="48"/>
  <c r="I65" i="48" s="1"/>
  <c r="S63" i="48"/>
  <c r="Z63" i="48" s="1"/>
  <c r="S62" i="48"/>
  <c r="Z62" i="48" s="1"/>
  <c r="F62" i="48"/>
  <c r="G62" i="48" s="1"/>
  <c r="H62" i="48" s="1"/>
  <c r="D62" i="48"/>
  <c r="K62" i="48" s="1"/>
  <c r="U61" i="48"/>
  <c r="Z59" i="48"/>
  <c r="S59" i="48"/>
  <c r="S58" i="48"/>
  <c r="Z58" i="48" s="1"/>
  <c r="F58" i="48"/>
  <c r="G58" i="48" s="1"/>
  <c r="H58" i="48" s="1"/>
  <c r="D58" i="48"/>
  <c r="K58" i="48" s="1"/>
  <c r="U57" i="48"/>
  <c r="S55" i="48"/>
  <c r="Z55" i="48" s="1"/>
  <c r="S54" i="48"/>
  <c r="Z54" i="48" s="1"/>
  <c r="F54" i="48"/>
  <c r="G54" i="48" s="1"/>
  <c r="H54" i="48" s="1"/>
  <c r="D54" i="48"/>
  <c r="K54" i="48" s="1"/>
  <c r="U53" i="48"/>
  <c r="S53" i="48"/>
  <c r="Z53" i="48" s="1"/>
  <c r="F53" i="48"/>
  <c r="G53" i="48" s="1"/>
  <c r="I53" i="48"/>
  <c r="U52" i="48"/>
  <c r="S51" i="48"/>
  <c r="Z51" i="48" s="1"/>
  <c r="F51" i="48"/>
  <c r="S50" i="48"/>
  <c r="Z50" i="48" s="1"/>
  <c r="F50" i="48"/>
  <c r="D50" i="48"/>
  <c r="K50" i="48" s="1"/>
  <c r="U49" i="48"/>
  <c r="S47" i="48"/>
  <c r="Z47" i="48" s="1"/>
  <c r="F47" i="48"/>
  <c r="S46" i="48"/>
  <c r="Z46" i="48" s="1"/>
  <c r="F46" i="48"/>
  <c r="D46" i="48"/>
  <c r="K46" i="48" s="1"/>
  <c r="U45" i="48"/>
  <c r="S43" i="48"/>
  <c r="Z43" i="48" s="1"/>
  <c r="S42" i="48"/>
  <c r="Z42" i="48" s="1"/>
  <c r="F42" i="48"/>
  <c r="D42" i="48"/>
  <c r="K42" i="48" s="1"/>
  <c r="G41" i="48"/>
  <c r="H41" i="48" s="1"/>
  <c r="F41" i="48"/>
  <c r="D41" i="48"/>
  <c r="K41" i="48" s="1"/>
  <c r="F40" i="48"/>
  <c r="D40" i="48"/>
  <c r="K40" i="48" s="1"/>
  <c r="Z38" i="48"/>
  <c r="U38" i="48"/>
  <c r="S38" i="48"/>
  <c r="S37" i="48"/>
  <c r="Z37" i="48" s="1"/>
  <c r="F37" i="48"/>
  <c r="D37" i="48"/>
  <c r="K37" i="48" s="1"/>
  <c r="U35" i="48"/>
  <c r="Z34" i="48"/>
  <c r="U34" i="48"/>
  <c r="S34" i="48"/>
  <c r="K33" i="48"/>
  <c r="F33" i="48"/>
  <c r="I33" i="48" s="1"/>
  <c r="D33" i="48"/>
  <c r="F32" i="48"/>
  <c r="G32" i="48" s="1"/>
  <c r="H32" i="48" s="1"/>
  <c r="U31" i="48"/>
  <c r="U30" i="48"/>
  <c r="S30" i="48"/>
  <c r="Z30" i="48" s="1"/>
  <c r="V30" i="48"/>
  <c r="K29" i="48"/>
  <c r="F29" i="48"/>
  <c r="D29" i="48"/>
  <c r="Z26" i="48"/>
  <c r="U26" i="48"/>
  <c r="S26" i="48"/>
  <c r="K25" i="48"/>
  <c r="F25" i="48"/>
  <c r="I25" i="48" s="1"/>
  <c r="D25" i="48"/>
  <c r="D24" i="48"/>
  <c r="K24" i="48" s="1"/>
  <c r="U22" i="48"/>
  <c r="S22" i="48"/>
  <c r="Z22" i="48" s="1"/>
  <c r="S21" i="48"/>
  <c r="Z21" i="48" s="1"/>
  <c r="F21" i="48"/>
  <c r="D21" i="48"/>
  <c r="K21" i="48" s="1"/>
  <c r="U19" i="48"/>
  <c r="Z18" i="48"/>
  <c r="U18" i="48"/>
  <c r="S18" i="48"/>
  <c r="F18" i="48"/>
  <c r="S16" i="48"/>
  <c r="Z16" i="48" s="1"/>
  <c r="F14" i="48"/>
  <c r="D14" i="48"/>
  <c r="K14" i="48" s="1"/>
  <c r="U13" i="48"/>
  <c r="S12" i="48"/>
  <c r="Z12" i="48" s="1"/>
  <c r="D11" i="48"/>
  <c r="K11" i="48" s="1"/>
  <c r="S10" i="48"/>
  <c r="Z10" i="48" s="1"/>
  <c r="F10" i="48"/>
  <c r="D10" i="48"/>
  <c r="K10" i="48" s="1"/>
  <c r="U9" i="48"/>
  <c r="V9" i="48" s="1"/>
  <c r="W9" i="48" s="1"/>
  <c r="U8" i="48"/>
  <c r="V8" i="48" s="1"/>
  <c r="X8" i="48" s="1"/>
  <c r="U6" i="48"/>
  <c r="S6" i="48"/>
  <c r="Z6" i="48" s="1"/>
  <c r="G6" i="48"/>
  <c r="F6" i="48"/>
  <c r="H6" i="48" s="1"/>
  <c r="D6" i="48"/>
  <c r="K6" i="48" s="1"/>
  <c r="U5" i="48"/>
  <c r="F4" i="48"/>
  <c r="D3" i="48"/>
  <c r="K3" i="48" s="1"/>
  <c r="G31" i="53" l="1"/>
  <c r="U21" i="53"/>
  <c r="V21" i="53" s="1"/>
  <c r="S21" i="53"/>
  <c r="H11" i="53"/>
  <c r="H19" i="53"/>
  <c r="P25" i="53"/>
  <c r="I30" i="53"/>
  <c r="J30" i="53" s="1"/>
  <c r="P79" i="53"/>
  <c r="S25" i="53"/>
  <c r="U25" i="53" s="1"/>
  <c r="V25" i="53" s="1"/>
  <c r="U29" i="53"/>
  <c r="V29" i="53" s="1"/>
  <c r="D31" i="53"/>
  <c r="D6" i="53"/>
  <c r="D22" i="53"/>
  <c r="T27" i="53"/>
  <c r="U27" i="53" s="1"/>
  <c r="V27" i="53" s="1"/>
  <c r="F31" i="53"/>
  <c r="T49" i="53"/>
  <c r="T69" i="53"/>
  <c r="T81" i="53"/>
  <c r="D15" i="53"/>
  <c r="U17" i="53"/>
  <c r="V17" i="53" s="1"/>
  <c r="S10" i="53"/>
  <c r="U10" i="53" s="1"/>
  <c r="V10" i="53" s="1"/>
  <c r="S18" i="53"/>
  <c r="U18" i="53"/>
  <c r="V18" i="53" s="1"/>
  <c r="U69" i="53"/>
  <c r="V69" i="53" s="1"/>
  <c r="S26" i="53"/>
  <c r="U26" i="53" s="1"/>
  <c r="V26" i="53" s="1"/>
  <c r="S14" i="53"/>
  <c r="U14" i="53" s="1"/>
  <c r="V14" i="53" s="1"/>
  <c r="G23" i="53"/>
  <c r="U23" i="53"/>
  <c r="V23" i="53" s="1"/>
  <c r="S6" i="53"/>
  <c r="U6" i="53"/>
  <c r="V6" i="53" s="1"/>
  <c r="S22" i="53"/>
  <c r="U22" i="53" s="1"/>
  <c r="V22" i="53" s="1"/>
  <c r="F32" i="53"/>
  <c r="G32" i="53" s="1"/>
  <c r="R56" i="53"/>
  <c r="P56" i="53"/>
  <c r="G5" i="53"/>
  <c r="T5" i="53"/>
  <c r="U5" i="53" s="1"/>
  <c r="V5" i="53" s="1"/>
  <c r="I6" i="53"/>
  <c r="J6" i="53" s="1"/>
  <c r="D8" i="53"/>
  <c r="R8" i="53"/>
  <c r="G9" i="53"/>
  <c r="T9" i="53"/>
  <c r="U9" i="53" s="1"/>
  <c r="V9" i="53" s="1"/>
  <c r="I10" i="53"/>
  <c r="J10" i="53" s="1"/>
  <c r="D12" i="53"/>
  <c r="R12" i="53"/>
  <c r="G13" i="53"/>
  <c r="T13" i="53"/>
  <c r="U13" i="53" s="1"/>
  <c r="V13" i="53" s="1"/>
  <c r="I14" i="53"/>
  <c r="J14" i="53" s="1"/>
  <c r="D16" i="53"/>
  <c r="R16" i="53"/>
  <c r="G17" i="53"/>
  <c r="I18" i="53"/>
  <c r="J18" i="53" s="1"/>
  <c r="D20" i="53"/>
  <c r="R20" i="53"/>
  <c r="S20" i="53" s="1"/>
  <c r="G21" i="53"/>
  <c r="I22" i="53"/>
  <c r="J22" i="53" s="1"/>
  <c r="D24" i="53"/>
  <c r="R24" i="53"/>
  <c r="G25" i="53"/>
  <c r="I26" i="53"/>
  <c r="J26" i="53" s="1"/>
  <c r="D28" i="53"/>
  <c r="R28" i="53"/>
  <c r="G29" i="53"/>
  <c r="I29" i="53" s="1"/>
  <c r="J29" i="53" s="1"/>
  <c r="D32" i="53"/>
  <c r="F34" i="53"/>
  <c r="G34" i="53" s="1"/>
  <c r="F36" i="53"/>
  <c r="U43" i="53"/>
  <c r="V43" i="53" s="1"/>
  <c r="U45" i="53"/>
  <c r="V45" i="53" s="1"/>
  <c r="U51" i="53"/>
  <c r="V51" i="53" s="1"/>
  <c r="U55" i="53"/>
  <c r="V55" i="53" s="1"/>
  <c r="S56" i="53"/>
  <c r="S70" i="53"/>
  <c r="H77" i="53"/>
  <c r="H79" i="53"/>
  <c r="F81" i="53"/>
  <c r="G81" i="53" s="1"/>
  <c r="I81" i="53" s="1"/>
  <c r="J81" i="53" s="1"/>
  <c r="F83" i="53"/>
  <c r="G83" i="53" s="1"/>
  <c r="I83" i="53" s="1"/>
  <c r="J83" i="53" s="1"/>
  <c r="U83" i="53"/>
  <c r="V83" i="53" s="1"/>
  <c r="I76" i="53"/>
  <c r="J76" i="53" s="1"/>
  <c r="H5" i="53"/>
  <c r="I5" i="53" s="1"/>
  <c r="J5" i="53" s="1"/>
  <c r="P7" i="53"/>
  <c r="F8" i="53"/>
  <c r="S8" i="53"/>
  <c r="H9" i="53"/>
  <c r="P11" i="53"/>
  <c r="F12" i="53"/>
  <c r="G12" i="53" s="1"/>
  <c r="H13" i="53"/>
  <c r="F16" i="53"/>
  <c r="G16" i="53" s="1"/>
  <c r="I16" i="53" s="1"/>
  <c r="J16" i="53" s="1"/>
  <c r="H17" i="53"/>
  <c r="I17" i="53" s="1"/>
  <c r="J17" i="53" s="1"/>
  <c r="F20" i="53"/>
  <c r="H21" i="53"/>
  <c r="F24" i="53"/>
  <c r="G24" i="53" s="1"/>
  <c r="S24" i="53"/>
  <c r="H25" i="53"/>
  <c r="F28" i="53"/>
  <c r="G28" i="53" s="1"/>
  <c r="S28" i="53"/>
  <c r="H29" i="53"/>
  <c r="H32" i="53"/>
  <c r="I33" i="53"/>
  <c r="J33" i="53" s="1"/>
  <c r="G38" i="53"/>
  <c r="F38" i="53"/>
  <c r="F40" i="53"/>
  <c r="G40" i="53" s="1"/>
  <c r="F42" i="53"/>
  <c r="G42" i="53" s="1"/>
  <c r="F43" i="53"/>
  <c r="G43" i="53" s="1"/>
  <c r="F45" i="53"/>
  <c r="G45" i="53" s="1"/>
  <c r="I45" i="53" s="1"/>
  <c r="J45" i="53" s="1"/>
  <c r="G47" i="53"/>
  <c r="I47" i="53" s="1"/>
  <c r="J47" i="53" s="1"/>
  <c r="F47" i="53"/>
  <c r="F49" i="53"/>
  <c r="G49" i="53" s="1"/>
  <c r="F51" i="53"/>
  <c r="F53" i="53"/>
  <c r="G53" i="53" s="1"/>
  <c r="G55" i="53"/>
  <c r="F55" i="53"/>
  <c r="T56" i="53"/>
  <c r="R72" i="53"/>
  <c r="S72" i="53" s="1"/>
  <c r="P72" i="53"/>
  <c r="R74" i="53"/>
  <c r="S74" i="53" s="1"/>
  <c r="P74" i="53"/>
  <c r="I80" i="53"/>
  <c r="J80" i="53" s="1"/>
  <c r="D81" i="53"/>
  <c r="D83" i="53"/>
  <c r="R62" i="53"/>
  <c r="S62" i="53" s="1"/>
  <c r="U62" i="53" s="1"/>
  <c r="V62" i="53" s="1"/>
  <c r="P62" i="53"/>
  <c r="R68" i="53"/>
  <c r="S68" i="53" s="1"/>
  <c r="P68" i="53"/>
  <c r="R84" i="53"/>
  <c r="S84" i="53" s="1"/>
  <c r="U84" i="53" s="1"/>
  <c r="V84" i="53" s="1"/>
  <c r="P84" i="53"/>
  <c r="T8" i="53"/>
  <c r="I9" i="53"/>
  <c r="J9" i="53" s="1"/>
  <c r="T12" i="53"/>
  <c r="T16" i="53"/>
  <c r="T20" i="53"/>
  <c r="T24" i="53"/>
  <c r="I25" i="53"/>
  <c r="J25" i="53" s="1"/>
  <c r="T28" i="53"/>
  <c r="F57" i="53"/>
  <c r="F59" i="53"/>
  <c r="G59" i="53" s="1"/>
  <c r="F61" i="53"/>
  <c r="F63" i="53"/>
  <c r="F65" i="53"/>
  <c r="F67" i="53"/>
  <c r="G67" i="53" s="1"/>
  <c r="F69" i="53"/>
  <c r="F71" i="53"/>
  <c r="G71" i="53" s="1"/>
  <c r="F85" i="53"/>
  <c r="R60" i="53"/>
  <c r="P60" i="53"/>
  <c r="P6" i="53"/>
  <c r="F7" i="53"/>
  <c r="G7" i="53" s="1"/>
  <c r="S7" i="53"/>
  <c r="U7" i="53" s="1"/>
  <c r="V7" i="53" s="1"/>
  <c r="H8" i="53"/>
  <c r="P10" i="53"/>
  <c r="F11" i="53"/>
  <c r="S11" i="53"/>
  <c r="U11" i="53" s="1"/>
  <c r="V11" i="53" s="1"/>
  <c r="H12" i="53"/>
  <c r="P14" i="53"/>
  <c r="F15" i="53"/>
  <c r="S15" i="53"/>
  <c r="U15" i="53" s="1"/>
  <c r="V15" i="53" s="1"/>
  <c r="H16" i="53"/>
  <c r="P18" i="53"/>
  <c r="F19" i="53"/>
  <c r="G19" i="53" s="1"/>
  <c r="S19" i="53"/>
  <c r="U19" i="53" s="1"/>
  <c r="V19" i="53" s="1"/>
  <c r="H20" i="53"/>
  <c r="P22" i="53"/>
  <c r="F23" i="53"/>
  <c r="H24" i="53"/>
  <c r="P26" i="53"/>
  <c r="F27" i="53"/>
  <c r="G27" i="53" s="1"/>
  <c r="H28" i="53"/>
  <c r="R30" i="53"/>
  <c r="S30" i="53" s="1"/>
  <c r="H38" i="53"/>
  <c r="H40" i="53"/>
  <c r="H42" i="53"/>
  <c r="H43" i="53"/>
  <c r="H45" i="53"/>
  <c r="H47" i="53"/>
  <c r="H49" i="53"/>
  <c r="H51" i="53"/>
  <c r="H53" i="53"/>
  <c r="H55" i="53"/>
  <c r="D57" i="53"/>
  <c r="D59" i="53"/>
  <c r="D61" i="53"/>
  <c r="D63" i="53"/>
  <c r="D65" i="53"/>
  <c r="D67" i="53"/>
  <c r="D69" i="53"/>
  <c r="D71" i="53"/>
  <c r="T72" i="53"/>
  <c r="R76" i="53"/>
  <c r="P76" i="53"/>
  <c r="U78" i="53"/>
  <c r="V78" i="53" s="1"/>
  <c r="R78" i="53"/>
  <c r="P78" i="53"/>
  <c r="D85" i="53"/>
  <c r="I31" i="53"/>
  <c r="J31" i="53" s="1"/>
  <c r="R64" i="53"/>
  <c r="S64" i="53" s="1"/>
  <c r="P64" i="53"/>
  <c r="U70" i="53"/>
  <c r="V70" i="53" s="1"/>
  <c r="R70" i="53"/>
  <c r="P70" i="53"/>
  <c r="D30" i="53"/>
  <c r="T30" i="53"/>
  <c r="R31" i="53"/>
  <c r="S31" i="53" s="1"/>
  <c r="P31" i="53"/>
  <c r="S36" i="53"/>
  <c r="U36" i="53" s="1"/>
  <c r="V36" i="53" s="1"/>
  <c r="G37" i="53"/>
  <c r="I37" i="53" s="1"/>
  <c r="J37" i="53" s="1"/>
  <c r="I55" i="53"/>
  <c r="J55" i="53" s="1"/>
  <c r="H57" i="53"/>
  <c r="H59" i="53"/>
  <c r="H61" i="53"/>
  <c r="H63" i="53"/>
  <c r="H65" i="53"/>
  <c r="H67" i="53"/>
  <c r="H69" i="53"/>
  <c r="H71" i="53"/>
  <c r="F73" i="53"/>
  <c r="G75" i="53"/>
  <c r="F75" i="53"/>
  <c r="U75" i="53"/>
  <c r="V75" i="53" s="1"/>
  <c r="S76" i="53"/>
  <c r="U76" i="53" s="1"/>
  <c r="V76" i="53" s="1"/>
  <c r="S78" i="53"/>
  <c r="G84" i="53"/>
  <c r="I84" i="53" s="1"/>
  <c r="J84" i="53" s="1"/>
  <c r="H85" i="53"/>
  <c r="R66" i="53"/>
  <c r="S66" i="53" s="1"/>
  <c r="P66" i="53"/>
  <c r="R33" i="53"/>
  <c r="S33" i="53" s="1"/>
  <c r="P33" i="53"/>
  <c r="U33" i="53"/>
  <c r="V33" i="53" s="1"/>
  <c r="R35" i="53"/>
  <c r="S35" i="53" s="1"/>
  <c r="P35" i="53"/>
  <c r="S42" i="53"/>
  <c r="I72" i="53"/>
  <c r="J72" i="53" s="1"/>
  <c r="R80" i="53"/>
  <c r="S80" i="53" s="1"/>
  <c r="U80" i="53" s="1"/>
  <c r="V80" i="53" s="1"/>
  <c r="P80" i="53"/>
  <c r="R82" i="53"/>
  <c r="S82" i="53" s="1"/>
  <c r="U82" i="53" s="1"/>
  <c r="V82" i="53" s="1"/>
  <c r="P82" i="53"/>
  <c r="R58" i="53"/>
  <c r="S58" i="53" s="1"/>
  <c r="U58" i="53" s="1"/>
  <c r="V58" i="53" s="1"/>
  <c r="P58" i="53"/>
  <c r="R37" i="53"/>
  <c r="S37" i="53" s="1"/>
  <c r="P37" i="53"/>
  <c r="R39" i="53"/>
  <c r="S39" i="53" s="1"/>
  <c r="P39" i="53"/>
  <c r="R41" i="53"/>
  <c r="S41" i="53" s="1"/>
  <c r="P41" i="53"/>
  <c r="R44" i="53"/>
  <c r="S44" i="53" s="1"/>
  <c r="P44" i="53"/>
  <c r="U46" i="53"/>
  <c r="V46" i="53" s="1"/>
  <c r="R46" i="53"/>
  <c r="S46" i="53" s="1"/>
  <c r="P46" i="53"/>
  <c r="R48" i="53"/>
  <c r="S48" i="53" s="1"/>
  <c r="P48" i="53"/>
  <c r="R50" i="53"/>
  <c r="S50" i="53" s="1"/>
  <c r="P50" i="53"/>
  <c r="R52" i="53"/>
  <c r="S52" i="53" s="1"/>
  <c r="P52" i="53"/>
  <c r="R54" i="53"/>
  <c r="S54" i="53" s="1"/>
  <c r="P54" i="53"/>
  <c r="G72" i="53"/>
  <c r="F77" i="53"/>
  <c r="F79" i="53"/>
  <c r="G79" i="53" s="1"/>
  <c r="S32" i="53"/>
  <c r="U32" i="53" s="1"/>
  <c r="V32" i="53" s="1"/>
  <c r="H37" i="53"/>
  <c r="S40" i="53"/>
  <c r="U40" i="53" s="1"/>
  <c r="V40" i="53" s="1"/>
  <c r="H41" i="53"/>
  <c r="I41" i="53" s="1"/>
  <c r="J41" i="53" s="1"/>
  <c r="H44" i="53"/>
  <c r="I44" i="53" s="1"/>
  <c r="J44" i="53" s="1"/>
  <c r="S47" i="53"/>
  <c r="U47" i="53" s="1"/>
  <c r="V47" i="53" s="1"/>
  <c r="H48" i="53"/>
  <c r="H52" i="53"/>
  <c r="I52" i="53" s="1"/>
  <c r="J52" i="53" s="1"/>
  <c r="S59" i="53"/>
  <c r="U59" i="53" s="1"/>
  <c r="V59" i="53" s="1"/>
  <c r="H60" i="53"/>
  <c r="S63" i="53"/>
  <c r="U63" i="53" s="1"/>
  <c r="V63" i="53" s="1"/>
  <c r="H64" i="53"/>
  <c r="S67" i="53"/>
  <c r="U67" i="53" s="1"/>
  <c r="V67" i="53" s="1"/>
  <c r="H68" i="53"/>
  <c r="I68" i="53" s="1"/>
  <c r="J68" i="53" s="1"/>
  <c r="D35" i="53"/>
  <c r="D39" i="53"/>
  <c r="D46" i="53"/>
  <c r="I48" i="53"/>
  <c r="J48" i="53" s="1"/>
  <c r="D50" i="53"/>
  <c r="D54" i="53"/>
  <c r="I56" i="53"/>
  <c r="J56" i="53" s="1"/>
  <c r="D58" i="53"/>
  <c r="I60" i="53"/>
  <c r="J60" i="53" s="1"/>
  <c r="D62" i="53"/>
  <c r="I64" i="53"/>
  <c r="J64" i="53" s="1"/>
  <c r="D66" i="53"/>
  <c r="D70" i="53"/>
  <c r="D74" i="53"/>
  <c r="D78" i="53"/>
  <c r="D82" i="53"/>
  <c r="D87" i="53"/>
  <c r="H31" i="53"/>
  <c r="S34" i="53"/>
  <c r="U34" i="53" s="1"/>
  <c r="V34" i="53" s="1"/>
  <c r="H35" i="53"/>
  <c r="I35" i="53" s="1"/>
  <c r="J35" i="53" s="1"/>
  <c r="S38" i="53"/>
  <c r="U38" i="53" s="1"/>
  <c r="V38" i="53" s="1"/>
  <c r="H39" i="53"/>
  <c r="I39" i="53" s="1"/>
  <c r="J39" i="53" s="1"/>
  <c r="H46" i="53"/>
  <c r="I46" i="53" s="1"/>
  <c r="J46" i="53" s="1"/>
  <c r="S49" i="53"/>
  <c r="U49" i="53" s="1"/>
  <c r="V49" i="53" s="1"/>
  <c r="H50" i="53"/>
  <c r="I50" i="53" s="1"/>
  <c r="J50" i="53" s="1"/>
  <c r="S53" i="53"/>
  <c r="U53" i="53" s="1"/>
  <c r="V53" i="53" s="1"/>
  <c r="H54" i="53"/>
  <c r="I54" i="53" s="1"/>
  <c r="J54" i="53" s="1"/>
  <c r="S57" i="53"/>
  <c r="U57" i="53" s="1"/>
  <c r="V57" i="53" s="1"/>
  <c r="H58" i="53"/>
  <c r="I58" i="53" s="1"/>
  <c r="J58" i="53" s="1"/>
  <c r="S61" i="53"/>
  <c r="U61" i="53" s="1"/>
  <c r="V61" i="53" s="1"/>
  <c r="H62" i="53"/>
  <c r="I62" i="53" s="1"/>
  <c r="J62" i="53" s="1"/>
  <c r="S65" i="53"/>
  <c r="U65" i="53" s="1"/>
  <c r="V65" i="53" s="1"/>
  <c r="H66" i="53"/>
  <c r="I66" i="53" s="1"/>
  <c r="J66" i="53" s="1"/>
  <c r="S69" i="53"/>
  <c r="H70" i="53"/>
  <c r="I70" i="53" s="1"/>
  <c r="J70" i="53" s="1"/>
  <c r="S73" i="53"/>
  <c r="U73" i="53" s="1"/>
  <c r="V73" i="53" s="1"/>
  <c r="H74" i="53"/>
  <c r="I74" i="53" s="1"/>
  <c r="J74" i="53" s="1"/>
  <c r="S77" i="53"/>
  <c r="U77" i="53" s="1"/>
  <c r="V77" i="53" s="1"/>
  <c r="H78" i="53"/>
  <c r="I78" i="53" s="1"/>
  <c r="J78" i="53" s="1"/>
  <c r="S81" i="53"/>
  <c r="U81" i="53" s="1"/>
  <c r="V81" i="53" s="1"/>
  <c r="H82" i="53"/>
  <c r="I82" i="53" s="1"/>
  <c r="J82" i="53" s="1"/>
  <c r="G86" i="53"/>
  <c r="I86" i="53" s="1"/>
  <c r="J86" i="53" s="1"/>
  <c r="H87" i="53"/>
  <c r="I87" i="53" s="1"/>
  <c r="J87" i="53" s="1"/>
  <c r="R13" i="52"/>
  <c r="S13" i="52" s="1"/>
  <c r="D23" i="52"/>
  <c r="D36" i="52"/>
  <c r="D43" i="52"/>
  <c r="F51" i="52"/>
  <c r="G51" i="52" s="1"/>
  <c r="I51" i="52" s="1"/>
  <c r="J51" i="52" s="1"/>
  <c r="F59" i="52"/>
  <c r="F79" i="52"/>
  <c r="G79" i="52" s="1"/>
  <c r="H80" i="52"/>
  <c r="P17" i="52"/>
  <c r="R21" i="52"/>
  <c r="S21" i="52" s="1"/>
  <c r="R29" i="52"/>
  <c r="D55" i="52"/>
  <c r="F63" i="52"/>
  <c r="G63" i="52" s="1"/>
  <c r="I63" i="52" s="1"/>
  <c r="J63" i="52" s="1"/>
  <c r="P5" i="52"/>
  <c r="H27" i="52"/>
  <c r="D47" i="52"/>
  <c r="F55" i="52"/>
  <c r="D83" i="52"/>
  <c r="P9" i="52"/>
  <c r="H15" i="52"/>
  <c r="D40" i="52"/>
  <c r="F47" i="52"/>
  <c r="G47" i="52" s="1"/>
  <c r="I47" i="52" s="1"/>
  <c r="J47" i="52" s="1"/>
  <c r="F52" i="52"/>
  <c r="G52" i="52" s="1"/>
  <c r="P57" i="52"/>
  <c r="F60" i="52"/>
  <c r="G60" i="52" s="1"/>
  <c r="D67" i="52"/>
  <c r="F83" i="52"/>
  <c r="P25" i="52"/>
  <c r="D32" i="52"/>
  <c r="F44" i="52"/>
  <c r="G44" i="52" s="1"/>
  <c r="U11" i="52"/>
  <c r="V11" i="52" s="1"/>
  <c r="G19" i="52"/>
  <c r="T46" i="52"/>
  <c r="R46" i="52"/>
  <c r="H62" i="52"/>
  <c r="F62" i="52"/>
  <c r="G62" i="52" s="1"/>
  <c r="D62" i="52"/>
  <c r="T62" i="52"/>
  <c r="R62" i="52"/>
  <c r="G5" i="52"/>
  <c r="I5" i="52" s="1"/>
  <c r="J5" i="52" s="1"/>
  <c r="T5" i="52"/>
  <c r="U5" i="52" s="1"/>
  <c r="V5" i="52" s="1"/>
  <c r="I6" i="52"/>
  <c r="J6" i="52" s="1"/>
  <c r="D8" i="52"/>
  <c r="R8" i="52"/>
  <c r="G9" i="52"/>
  <c r="I9" i="52" s="1"/>
  <c r="J9" i="52" s="1"/>
  <c r="T9" i="52"/>
  <c r="U9" i="52" s="1"/>
  <c r="V9" i="52" s="1"/>
  <c r="I10" i="52"/>
  <c r="J10" i="52" s="1"/>
  <c r="D12" i="52"/>
  <c r="R12" i="52"/>
  <c r="S12" i="52" s="1"/>
  <c r="G13" i="52"/>
  <c r="I13" i="52" s="1"/>
  <c r="J13" i="52" s="1"/>
  <c r="T13" i="52"/>
  <c r="I14" i="52"/>
  <c r="J14" i="52" s="1"/>
  <c r="D16" i="52"/>
  <c r="R16" i="52"/>
  <c r="S16" i="52" s="1"/>
  <c r="U16" i="52" s="1"/>
  <c r="V16" i="52" s="1"/>
  <c r="G17" i="52"/>
  <c r="I17" i="52" s="1"/>
  <c r="J17" i="52" s="1"/>
  <c r="T17" i="52"/>
  <c r="U17" i="52" s="1"/>
  <c r="V17" i="52" s="1"/>
  <c r="I18" i="52"/>
  <c r="J18" i="52" s="1"/>
  <c r="D20" i="52"/>
  <c r="R20" i="52"/>
  <c r="G21" i="52"/>
  <c r="I21" i="52" s="1"/>
  <c r="J21" i="52" s="1"/>
  <c r="I22" i="52"/>
  <c r="J22" i="52" s="1"/>
  <c r="D24" i="52"/>
  <c r="R24" i="52"/>
  <c r="G25" i="52"/>
  <c r="I25" i="52" s="1"/>
  <c r="J25" i="52" s="1"/>
  <c r="I26" i="52"/>
  <c r="J26" i="52" s="1"/>
  <c r="D28" i="52"/>
  <c r="R28" i="52"/>
  <c r="G29" i="52"/>
  <c r="I29" i="52" s="1"/>
  <c r="J29" i="52" s="1"/>
  <c r="H31" i="52"/>
  <c r="D31" i="52"/>
  <c r="H58" i="52"/>
  <c r="F58" i="52"/>
  <c r="D58" i="52"/>
  <c r="P62" i="52"/>
  <c r="T82" i="52"/>
  <c r="R82" i="52"/>
  <c r="T74" i="52"/>
  <c r="R74" i="52"/>
  <c r="P16" i="52"/>
  <c r="P24" i="52"/>
  <c r="S29" i="52"/>
  <c r="U29" i="52" s="1"/>
  <c r="V29" i="52" s="1"/>
  <c r="P46" i="52"/>
  <c r="U83" i="52"/>
  <c r="V83" i="52" s="1"/>
  <c r="H5" i="52"/>
  <c r="P7" i="52"/>
  <c r="F8" i="52"/>
  <c r="S8" i="52"/>
  <c r="P11" i="52"/>
  <c r="F12" i="52"/>
  <c r="U13" i="52"/>
  <c r="V13" i="52" s="1"/>
  <c r="P15" i="52"/>
  <c r="F16" i="52"/>
  <c r="G16" i="52" s="1"/>
  <c r="P19" i="52"/>
  <c r="F20" i="52"/>
  <c r="S20" i="52"/>
  <c r="U21" i="52"/>
  <c r="V21" i="52" s="1"/>
  <c r="P23" i="52"/>
  <c r="F24" i="52"/>
  <c r="G24" i="52" s="1"/>
  <c r="U25" i="52"/>
  <c r="V25" i="52" s="1"/>
  <c r="P27" i="52"/>
  <c r="F28" i="52"/>
  <c r="S28" i="52"/>
  <c r="F31" i="52"/>
  <c r="S41" i="52"/>
  <c r="H54" i="52"/>
  <c r="F54" i="52"/>
  <c r="G54" i="52" s="1"/>
  <c r="D54" i="52"/>
  <c r="T58" i="52"/>
  <c r="R58" i="52"/>
  <c r="S58" i="52" s="1"/>
  <c r="U58" i="52" s="1"/>
  <c r="V58" i="52" s="1"/>
  <c r="S59" i="52"/>
  <c r="H70" i="52"/>
  <c r="G70" i="52"/>
  <c r="I70" i="52" s="1"/>
  <c r="J70" i="52" s="1"/>
  <c r="F70" i="52"/>
  <c r="D70" i="52"/>
  <c r="H78" i="52"/>
  <c r="F78" i="52"/>
  <c r="D78" i="52"/>
  <c r="U79" i="52"/>
  <c r="V79" i="52" s="1"/>
  <c r="P82" i="52"/>
  <c r="P8" i="52"/>
  <c r="P12" i="52"/>
  <c r="P28" i="52"/>
  <c r="H82" i="52"/>
  <c r="F82" i="52"/>
  <c r="G82" i="52" s="1"/>
  <c r="I82" i="52" s="1"/>
  <c r="J82" i="52" s="1"/>
  <c r="D82" i="52"/>
  <c r="D7" i="52"/>
  <c r="R7" i="52"/>
  <c r="S7" i="52" s="1"/>
  <c r="T8" i="52"/>
  <c r="T12" i="52"/>
  <c r="T16" i="52"/>
  <c r="G20" i="52"/>
  <c r="T20" i="52"/>
  <c r="U20" i="52" s="1"/>
  <c r="V20" i="52" s="1"/>
  <c r="T24" i="52"/>
  <c r="G28" i="52"/>
  <c r="T28" i="52"/>
  <c r="H30" i="52"/>
  <c r="F30" i="52"/>
  <c r="G30" i="52" s="1"/>
  <c r="D30" i="52"/>
  <c r="T31" i="52"/>
  <c r="R31" i="52"/>
  <c r="S31" i="52" s="1"/>
  <c r="H35" i="52"/>
  <c r="D35" i="52"/>
  <c r="T54" i="52"/>
  <c r="R54" i="52"/>
  <c r="S54" i="52" s="1"/>
  <c r="T70" i="52"/>
  <c r="S70" i="52"/>
  <c r="R70" i="52"/>
  <c r="T78" i="52"/>
  <c r="S78" i="52"/>
  <c r="R78" i="52"/>
  <c r="S42" i="52"/>
  <c r="P6" i="52"/>
  <c r="F7" i="52"/>
  <c r="G7" i="52" s="1"/>
  <c r="H8" i="52"/>
  <c r="P10" i="52"/>
  <c r="F11" i="52"/>
  <c r="G11" i="52" s="1"/>
  <c r="S11" i="52"/>
  <c r="H12" i="52"/>
  <c r="P14" i="52"/>
  <c r="F15" i="52"/>
  <c r="G15" i="52" s="1"/>
  <c r="S15" i="52"/>
  <c r="U15" i="52" s="1"/>
  <c r="V15" i="52" s="1"/>
  <c r="H16" i="52"/>
  <c r="P18" i="52"/>
  <c r="F19" i="52"/>
  <c r="S19" i="52"/>
  <c r="U19" i="52" s="1"/>
  <c r="V19" i="52" s="1"/>
  <c r="H20" i="52"/>
  <c r="P22" i="52"/>
  <c r="F23" i="52"/>
  <c r="G23" i="52" s="1"/>
  <c r="S23" i="52"/>
  <c r="U23" i="52" s="1"/>
  <c r="V23" i="52" s="1"/>
  <c r="H24" i="52"/>
  <c r="P26" i="52"/>
  <c r="F27" i="52"/>
  <c r="S27" i="52"/>
  <c r="H28" i="52"/>
  <c r="P31" i="52"/>
  <c r="S32" i="52"/>
  <c r="U32" i="52" s="1"/>
  <c r="V32" i="52" s="1"/>
  <c r="F35" i="52"/>
  <c r="G35" i="52" s="1"/>
  <c r="I35" i="52" s="1"/>
  <c r="J35" i="52" s="1"/>
  <c r="H50" i="52"/>
  <c r="F50" i="52"/>
  <c r="G50" i="52" s="1"/>
  <c r="I50" i="52" s="1"/>
  <c r="J50" i="52" s="1"/>
  <c r="D50" i="52"/>
  <c r="P54" i="52"/>
  <c r="P70" i="52"/>
  <c r="P78" i="52"/>
  <c r="G84" i="52"/>
  <c r="I84" i="52" s="1"/>
  <c r="J84" i="52" s="1"/>
  <c r="U43" i="52"/>
  <c r="V43" i="52" s="1"/>
  <c r="D6" i="52"/>
  <c r="R6" i="52"/>
  <c r="T7" i="52"/>
  <c r="D10" i="52"/>
  <c r="R10" i="52"/>
  <c r="S10" i="52" s="1"/>
  <c r="T11" i="52"/>
  <c r="D14" i="52"/>
  <c r="R14" i="52"/>
  <c r="S14" i="52" s="1"/>
  <c r="T15" i="52"/>
  <c r="R18" i="52"/>
  <c r="D22" i="52"/>
  <c r="R22" i="52"/>
  <c r="T23" i="52"/>
  <c r="D26" i="52"/>
  <c r="R26" i="52"/>
  <c r="S26" i="52" s="1"/>
  <c r="T27" i="52"/>
  <c r="H34" i="52"/>
  <c r="F34" i="52"/>
  <c r="D34" i="52"/>
  <c r="T35" i="52"/>
  <c r="U35" i="52" s="1"/>
  <c r="V35" i="52" s="1"/>
  <c r="R35" i="52"/>
  <c r="S35" i="52" s="1"/>
  <c r="H39" i="52"/>
  <c r="F39" i="52"/>
  <c r="D39" i="52"/>
  <c r="T50" i="52"/>
  <c r="R50" i="52"/>
  <c r="S51" i="52"/>
  <c r="H66" i="52"/>
  <c r="F66" i="52"/>
  <c r="G66" i="52" s="1"/>
  <c r="D66" i="52"/>
  <c r="I80" i="52"/>
  <c r="J80" i="52" s="1"/>
  <c r="G83" i="52"/>
  <c r="I83" i="52" s="1"/>
  <c r="J83" i="52" s="1"/>
  <c r="S56" i="52"/>
  <c r="S63" i="52"/>
  <c r="U63" i="52" s="1"/>
  <c r="V63" i="52" s="1"/>
  <c r="P74" i="52"/>
  <c r="T39" i="52"/>
  <c r="R39" i="52"/>
  <c r="S39" i="52" s="1"/>
  <c r="H46" i="52"/>
  <c r="F46" i="52"/>
  <c r="D46" i="52"/>
  <c r="S60" i="52"/>
  <c r="T66" i="52"/>
  <c r="R66" i="52"/>
  <c r="S66" i="52" s="1"/>
  <c r="U66" i="52" s="1"/>
  <c r="V66" i="52" s="1"/>
  <c r="H74" i="52"/>
  <c r="F74" i="52"/>
  <c r="D74" i="52"/>
  <c r="H87" i="52"/>
  <c r="F87" i="52"/>
  <c r="D87" i="52"/>
  <c r="G32" i="52"/>
  <c r="I32" i="52" s="1"/>
  <c r="J32" i="52" s="1"/>
  <c r="T32" i="52"/>
  <c r="I33" i="52"/>
  <c r="J33" i="52" s="1"/>
  <c r="G36" i="52"/>
  <c r="I36" i="52" s="1"/>
  <c r="J36" i="52" s="1"/>
  <c r="T36" i="52"/>
  <c r="U36" i="52" s="1"/>
  <c r="V36" i="52" s="1"/>
  <c r="I37" i="52"/>
  <c r="J37" i="52" s="1"/>
  <c r="G40" i="52"/>
  <c r="I40" i="52" s="1"/>
  <c r="J40" i="52" s="1"/>
  <c r="T40" i="52"/>
  <c r="U40" i="52" s="1"/>
  <c r="V40" i="52" s="1"/>
  <c r="I41" i="52"/>
  <c r="J41" i="52" s="1"/>
  <c r="G43" i="52"/>
  <c r="I43" i="52" s="1"/>
  <c r="J43" i="52" s="1"/>
  <c r="T43" i="52"/>
  <c r="T47" i="52"/>
  <c r="U47" i="52" s="1"/>
  <c r="V47" i="52" s="1"/>
  <c r="I48" i="52"/>
  <c r="J48" i="52" s="1"/>
  <c r="T51" i="52"/>
  <c r="G55" i="52"/>
  <c r="I55" i="52" s="1"/>
  <c r="J55" i="52" s="1"/>
  <c r="T55" i="52"/>
  <c r="U55" i="52" s="1"/>
  <c r="V55" i="52" s="1"/>
  <c r="I56" i="52"/>
  <c r="J56" i="52" s="1"/>
  <c r="G59" i="52"/>
  <c r="I59" i="52" s="1"/>
  <c r="J59" i="52" s="1"/>
  <c r="T59" i="52"/>
  <c r="U59" i="52" s="1"/>
  <c r="V59" i="52" s="1"/>
  <c r="I60" i="52"/>
  <c r="J60" i="52" s="1"/>
  <c r="T63" i="52"/>
  <c r="I64" i="52"/>
  <c r="J64" i="52" s="1"/>
  <c r="G67" i="52"/>
  <c r="I67" i="52" s="1"/>
  <c r="J67" i="52" s="1"/>
  <c r="T67" i="52"/>
  <c r="U67" i="52" s="1"/>
  <c r="V67" i="52" s="1"/>
  <c r="I68" i="52"/>
  <c r="J68" i="52" s="1"/>
  <c r="G71" i="52"/>
  <c r="I71" i="52" s="1"/>
  <c r="J71" i="52" s="1"/>
  <c r="T71" i="52"/>
  <c r="U71" i="52" s="1"/>
  <c r="V71" i="52" s="1"/>
  <c r="I72" i="52"/>
  <c r="J72" i="52" s="1"/>
  <c r="G75" i="52"/>
  <c r="I75" i="52" s="1"/>
  <c r="J75" i="52" s="1"/>
  <c r="T75" i="52"/>
  <c r="U75" i="52" s="1"/>
  <c r="V75" i="52" s="1"/>
  <c r="I76" i="52"/>
  <c r="J76" i="52" s="1"/>
  <c r="P69" i="52"/>
  <c r="H71" i="52"/>
  <c r="P73" i="52"/>
  <c r="H75" i="52"/>
  <c r="P77" i="52"/>
  <c r="P81" i="52"/>
  <c r="D86" i="52"/>
  <c r="R30" i="52"/>
  <c r="S30" i="52" s="1"/>
  <c r="R34" i="52"/>
  <c r="S34" i="52" s="1"/>
  <c r="D38" i="52"/>
  <c r="R38" i="52"/>
  <c r="D42" i="52"/>
  <c r="R42" i="52"/>
  <c r="D45" i="52"/>
  <c r="R45" i="52"/>
  <c r="D49" i="52"/>
  <c r="R49" i="52"/>
  <c r="D53" i="52"/>
  <c r="R53" i="52"/>
  <c r="S53" i="52" s="1"/>
  <c r="D57" i="52"/>
  <c r="R57" i="52"/>
  <c r="S57" i="52" s="1"/>
  <c r="D61" i="52"/>
  <c r="R61" i="52"/>
  <c r="D65" i="52"/>
  <c r="R65" i="52"/>
  <c r="S65" i="52" s="1"/>
  <c r="D69" i="52"/>
  <c r="R69" i="52"/>
  <c r="D73" i="52"/>
  <c r="R73" i="52"/>
  <c r="D77" i="52"/>
  <c r="R77" i="52"/>
  <c r="S77" i="52" s="1"/>
  <c r="D81" i="52"/>
  <c r="R81" i="52"/>
  <c r="D85" i="52"/>
  <c r="F86" i="52"/>
  <c r="G86" i="52" s="1"/>
  <c r="P33" i="52"/>
  <c r="P37" i="52"/>
  <c r="F38" i="52"/>
  <c r="G38" i="52" s="1"/>
  <c r="P41" i="52"/>
  <c r="F42" i="52"/>
  <c r="G42" i="52" s="1"/>
  <c r="P44" i="52"/>
  <c r="F45" i="52"/>
  <c r="S45" i="52"/>
  <c r="P48" i="52"/>
  <c r="F49" i="52"/>
  <c r="P52" i="52"/>
  <c r="F53" i="52"/>
  <c r="P56" i="52"/>
  <c r="F57" i="52"/>
  <c r="P60" i="52"/>
  <c r="F61" i="52"/>
  <c r="S61" i="52"/>
  <c r="P64" i="52"/>
  <c r="F65" i="52"/>
  <c r="G65" i="52" s="1"/>
  <c r="P68" i="52"/>
  <c r="F69" i="52"/>
  <c r="G69" i="52" s="1"/>
  <c r="S69" i="52"/>
  <c r="P72" i="52"/>
  <c r="F73" i="52"/>
  <c r="S73" i="52"/>
  <c r="P76" i="52"/>
  <c r="F77" i="52"/>
  <c r="G77" i="52" s="1"/>
  <c r="P80" i="52"/>
  <c r="F81" i="52"/>
  <c r="P84" i="52"/>
  <c r="F85" i="52"/>
  <c r="G85" i="52" s="1"/>
  <c r="T30" i="52"/>
  <c r="D33" i="52"/>
  <c r="R33" i="52"/>
  <c r="S33" i="52" s="1"/>
  <c r="T34" i="52"/>
  <c r="D37" i="52"/>
  <c r="R37" i="52"/>
  <c r="T38" i="52"/>
  <c r="D41" i="52"/>
  <c r="R41" i="52"/>
  <c r="D44" i="52"/>
  <c r="R44" i="52"/>
  <c r="G45" i="52"/>
  <c r="T45" i="52"/>
  <c r="D48" i="52"/>
  <c r="R48" i="52"/>
  <c r="S48" i="52" s="1"/>
  <c r="T49" i="52"/>
  <c r="D52" i="52"/>
  <c r="R52" i="52"/>
  <c r="G53" i="52"/>
  <c r="T53" i="52"/>
  <c r="D56" i="52"/>
  <c r="R56" i="52"/>
  <c r="D60" i="52"/>
  <c r="R60" i="52"/>
  <c r="G61" i="52"/>
  <c r="T61" i="52"/>
  <c r="D64" i="52"/>
  <c r="R64" i="52"/>
  <c r="S64" i="52" s="1"/>
  <c r="T65" i="52"/>
  <c r="D68" i="52"/>
  <c r="R68" i="52"/>
  <c r="T69" i="52"/>
  <c r="D72" i="52"/>
  <c r="R72" i="52"/>
  <c r="S72" i="52" s="1"/>
  <c r="T73" i="52"/>
  <c r="D76" i="52"/>
  <c r="R76" i="52"/>
  <c r="T77" i="52"/>
  <c r="D80" i="52"/>
  <c r="R80" i="52"/>
  <c r="S80" i="52" s="1"/>
  <c r="T81" i="52"/>
  <c r="D84" i="52"/>
  <c r="R84" i="52"/>
  <c r="H86" i="52"/>
  <c r="T78" i="51"/>
  <c r="F72" i="51"/>
  <c r="P82" i="51"/>
  <c r="F52" i="51"/>
  <c r="F68" i="51"/>
  <c r="P74" i="51"/>
  <c r="D83" i="51"/>
  <c r="F32" i="51"/>
  <c r="F36" i="51"/>
  <c r="F40" i="51"/>
  <c r="F48" i="51"/>
  <c r="F64" i="51"/>
  <c r="U78" i="51"/>
  <c r="V78" i="51" s="1"/>
  <c r="S11" i="51"/>
  <c r="U11" i="51" s="1"/>
  <c r="V11" i="51" s="1"/>
  <c r="I22" i="51"/>
  <c r="J22" i="51" s="1"/>
  <c r="S23" i="51"/>
  <c r="U23" i="51" s="1"/>
  <c r="V23" i="51" s="1"/>
  <c r="S19" i="51"/>
  <c r="S7" i="51"/>
  <c r="U26" i="51"/>
  <c r="V26" i="51" s="1"/>
  <c r="S15" i="51"/>
  <c r="H46" i="51"/>
  <c r="G46" i="51"/>
  <c r="F46" i="51"/>
  <c r="D46" i="51"/>
  <c r="D6" i="51"/>
  <c r="R6" i="51"/>
  <c r="S6" i="51" s="1"/>
  <c r="G7" i="51"/>
  <c r="I7" i="51" s="1"/>
  <c r="J7" i="51" s="1"/>
  <c r="T7" i="51"/>
  <c r="U7" i="51" s="1"/>
  <c r="V7" i="51" s="1"/>
  <c r="D10" i="51"/>
  <c r="R10" i="51"/>
  <c r="S10" i="51" s="1"/>
  <c r="G11" i="51"/>
  <c r="T11" i="51"/>
  <c r="D14" i="51"/>
  <c r="R14" i="51"/>
  <c r="S14" i="51" s="1"/>
  <c r="G15" i="51"/>
  <c r="I15" i="51" s="1"/>
  <c r="J15" i="51" s="1"/>
  <c r="T15" i="51"/>
  <c r="D18" i="51"/>
  <c r="R18" i="51"/>
  <c r="S18" i="51" s="1"/>
  <c r="G19" i="51"/>
  <c r="T19" i="51"/>
  <c r="U19" i="51" s="1"/>
  <c r="V19" i="51" s="1"/>
  <c r="D22" i="51"/>
  <c r="R22" i="51"/>
  <c r="S22" i="51" s="1"/>
  <c r="G23" i="51"/>
  <c r="T23" i="51"/>
  <c r="D26" i="51"/>
  <c r="R26" i="51"/>
  <c r="S26" i="51" s="1"/>
  <c r="G27" i="51"/>
  <c r="I27" i="51" s="1"/>
  <c r="J27" i="51" s="1"/>
  <c r="T27" i="51"/>
  <c r="U27" i="51" s="1"/>
  <c r="V27" i="51" s="1"/>
  <c r="I79" i="51"/>
  <c r="J79" i="51" s="1"/>
  <c r="G79" i="51"/>
  <c r="F6" i="51"/>
  <c r="F10" i="51"/>
  <c r="F14" i="51"/>
  <c r="F18" i="51"/>
  <c r="G18" i="51" s="1"/>
  <c r="F22" i="51"/>
  <c r="F26" i="51"/>
  <c r="H58" i="51"/>
  <c r="I58" i="51" s="1"/>
  <c r="J58" i="51" s="1"/>
  <c r="G58" i="51"/>
  <c r="F58" i="51"/>
  <c r="D58" i="51"/>
  <c r="H74" i="51"/>
  <c r="F74" i="51"/>
  <c r="D74" i="51"/>
  <c r="H62" i="51"/>
  <c r="F62" i="51"/>
  <c r="D62" i="51"/>
  <c r="D5" i="51"/>
  <c r="R5" i="51"/>
  <c r="T6" i="51"/>
  <c r="D9" i="51"/>
  <c r="R9" i="51"/>
  <c r="S9" i="51" s="1"/>
  <c r="T10" i="51"/>
  <c r="I11" i="51"/>
  <c r="J11" i="51" s="1"/>
  <c r="D13" i="51"/>
  <c r="R13" i="51"/>
  <c r="T14" i="51"/>
  <c r="D17" i="51"/>
  <c r="R17" i="51"/>
  <c r="T18" i="51"/>
  <c r="I19" i="51"/>
  <c r="J19" i="51" s="1"/>
  <c r="D21" i="51"/>
  <c r="R21" i="51"/>
  <c r="G22" i="51"/>
  <c r="T22" i="51"/>
  <c r="I23" i="51"/>
  <c r="J23" i="51" s="1"/>
  <c r="D25" i="51"/>
  <c r="R25" i="51"/>
  <c r="G26" i="51"/>
  <c r="T26" i="51"/>
  <c r="D29" i="51"/>
  <c r="S29" i="51"/>
  <c r="U29" i="51" s="1"/>
  <c r="V29" i="51" s="1"/>
  <c r="U74" i="51"/>
  <c r="V74" i="51" s="1"/>
  <c r="H78" i="51"/>
  <c r="F78" i="51"/>
  <c r="G78" i="51" s="1"/>
  <c r="D78" i="51"/>
  <c r="G83" i="51"/>
  <c r="I83" i="51" s="1"/>
  <c r="J83" i="51" s="1"/>
  <c r="F5" i="51"/>
  <c r="S5" i="51"/>
  <c r="H6" i="51"/>
  <c r="P8" i="51"/>
  <c r="F9" i="51"/>
  <c r="H10" i="51"/>
  <c r="P12" i="51"/>
  <c r="F13" i="51"/>
  <c r="S13" i="51"/>
  <c r="H14" i="51"/>
  <c r="P16" i="51"/>
  <c r="F17" i="51"/>
  <c r="G17" i="51" s="1"/>
  <c r="S17" i="51"/>
  <c r="H18" i="51"/>
  <c r="P20" i="51"/>
  <c r="F21" i="51"/>
  <c r="S21" i="51"/>
  <c r="H22" i="51"/>
  <c r="P24" i="51"/>
  <c r="F25" i="51"/>
  <c r="S25" i="51"/>
  <c r="H26" i="51"/>
  <c r="F29" i="51"/>
  <c r="H31" i="51"/>
  <c r="F31" i="51"/>
  <c r="G31" i="51" s="1"/>
  <c r="I31" i="51" s="1"/>
  <c r="J31" i="51" s="1"/>
  <c r="D31" i="51"/>
  <c r="H35" i="51"/>
  <c r="F35" i="51"/>
  <c r="D35" i="51"/>
  <c r="H39" i="51"/>
  <c r="F39" i="51"/>
  <c r="D39" i="51"/>
  <c r="H54" i="51"/>
  <c r="F54" i="51"/>
  <c r="G54" i="51" s="1"/>
  <c r="I54" i="51" s="1"/>
  <c r="J54" i="51" s="1"/>
  <c r="D54" i="51"/>
  <c r="H70" i="51"/>
  <c r="F70" i="51"/>
  <c r="D70" i="51"/>
  <c r="T5" i="51"/>
  <c r="D8" i="51"/>
  <c r="R8" i="51"/>
  <c r="G9" i="51"/>
  <c r="T9" i="51"/>
  <c r="D12" i="51"/>
  <c r="R12" i="51"/>
  <c r="S12" i="51" s="1"/>
  <c r="T13" i="51"/>
  <c r="D16" i="51"/>
  <c r="R16" i="51"/>
  <c r="T17" i="51"/>
  <c r="D20" i="51"/>
  <c r="R20" i="51"/>
  <c r="S20" i="51" s="1"/>
  <c r="T21" i="51"/>
  <c r="D24" i="51"/>
  <c r="R24" i="51"/>
  <c r="S24" i="51" s="1"/>
  <c r="T25" i="51"/>
  <c r="D28" i="51"/>
  <c r="R28" i="51"/>
  <c r="S72" i="51"/>
  <c r="H82" i="51"/>
  <c r="F82" i="51"/>
  <c r="G82" i="51" s="1"/>
  <c r="I82" i="51" s="1"/>
  <c r="J82" i="51" s="1"/>
  <c r="D82" i="51"/>
  <c r="H5" i="51"/>
  <c r="P7" i="51"/>
  <c r="F8" i="51"/>
  <c r="G8" i="51" s="1"/>
  <c r="S8" i="51"/>
  <c r="H9" i="51"/>
  <c r="P11" i="51"/>
  <c r="F12" i="51"/>
  <c r="G12" i="51" s="1"/>
  <c r="H13" i="51"/>
  <c r="P15" i="51"/>
  <c r="F16" i="51"/>
  <c r="G16" i="51" s="1"/>
  <c r="S16" i="51"/>
  <c r="H17" i="51"/>
  <c r="P19" i="51"/>
  <c r="F20" i="51"/>
  <c r="H21" i="51"/>
  <c r="P23" i="51"/>
  <c r="F24" i="51"/>
  <c r="G24" i="51" s="1"/>
  <c r="H25" i="51"/>
  <c r="F28" i="51"/>
  <c r="H29" i="51"/>
  <c r="H50" i="51"/>
  <c r="F50" i="51"/>
  <c r="G50" i="51" s="1"/>
  <c r="I50" i="51" s="1"/>
  <c r="J50" i="51" s="1"/>
  <c r="D50" i="51"/>
  <c r="H66" i="51"/>
  <c r="F66" i="51"/>
  <c r="D66" i="51"/>
  <c r="I75" i="51"/>
  <c r="J75" i="51" s="1"/>
  <c r="H30" i="51"/>
  <c r="F30" i="51"/>
  <c r="G30" i="51" s="1"/>
  <c r="D30" i="51"/>
  <c r="H87" i="51"/>
  <c r="F87" i="51"/>
  <c r="D87" i="51"/>
  <c r="D32" i="51"/>
  <c r="R32" i="51"/>
  <c r="G33" i="51"/>
  <c r="T33" i="51"/>
  <c r="D36" i="51"/>
  <c r="R36" i="51"/>
  <c r="G37" i="51"/>
  <c r="T37" i="51"/>
  <c r="D40" i="51"/>
  <c r="R40" i="51"/>
  <c r="G41" i="51"/>
  <c r="I41" i="51" s="1"/>
  <c r="J41" i="51" s="1"/>
  <c r="T41" i="51"/>
  <c r="D43" i="51"/>
  <c r="R43" i="51"/>
  <c r="S43" i="51" s="1"/>
  <c r="G44" i="51"/>
  <c r="I44" i="51" s="1"/>
  <c r="J44" i="51" s="1"/>
  <c r="T44" i="51"/>
  <c r="D47" i="51"/>
  <c r="R47" i="51"/>
  <c r="S47" i="51" s="1"/>
  <c r="G48" i="51"/>
  <c r="I48" i="51" s="1"/>
  <c r="J48" i="51" s="1"/>
  <c r="T48" i="51"/>
  <c r="D51" i="51"/>
  <c r="R51" i="51"/>
  <c r="S51" i="51" s="1"/>
  <c r="G52" i="51"/>
  <c r="I52" i="51" s="1"/>
  <c r="J52" i="51" s="1"/>
  <c r="T52" i="51"/>
  <c r="D55" i="51"/>
  <c r="R55" i="51"/>
  <c r="S55" i="51" s="1"/>
  <c r="G56" i="51"/>
  <c r="T56" i="51"/>
  <c r="D59" i="51"/>
  <c r="R59" i="51"/>
  <c r="S59" i="51" s="1"/>
  <c r="G60" i="51"/>
  <c r="I60" i="51" s="1"/>
  <c r="J60" i="51" s="1"/>
  <c r="T60" i="51"/>
  <c r="D63" i="51"/>
  <c r="R63" i="51"/>
  <c r="S63" i="51" s="1"/>
  <c r="G64" i="51"/>
  <c r="T64" i="51"/>
  <c r="D67" i="51"/>
  <c r="R67" i="51"/>
  <c r="T68" i="51"/>
  <c r="D71" i="51"/>
  <c r="R71" i="51"/>
  <c r="S71" i="51" s="1"/>
  <c r="G72" i="51"/>
  <c r="I72" i="51" s="1"/>
  <c r="J72" i="51" s="1"/>
  <c r="T72" i="51"/>
  <c r="D75" i="51"/>
  <c r="R75" i="51"/>
  <c r="G76" i="51"/>
  <c r="I76" i="51" s="1"/>
  <c r="J76" i="51" s="1"/>
  <c r="T76" i="51"/>
  <c r="R79" i="51"/>
  <c r="G80" i="51"/>
  <c r="I80" i="51" s="1"/>
  <c r="J80" i="51" s="1"/>
  <c r="T80" i="51"/>
  <c r="R83" i="51"/>
  <c r="G84" i="51"/>
  <c r="I84" i="51" s="1"/>
  <c r="J84" i="51" s="1"/>
  <c r="T84" i="51"/>
  <c r="R31" i="51"/>
  <c r="S31" i="51" s="1"/>
  <c r="G32" i="51"/>
  <c r="I32" i="51" s="1"/>
  <c r="J32" i="51" s="1"/>
  <c r="T32" i="51"/>
  <c r="I33" i="51"/>
  <c r="J33" i="51" s="1"/>
  <c r="R35" i="51"/>
  <c r="S35" i="51" s="1"/>
  <c r="G36" i="51"/>
  <c r="I36" i="51" s="1"/>
  <c r="J36" i="51" s="1"/>
  <c r="T36" i="51"/>
  <c r="I37" i="51"/>
  <c r="J37" i="51" s="1"/>
  <c r="R39" i="51"/>
  <c r="S39" i="51" s="1"/>
  <c r="G40" i="51"/>
  <c r="I40" i="51" s="1"/>
  <c r="J40" i="51" s="1"/>
  <c r="T40" i="51"/>
  <c r="G43" i="51"/>
  <c r="I43" i="51" s="1"/>
  <c r="J43" i="51" s="1"/>
  <c r="T43" i="51"/>
  <c r="R46" i="51"/>
  <c r="G47" i="51"/>
  <c r="T47" i="51"/>
  <c r="R50" i="51"/>
  <c r="G51" i="51"/>
  <c r="T51" i="51"/>
  <c r="R54" i="51"/>
  <c r="G55" i="51"/>
  <c r="I55" i="51" s="1"/>
  <c r="J55" i="51" s="1"/>
  <c r="T55" i="51"/>
  <c r="U55" i="51" s="1"/>
  <c r="V55" i="51" s="1"/>
  <c r="I56" i="51"/>
  <c r="J56" i="51" s="1"/>
  <c r="R58" i="51"/>
  <c r="G59" i="51"/>
  <c r="T59" i="51"/>
  <c r="R62" i="51"/>
  <c r="G63" i="51"/>
  <c r="T63" i="51"/>
  <c r="U63" i="51" s="1"/>
  <c r="V63" i="51" s="1"/>
  <c r="I64" i="51"/>
  <c r="J64" i="51" s="1"/>
  <c r="R66" i="51"/>
  <c r="S66" i="51" s="1"/>
  <c r="G67" i="51"/>
  <c r="T67" i="51"/>
  <c r="R70" i="51"/>
  <c r="G71" i="51"/>
  <c r="T71" i="51"/>
  <c r="P42" i="51"/>
  <c r="P45" i="51"/>
  <c r="H47" i="51"/>
  <c r="P49" i="51"/>
  <c r="H51" i="51"/>
  <c r="U51" i="51"/>
  <c r="V51" i="51" s="1"/>
  <c r="P53" i="51"/>
  <c r="S54" i="51"/>
  <c r="H55" i="51"/>
  <c r="P57" i="51"/>
  <c r="H59" i="51"/>
  <c r="P61" i="51"/>
  <c r="S62" i="51"/>
  <c r="H63" i="51"/>
  <c r="P65" i="51"/>
  <c r="H67" i="51"/>
  <c r="P69" i="51"/>
  <c r="S70" i="51"/>
  <c r="H71" i="51"/>
  <c r="P73" i="51"/>
  <c r="P77" i="51"/>
  <c r="P81" i="51"/>
  <c r="S82" i="51"/>
  <c r="U82" i="51" s="1"/>
  <c r="V82" i="51" s="1"/>
  <c r="D86" i="51"/>
  <c r="R30" i="51"/>
  <c r="T31" i="51"/>
  <c r="D34" i="51"/>
  <c r="R34" i="51"/>
  <c r="T35" i="51"/>
  <c r="U35" i="51" s="1"/>
  <c r="V35" i="51" s="1"/>
  <c r="D38" i="51"/>
  <c r="R38" i="51"/>
  <c r="T39" i="51"/>
  <c r="D42" i="51"/>
  <c r="R42" i="51"/>
  <c r="S42" i="51" s="1"/>
  <c r="D45" i="51"/>
  <c r="R45" i="51"/>
  <c r="T46" i="51"/>
  <c r="D49" i="51"/>
  <c r="R49" i="51"/>
  <c r="T50" i="51"/>
  <c r="D53" i="51"/>
  <c r="R53" i="51"/>
  <c r="T54" i="51"/>
  <c r="D57" i="51"/>
  <c r="R57" i="51"/>
  <c r="T58" i="51"/>
  <c r="D61" i="51"/>
  <c r="R61" i="51"/>
  <c r="T62" i="51"/>
  <c r="D65" i="51"/>
  <c r="R65" i="51"/>
  <c r="T66" i="51"/>
  <c r="D69" i="51"/>
  <c r="R69" i="51"/>
  <c r="T70" i="51"/>
  <c r="D73" i="51"/>
  <c r="R73" i="51"/>
  <c r="T74" i="51"/>
  <c r="D77" i="51"/>
  <c r="R77" i="51"/>
  <c r="D81" i="51"/>
  <c r="R81" i="51"/>
  <c r="D85" i="51"/>
  <c r="F86" i="51"/>
  <c r="S30" i="51"/>
  <c r="P33" i="51"/>
  <c r="F34" i="51"/>
  <c r="S34" i="51"/>
  <c r="P37" i="51"/>
  <c r="F38" i="51"/>
  <c r="S38" i="51"/>
  <c r="P41" i="51"/>
  <c r="F42" i="51"/>
  <c r="G42" i="51" s="1"/>
  <c r="P44" i="51"/>
  <c r="F45" i="51"/>
  <c r="S45" i="51"/>
  <c r="P48" i="51"/>
  <c r="F49" i="51"/>
  <c r="S49" i="51"/>
  <c r="P52" i="51"/>
  <c r="F53" i="51"/>
  <c r="S53" i="51"/>
  <c r="P56" i="51"/>
  <c r="F57" i="51"/>
  <c r="G57" i="51" s="1"/>
  <c r="S57" i="51"/>
  <c r="P60" i="51"/>
  <c r="F61" i="51"/>
  <c r="S61" i="51"/>
  <c r="P64" i="51"/>
  <c r="F65" i="51"/>
  <c r="S65" i="51"/>
  <c r="P68" i="51"/>
  <c r="F69" i="51"/>
  <c r="S69" i="51"/>
  <c r="P72" i="51"/>
  <c r="F73" i="51"/>
  <c r="G73" i="51" s="1"/>
  <c r="I73" i="51" s="1"/>
  <c r="J73" i="51" s="1"/>
  <c r="S73" i="51"/>
  <c r="P76" i="51"/>
  <c r="F77" i="51"/>
  <c r="S77" i="51"/>
  <c r="P80" i="51"/>
  <c r="F81" i="51"/>
  <c r="S81" i="51"/>
  <c r="P84" i="51"/>
  <c r="F85" i="51"/>
  <c r="G85" i="51" s="1"/>
  <c r="T30" i="51"/>
  <c r="D33" i="51"/>
  <c r="R33" i="51"/>
  <c r="S33" i="51" s="1"/>
  <c r="G34" i="51"/>
  <c r="T34" i="51"/>
  <c r="D37" i="51"/>
  <c r="R37" i="51"/>
  <c r="S37" i="51" s="1"/>
  <c r="G38" i="51"/>
  <c r="T38" i="51"/>
  <c r="D41" i="51"/>
  <c r="R41" i="51"/>
  <c r="S41" i="51" s="1"/>
  <c r="D44" i="51"/>
  <c r="R44" i="51"/>
  <c r="S44" i="51" s="1"/>
  <c r="G45" i="51"/>
  <c r="T45" i="51"/>
  <c r="D48" i="51"/>
  <c r="R48" i="51"/>
  <c r="S48" i="51" s="1"/>
  <c r="T49" i="51"/>
  <c r="D52" i="51"/>
  <c r="R52" i="51"/>
  <c r="G53" i="51"/>
  <c r="T53" i="51"/>
  <c r="D56" i="51"/>
  <c r="R56" i="51"/>
  <c r="S56" i="51" s="1"/>
  <c r="T57" i="51"/>
  <c r="D60" i="51"/>
  <c r="R60" i="51"/>
  <c r="G61" i="51"/>
  <c r="T61" i="51"/>
  <c r="D64" i="51"/>
  <c r="R64" i="51"/>
  <c r="S64" i="51" s="1"/>
  <c r="G65" i="51"/>
  <c r="T65" i="51"/>
  <c r="D68" i="51"/>
  <c r="R68" i="51"/>
  <c r="G69" i="51"/>
  <c r="T69" i="51"/>
  <c r="D72" i="51"/>
  <c r="R72" i="51"/>
  <c r="T73" i="51"/>
  <c r="D76" i="51"/>
  <c r="R76" i="51"/>
  <c r="G77" i="51"/>
  <c r="T77" i="51"/>
  <c r="D80" i="51"/>
  <c r="R80" i="51"/>
  <c r="S80" i="51" s="1"/>
  <c r="T81" i="51"/>
  <c r="D84" i="51"/>
  <c r="R84" i="51"/>
  <c r="H86" i="51"/>
  <c r="G37" i="50"/>
  <c r="I41" i="50"/>
  <c r="H78" i="50"/>
  <c r="F3" i="50"/>
  <c r="F7" i="50"/>
  <c r="F25" i="50"/>
  <c r="G25" i="50" s="1"/>
  <c r="D29" i="50"/>
  <c r="K29" i="50" s="1"/>
  <c r="G38" i="50"/>
  <c r="H38" i="50" s="1"/>
  <c r="J38" i="50" s="1"/>
  <c r="F78" i="50"/>
  <c r="G78" i="50" s="1"/>
  <c r="D84" i="50"/>
  <c r="K84" i="50" s="1"/>
  <c r="I25" i="50"/>
  <c r="G29" i="50"/>
  <c r="F37" i="50"/>
  <c r="F9" i="50"/>
  <c r="F41" i="50"/>
  <c r="U51" i="50"/>
  <c r="V51" i="50" s="1"/>
  <c r="W51" i="50" s="1"/>
  <c r="S79" i="50"/>
  <c r="Z79" i="50" s="1"/>
  <c r="I6" i="50"/>
  <c r="G6" i="50"/>
  <c r="H6" i="50" s="1"/>
  <c r="F69" i="50"/>
  <c r="D69" i="50"/>
  <c r="K69" i="50" s="1"/>
  <c r="I37" i="50"/>
  <c r="U38" i="50"/>
  <c r="S38" i="50"/>
  <c r="Z38" i="50" s="1"/>
  <c r="F53" i="50"/>
  <c r="D53" i="50"/>
  <c r="K53" i="50" s="1"/>
  <c r="G3" i="50"/>
  <c r="D4" i="50"/>
  <c r="K4" i="50" s="1"/>
  <c r="G7" i="50"/>
  <c r="H7" i="50" s="1"/>
  <c r="D8" i="50"/>
  <c r="K8" i="50" s="1"/>
  <c r="U30" i="50"/>
  <c r="S30" i="50"/>
  <c r="Z30" i="50" s="1"/>
  <c r="I39" i="50"/>
  <c r="V3" i="50"/>
  <c r="F4" i="50"/>
  <c r="H4" i="50" s="1"/>
  <c r="S4" i="50"/>
  <c r="Z4" i="50" s="1"/>
  <c r="X6" i="50"/>
  <c r="Y6" i="50" s="1"/>
  <c r="V7" i="50"/>
  <c r="X7" i="50" s="1"/>
  <c r="F8" i="50"/>
  <c r="I8" i="50" s="1"/>
  <c r="S8" i="50"/>
  <c r="Z8" i="50" s="1"/>
  <c r="U11" i="50"/>
  <c r="V11" i="50" s="1"/>
  <c r="S11" i="50"/>
  <c r="Z11" i="50" s="1"/>
  <c r="I21" i="50"/>
  <c r="U34" i="50"/>
  <c r="S34" i="50"/>
  <c r="Z34" i="50" s="1"/>
  <c r="V37" i="50"/>
  <c r="I3" i="50"/>
  <c r="W3" i="50"/>
  <c r="G4" i="50"/>
  <c r="U4" i="50"/>
  <c r="V4" i="50" s="1"/>
  <c r="W4" i="50" s="1"/>
  <c r="D5" i="50"/>
  <c r="K5" i="50" s="1"/>
  <c r="I7" i="50"/>
  <c r="W7" i="50"/>
  <c r="G8" i="50"/>
  <c r="U8" i="50"/>
  <c r="W8" i="50" s="1"/>
  <c r="G21" i="50"/>
  <c r="W24" i="50"/>
  <c r="AA24" i="50" s="1"/>
  <c r="I17" i="50"/>
  <c r="F5" i="50"/>
  <c r="H5" i="50" s="1"/>
  <c r="S5" i="50"/>
  <c r="Z5" i="50" s="1"/>
  <c r="H8" i="50"/>
  <c r="V8" i="50"/>
  <c r="G9" i="50"/>
  <c r="H9" i="50" s="1"/>
  <c r="S10" i="50"/>
  <c r="Z10" i="50" s="1"/>
  <c r="S14" i="50"/>
  <c r="Z14" i="50" s="1"/>
  <c r="I33" i="50"/>
  <c r="G5" i="50"/>
  <c r="U5" i="50"/>
  <c r="D6" i="50"/>
  <c r="K6" i="50" s="1"/>
  <c r="AA6" i="50"/>
  <c r="I9" i="50"/>
  <c r="U10" i="50"/>
  <c r="V10" i="50" s="1"/>
  <c r="W10" i="50" s="1"/>
  <c r="I13" i="50"/>
  <c r="U14" i="50"/>
  <c r="H20" i="50"/>
  <c r="V26" i="50"/>
  <c r="U26" i="50"/>
  <c r="S26" i="50"/>
  <c r="Z26" i="50" s="1"/>
  <c r="G33" i="50"/>
  <c r="U22" i="50"/>
  <c r="S22" i="50"/>
  <c r="Z22" i="50" s="1"/>
  <c r="U18" i="50"/>
  <c r="S18" i="50"/>
  <c r="Z18" i="50" s="1"/>
  <c r="V9" i="50"/>
  <c r="W9" i="50" s="1"/>
  <c r="F10" i="50"/>
  <c r="H13" i="50"/>
  <c r="V13" i="50"/>
  <c r="W13" i="50" s="1"/>
  <c r="F14" i="50"/>
  <c r="I14" i="50" s="1"/>
  <c r="H17" i="50"/>
  <c r="J17" i="50" s="1"/>
  <c r="V17" i="50"/>
  <c r="X17" i="50" s="1"/>
  <c r="F18" i="50"/>
  <c r="V21" i="50"/>
  <c r="F22" i="50"/>
  <c r="X24" i="50"/>
  <c r="H25" i="50"/>
  <c r="V25" i="50"/>
  <c r="F26" i="50"/>
  <c r="I26" i="50" s="1"/>
  <c r="H29" i="50"/>
  <c r="J29" i="50" s="1"/>
  <c r="V29" i="50"/>
  <c r="X29" i="50" s="1"/>
  <c r="F30" i="50"/>
  <c r="H33" i="50"/>
  <c r="V33" i="50"/>
  <c r="F34" i="50"/>
  <c r="H37" i="50"/>
  <c r="J37" i="50" s="1"/>
  <c r="G57" i="50"/>
  <c r="F57" i="50"/>
  <c r="D57" i="50"/>
  <c r="K57" i="50" s="1"/>
  <c r="F73" i="50"/>
  <c r="D73" i="50"/>
  <c r="K73" i="50" s="1"/>
  <c r="X9" i="50"/>
  <c r="F11" i="50"/>
  <c r="I11" i="50" s="1"/>
  <c r="X13" i="50"/>
  <c r="Y13" i="50" s="1"/>
  <c r="F15" i="50"/>
  <c r="G15" i="50" s="1"/>
  <c r="H15" i="50" s="1"/>
  <c r="S15" i="50"/>
  <c r="Z15" i="50" s="1"/>
  <c r="F19" i="50"/>
  <c r="S19" i="50"/>
  <c r="Z19" i="50" s="1"/>
  <c r="X21" i="50"/>
  <c r="F23" i="50"/>
  <c r="I23" i="50" s="1"/>
  <c r="S23" i="50"/>
  <c r="Z23" i="50" s="1"/>
  <c r="X25" i="50"/>
  <c r="F27" i="50"/>
  <c r="S27" i="50"/>
  <c r="Z27" i="50" s="1"/>
  <c r="F31" i="50"/>
  <c r="S31" i="50"/>
  <c r="Z31" i="50" s="1"/>
  <c r="X33" i="50"/>
  <c r="F35" i="50"/>
  <c r="S35" i="50"/>
  <c r="Z35" i="50" s="1"/>
  <c r="X37" i="50"/>
  <c r="F39" i="50"/>
  <c r="S39" i="50"/>
  <c r="Z39" i="50" s="1"/>
  <c r="V50" i="50"/>
  <c r="W50" i="50"/>
  <c r="Y50" i="50" s="1"/>
  <c r="I10" i="50"/>
  <c r="G11" i="50"/>
  <c r="D12" i="50"/>
  <c r="K12" i="50" s="1"/>
  <c r="U15" i="50"/>
  <c r="D16" i="50"/>
  <c r="K16" i="50" s="1"/>
  <c r="G19" i="50"/>
  <c r="H19" i="50" s="1"/>
  <c r="U19" i="50"/>
  <c r="V19" i="50" s="1"/>
  <c r="D20" i="50"/>
  <c r="K20" i="50" s="1"/>
  <c r="I22" i="50"/>
  <c r="U23" i="50"/>
  <c r="D24" i="50"/>
  <c r="K24" i="50" s="1"/>
  <c r="U27" i="50"/>
  <c r="D28" i="50"/>
  <c r="K28" i="50" s="1"/>
  <c r="I30" i="50"/>
  <c r="G31" i="50"/>
  <c r="U31" i="50"/>
  <c r="D32" i="50"/>
  <c r="K32" i="50" s="1"/>
  <c r="I34" i="50"/>
  <c r="U35" i="50"/>
  <c r="D36" i="50"/>
  <c r="K36" i="50" s="1"/>
  <c r="I38" i="50"/>
  <c r="G39" i="50"/>
  <c r="H39" i="50" s="1"/>
  <c r="U39" i="50"/>
  <c r="D40" i="50"/>
  <c r="K40" i="50" s="1"/>
  <c r="D41" i="50"/>
  <c r="K41" i="50" s="1"/>
  <c r="X50" i="50"/>
  <c r="F61" i="50"/>
  <c r="D61" i="50"/>
  <c r="K61" i="50" s="1"/>
  <c r="G65" i="50"/>
  <c r="F65" i="50"/>
  <c r="D65" i="50"/>
  <c r="K65" i="50" s="1"/>
  <c r="V82" i="50"/>
  <c r="F12" i="50"/>
  <c r="S12" i="50"/>
  <c r="Z12" i="50" s="1"/>
  <c r="V15" i="50"/>
  <c r="F16" i="50"/>
  <c r="S16" i="50"/>
  <c r="Z16" i="50" s="1"/>
  <c r="F20" i="50"/>
  <c r="F24" i="50"/>
  <c r="S24" i="50"/>
  <c r="Z24" i="50" s="1"/>
  <c r="F28" i="50"/>
  <c r="S28" i="50"/>
  <c r="Z28" i="50" s="1"/>
  <c r="H31" i="50"/>
  <c r="F32" i="50"/>
  <c r="S32" i="50"/>
  <c r="Z32" i="50" s="1"/>
  <c r="V39" i="50"/>
  <c r="W39" i="50" s="1"/>
  <c r="F40" i="50"/>
  <c r="G40" i="50" s="1"/>
  <c r="F45" i="50"/>
  <c r="G45" i="50" s="1"/>
  <c r="D45" i="50"/>
  <c r="K45" i="50" s="1"/>
  <c r="F49" i="50"/>
  <c r="D49" i="50"/>
  <c r="K49" i="50" s="1"/>
  <c r="AA78" i="50"/>
  <c r="F81" i="50"/>
  <c r="G81" i="50" s="1"/>
  <c r="D81" i="50"/>
  <c r="K81" i="50" s="1"/>
  <c r="AA9" i="50"/>
  <c r="U12" i="50"/>
  <c r="D13" i="50"/>
  <c r="K13" i="50" s="1"/>
  <c r="L13" i="50" s="1"/>
  <c r="W15" i="50"/>
  <c r="U16" i="50"/>
  <c r="V16" i="50" s="1"/>
  <c r="D17" i="50"/>
  <c r="K17" i="50" s="1"/>
  <c r="G20" i="50"/>
  <c r="U20" i="50"/>
  <c r="D21" i="50"/>
  <c r="K21" i="50" s="1"/>
  <c r="G28" i="50"/>
  <c r="U28" i="50"/>
  <c r="U32" i="50"/>
  <c r="D33" i="50"/>
  <c r="K33" i="50" s="1"/>
  <c r="L33" i="50" s="1"/>
  <c r="G36" i="50"/>
  <c r="U36" i="50"/>
  <c r="D37" i="50"/>
  <c r="K37" i="50" s="1"/>
  <c r="V40" i="50"/>
  <c r="G41" i="50"/>
  <c r="H41" i="50" s="1"/>
  <c r="U41" i="50"/>
  <c r="D42" i="50"/>
  <c r="K42" i="50" s="1"/>
  <c r="H43" i="50"/>
  <c r="L43" i="50" s="1"/>
  <c r="X65" i="50"/>
  <c r="F77" i="50"/>
  <c r="I77" i="50" s="1"/>
  <c r="D77" i="50"/>
  <c r="K77" i="50" s="1"/>
  <c r="X82" i="50"/>
  <c r="F42" i="50"/>
  <c r="V70" i="50"/>
  <c r="G85" i="50"/>
  <c r="G43" i="50"/>
  <c r="U43" i="50"/>
  <c r="D44" i="50"/>
  <c r="K44" i="50" s="1"/>
  <c r="G47" i="50"/>
  <c r="U47" i="50"/>
  <c r="D48" i="50"/>
  <c r="K48" i="50" s="1"/>
  <c r="G51" i="50"/>
  <c r="H51" i="50" s="1"/>
  <c r="D52" i="50"/>
  <c r="K52" i="50" s="1"/>
  <c r="G55" i="50"/>
  <c r="U55" i="50"/>
  <c r="I58" i="50"/>
  <c r="W58" i="50"/>
  <c r="AA58" i="50" s="1"/>
  <c r="G59" i="50"/>
  <c r="H59" i="50" s="1"/>
  <c r="U59" i="50"/>
  <c r="D60" i="50"/>
  <c r="K60" i="50" s="1"/>
  <c r="G63" i="50"/>
  <c r="H63" i="50" s="1"/>
  <c r="U63" i="50"/>
  <c r="D64" i="50"/>
  <c r="K64" i="50" s="1"/>
  <c r="I66" i="50"/>
  <c r="G67" i="50"/>
  <c r="U67" i="50"/>
  <c r="D68" i="50"/>
  <c r="K68" i="50" s="1"/>
  <c r="I70" i="50"/>
  <c r="G71" i="50"/>
  <c r="U71" i="50"/>
  <c r="D72" i="50"/>
  <c r="K72" i="50" s="1"/>
  <c r="I74" i="50"/>
  <c r="G75" i="50"/>
  <c r="H75" i="50" s="1"/>
  <c r="G79" i="50"/>
  <c r="G83" i="50"/>
  <c r="H83" i="50" s="1"/>
  <c r="I43" i="50"/>
  <c r="G44" i="50"/>
  <c r="H44" i="50" s="1"/>
  <c r="U44" i="50"/>
  <c r="I47" i="50"/>
  <c r="G48" i="50"/>
  <c r="U48" i="50"/>
  <c r="I51" i="50"/>
  <c r="G52" i="50"/>
  <c r="H52" i="50" s="1"/>
  <c r="U52" i="50"/>
  <c r="I55" i="50"/>
  <c r="G56" i="50"/>
  <c r="U56" i="50"/>
  <c r="Y58" i="50"/>
  <c r="I59" i="50"/>
  <c r="L59" i="50" s="1"/>
  <c r="G60" i="50"/>
  <c r="U60" i="50"/>
  <c r="I63" i="50"/>
  <c r="G64" i="50"/>
  <c r="U64" i="50"/>
  <c r="V64" i="50" s="1"/>
  <c r="I67" i="50"/>
  <c r="G68" i="50"/>
  <c r="H68" i="50" s="1"/>
  <c r="U68" i="50"/>
  <c r="I71" i="50"/>
  <c r="G72" i="50"/>
  <c r="U72" i="50"/>
  <c r="I75" i="50"/>
  <c r="W75" i="50"/>
  <c r="G76" i="50"/>
  <c r="U76" i="50"/>
  <c r="V76" i="50" s="1"/>
  <c r="Y78" i="50"/>
  <c r="I79" i="50"/>
  <c r="W79" i="50"/>
  <c r="AA79" i="50" s="1"/>
  <c r="G80" i="50"/>
  <c r="H80" i="50" s="1"/>
  <c r="U80" i="50"/>
  <c r="I83" i="50"/>
  <c r="H84" i="50"/>
  <c r="S45" i="50"/>
  <c r="Z45" i="50" s="1"/>
  <c r="H48" i="50"/>
  <c r="V48" i="50"/>
  <c r="W48" i="50" s="1"/>
  <c r="S49" i="50"/>
  <c r="Z49" i="50" s="1"/>
  <c r="S53" i="50"/>
  <c r="Z53" i="50" s="1"/>
  <c r="H56" i="50"/>
  <c r="V56" i="50"/>
  <c r="W56" i="50" s="1"/>
  <c r="S57" i="50"/>
  <c r="Z57" i="50" s="1"/>
  <c r="H60" i="50"/>
  <c r="V60" i="50"/>
  <c r="W60" i="50" s="1"/>
  <c r="S61" i="50"/>
  <c r="Z61" i="50" s="1"/>
  <c r="H64" i="50"/>
  <c r="S65" i="50"/>
  <c r="Z65" i="50" s="1"/>
  <c r="S69" i="50"/>
  <c r="Z69" i="50" s="1"/>
  <c r="V72" i="50"/>
  <c r="S73" i="50"/>
  <c r="Z73" i="50" s="1"/>
  <c r="X75" i="50"/>
  <c r="AA75" i="50" s="1"/>
  <c r="S77" i="50"/>
  <c r="Z77" i="50" s="1"/>
  <c r="X79" i="50"/>
  <c r="V80" i="50"/>
  <c r="W80" i="50" s="1"/>
  <c r="S81" i="50"/>
  <c r="Z81" i="50" s="1"/>
  <c r="I84" i="50"/>
  <c r="I44" i="50"/>
  <c r="U45" i="50"/>
  <c r="V45" i="50" s="1"/>
  <c r="D46" i="50"/>
  <c r="K46" i="50" s="1"/>
  <c r="I48" i="50"/>
  <c r="U49" i="50"/>
  <c r="D50" i="50"/>
  <c r="K50" i="50" s="1"/>
  <c r="I52" i="50"/>
  <c r="U53" i="50"/>
  <c r="V53" i="50" s="1"/>
  <c r="W53" i="50" s="1"/>
  <c r="D54" i="50"/>
  <c r="K54" i="50" s="1"/>
  <c r="I56" i="50"/>
  <c r="U57" i="50"/>
  <c r="D58" i="50"/>
  <c r="K58" i="50" s="1"/>
  <c r="I60" i="50"/>
  <c r="U61" i="50"/>
  <c r="X61" i="50" s="1"/>
  <c r="D62" i="50"/>
  <c r="K62" i="50" s="1"/>
  <c r="I64" i="50"/>
  <c r="I68" i="50"/>
  <c r="U69" i="50"/>
  <c r="D70" i="50"/>
  <c r="K70" i="50" s="1"/>
  <c r="I72" i="50"/>
  <c r="U73" i="50"/>
  <c r="D74" i="50"/>
  <c r="K74" i="50" s="1"/>
  <c r="I76" i="50"/>
  <c r="U77" i="50"/>
  <c r="D78" i="50"/>
  <c r="K78" i="50" s="1"/>
  <c r="I80" i="50"/>
  <c r="U81" i="50"/>
  <c r="D82" i="50"/>
  <c r="K82" i="50" s="1"/>
  <c r="I85" i="50"/>
  <c r="F46" i="50"/>
  <c r="I46" i="50" s="1"/>
  <c r="S46" i="50"/>
  <c r="Z46" i="50" s="1"/>
  <c r="F50" i="50"/>
  <c r="S50" i="50"/>
  <c r="Z50" i="50" s="1"/>
  <c r="F54" i="50"/>
  <c r="I54" i="50" s="1"/>
  <c r="S54" i="50"/>
  <c r="Z54" i="50" s="1"/>
  <c r="V61" i="50"/>
  <c r="F62" i="50"/>
  <c r="S62" i="50"/>
  <c r="Z62" i="50" s="1"/>
  <c r="U42" i="50"/>
  <c r="V42" i="50" s="1"/>
  <c r="D43" i="50"/>
  <c r="K43" i="50" s="1"/>
  <c r="U46" i="50"/>
  <c r="D47" i="50"/>
  <c r="K47" i="50" s="1"/>
  <c r="U54" i="50"/>
  <c r="D55" i="50"/>
  <c r="K55" i="50" s="1"/>
  <c r="G58" i="50"/>
  <c r="H58" i="50" s="1"/>
  <c r="D59" i="50"/>
  <c r="K59" i="50" s="1"/>
  <c r="U62" i="50"/>
  <c r="D63" i="50"/>
  <c r="K63" i="50" s="1"/>
  <c r="W65" i="50"/>
  <c r="AA65" i="50" s="1"/>
  <c r="G66" i="50"/>
  <c r="U66" i="50"/>
  <c r="D67" i="50"/>
  <c r="K67" i="50" s="1"/>
  <c r="G70" i="50"/>
  <c r="H70" i="50" s="1"/>
  <c r="U70" i="50"/>
  <c r="D71" i="50"/>
  <c r="K71" i="50" s="1"/>
  <c r="G74" i="50"/>
  <c r="H74" i="50" s="1"/>
  <c r="U74" i="50"/>
  <c r="V74" i="50" s="1"/>
  <c r="D75" i="50"/>
  <c r="K75" i="50" s="1"/>
  <c r="L75" i="50" s="1"/>
  <c r="D79" i="50"/>
  <c r="K79" i="50" s="1"/>
  <c r="G82" i="50"/>
  <c r="H82" i="50" s="1"/>
  <c r="D83" i="50"/>
  <c r="K83" i="50" s="1"/>
  <c r="I45" i="49"/>
  <c r="F9" i="49"/>
  <c r="I9" i="49" s="1"/>
  <c r="F5" i="49"/>
  <c r="G5" i="49" s="1"/>
  <c r="F45" i="49"/>
  <c r="G45" i="49" s="1"/>
  <c r="D17" i="49"/>
  <c r="K17" i="49" s="1"/>
  <c r="I65" i="49"/>
  <c r="D13" i="49"/>
  <c r="K13" i="49" s="1"/>
  <c r="D37" i="49"/>
  <c r="K37" i="49" s="1"/>
  <c r="I77" i="49"/>
  <c r="D33" i="49"/>
  <c r="K33" i="49" s="1"/>
  <c r="I73" i="49"/>
  <c r="D77" i="49"/>
  <c r="K77" i="49" s="1"/>
  <c r="V8" i="49"/>
  <c r="X6" i="49"/>
  <c r="V4" i="49"/>
  <c r="X4" i="49" s="1"/>
  <c r="F22" i="49"/>
  <c r="D22" i="49"/>
  <c r="K22" i="49" s="1"/>
  <c r="D6" i="49"/>
  <c r="K6" i="49" s="1"/>
  <c r="G9" i="49"/>
  <c r="D10" i="49"/>
  <c r="K10" i="49" s="1"/>
  <c r="U52" i="49"/>
  <c r="S52" i="49"/>
  <c r="Z52" i="49" s="1"/>
  <c r="G59" i="49"/>
  <c r="G82" i="49"/>
  <c r="H82" i="49" s="1"/>
  <c r="I82" i="49"/>
  <c r="I13" i="49"/>
  <c r="V5" i="49"/>
  <c r="W5" i="49" s="1"/>
  <c r="F6" i="49"/>
  <c r="S6" i="49"/>
  <c r="Z6" i="49" s="1"/>
  <c r="V9" i="49"/>
  <c r="W9" i="49" s="1"/>
  <c r="Y9" i="49" s="1"/>
  <c r="F10" i="49"/>
  <c r="I10" i="49" s="1"/>
  <c r="S10" i="49"/>
  <c r="Z10" i="49" s="1"/>
  <c r="G36" i="49"/>
  <c r="F38" i="49"/>
  <c r="D38" i="49"/>
  <c r="K38" i="49" s="1"/>
  <c r="W40" i="49"/>
  <c r="I5" i="49"/>
  <c r="G10" i="49"/>
  <c r="H10" i="49" s="1"/>
  <c r="U10" i="49"/>
  <c r="V10" i="49" s="1"/>
  <c r="F14" i="49"/>
  <c r="D14" i="49"/>
  <c r="K14" i="49" s="1"/>
  <c r="I17" i="49"/>
  <c r="V20" i="49"/>
  <c r="F26" i="49"/>
  <c r="G26" i="49" s="1"/>
  <c r="D26" i="49"/>
  <c r="K26" i="49" s="1"/>
  <c r="I29" i="49"/>
  <c r="V32" i="49"/>
  <c r="F3" i="49"/>
  <c r="S3" i="49"/>
  <c r="Z3" i="49" s="1"/>
  <c r="V6" i="49"/>
  <c r="F7" i="49"/>
  <c r="S7" i="49"/>
  <c r="Z7" i="49" s="1"/>
  <c r="X9" i="49"/>
  <c r="U3" i="49"/>
  <c r="D4" i="49"/>
  <c r="K4" i="49" s="1"/>
  <c r="G7" i="49"/>
  <c r="U7" i="49"/>
  <c r="D8" i="49"/>
  <c r="K8" i="49" s="1"/>
  <c r="I21" i="49"/>
  <c r="G28" i="49"/>
  <c r="I33" i="49"/>
  <c r="V36" i="49"/>
  <c r="I34" i="49"/>
  <c r="F34" i="49"/>
  <c r="D34" i="49"/>
  <c r="K34" i="49" s="1"/>
  <c r="V3" i="49"/>
  <c r="F4" i="49"/>
  <c r="G4" i="49" s="1"/>
  <c r="S4" i="49"/>
  <c r="Z4" i="49" s="1"/>
  <c r="F8" i="49"/>
  <c r="G8" i="49" s="1"/>
  <c r="S8" i="49"/>
  <c r="Z8" i="49" s="1"/>
  <c r="V12" i="49"/>
  <c r="F18" i="49"/>
  <c r="G18" i="49" s="1"/>
  <c r="D18" i="49"/>
  <c r="K18" i="49" s="1"/>
  <c r="V24" i="49"/>
  <c r="W24" i="49" s="1"/>
  <c r="G30" i="49"/>
  <c r="F30" i="49"/>
  <c r="D30" i="49"/>
  <c r="K30" i="49" s="1"/>
  <c r="I25" i="49"/>
  <c r="I37" i="49"/>
  <c r="G13" i="49"/>
  <c r="U13" i="49"/>
  <c r="W16" i="49"/>
  <c r="G17" i="49"/>
  <c r="U17" i="49"/>
  <c r="W20" i="49"/>
  <c r="G21" i="49"/>
  <c r="H21" i="49" s="1"/>
  <c r="L21" i="49" s="1"/>
  <c r="U21" i="49"/>
  <c r="G25" i="49"/>
  <c r="U25" i="49"/>
  <c r="W28" i="49"/>
  <c r="G29" i="49"/>
  <c r="U29" i="49"/>
  <c r="W32" i="49"/>
  <c r="G33" i="49"/>
  <c r="U33" i="49"/>
  <c r="W36" i="49"/>
  <c r="G37" i="49"/>
  <c r="H37" i="49" s="1"/>
  <c r="U37" i="49"/>
  <c r="X40" i="49"/>
  <c r="U46" i="49"/>
  <c r="S46" i="49"/>
  <c r="Z46" i="49" s="1"/>
  <c r="U68" i="49"/>
  <c r="S68" i="49"/>
  <c r="Z68" i="49" s="1"/>
  <c r="U72" i="49"/>
  <c r="S72" i="49"/>
  <c r="Z72" i="49" s="1"/>
  <c r="U80" i="49"/>
  <c r="S80" i="49"/>
  <c r="Z80" i="49" s="1"/>
  <c r="H13" i="49"/>
  <c r="S14" i="49"/>
  <c r="Z14" i="49" s="1"/>
  <c r="X16" i="49"/>
  <c r="H17" i="49"/>
  <c r="V17" i="49"/>
  <c r="X17" i="49" s="1"/>
  <c r="S18" i="49"/>
  <c r="Z18" i="49" s="1"/>
  <c r="X20" i="49"/>
  <c r="V21" i="49"/>
  <c r="X21" i="49" s="1"/>
  <c r="X24" i="49"/>
  <c r="H25" i="49"/>
  <c r="L25" i="49" s="1"/>
  <c r="S26" i="49"/>
  <c r="Z26" i="49" s="1"/>
  <c r="X28" i="49"/>
  <c r="AA28" i="49" s="1"/>
  <c r="V29" i="49"/>
  <c r="X29" i="49" s="1"/>
  <c r="S30" i="49"/>
  <c r="Z30" i="49" s="1"/>
  <c r="X32" i="49"/>
  <c r="V33" i="49"/>
  <c r="S34" i="49"/>
  <c r="Z34" i="49" s="1"/>
  <c r="X36" i="49"/>
  <c r="V37" i="49"/>
  <c r="X37" i="49" s="1"/>
  <c r="S42" i="49"/>
  <c r="Z42" i="49" s="1"/>
  <c r="U44" i="49"/>
  <c r="S44" i="49"/>
  <c r="Z44" i="49" s="1"/>
  <c r="U50" i="49"/>
  <c r="V50" i="49" s="1"/>
  <c r="W50" i="49" s="1"/>
  <c r="S50" i="49"/>
  <c r="Z50" i="49" s="1"/>
  <c r="V56" i="49"/>
  <c r="U56" i="49"/>
  <c r="S56" i="49"/>
  <c r="Z56" i="49" s="1"/>
  <c r="U76" i="49"/>
  <c r="V76" i="49" s="1"/>
  <c r="S76" i="49"/>
  <c r="Z76" i="49" s="1"/>
  <c r="F11" i="49"/>
  <c r="I11" i="49" s="1"/>
  <c r="S11" i="49"/>
  <c r="Z11" i="49" s="1"/>
  <c r="V14" i="49"/>
  <c r="F15" i="49"/>
  <c r="I15" i="49" s="1"/>
  <c r="S15" i="49"/>
  <c r="Z15" i="49" s="1"/>
  <c r="V18" i="49"/>
  <c r="F19" i="49"/>
  <c r="G19" i="49" s="1"/>
  <c r="H19" i="49" s="1"/>
  <c r="S19" i="49"/>
  <c r="Z19" i="49" s="1"/>
  <c r="V22" i="49"/>
  <c r="F23" i="49"/>
  <c r="G23" i="49" s="1"/>
  <c r="H23" i="49" s="1"/>
  <c r="S23" i="49"/>
  <c r="Z23" i="49" s="1"/>
  <c r="V26" i="49"/>
  <c r="W26" i="49" s="1"/>
  <c r="F27" i="49"/>
  <c r="S27" i="49"/>
  <c r="Z27" i="49" s="1"/>
  <c r="V30" i="49"/>
  <c r="F31" i="49"/>
  <c r="G31" i="49" s="1"/>
  <c r="S31" i="49"/>
  <c r="Z31" i="49" s="1"/>
  <c r="X33" i="49"/>
  <c r="V34" i="49"/>
  <c r="F35" i="49"/>
  <c r="S35" i="49"/>
  <c r="Z35" i="49" s="1"/>
  <c r="V38" i="49"/>
  <c r="X38" i="49" s="1"/>
  <c r="F39" i="49"/>
  <c r="S39" i="49"/>
  <c r="Z39" i="49" s="1"/>
  <c r="U42" i="49"/>
  <c r="G67" i="49"/>
  <c r="G71" i="49"/>
  <c r="G11" i="49"/>
  <c r="H11" i="49" s="1"/>
  <c r="U11" i="49"/>
  <c r="W11" i="49" s="1"/>
  <c r="D12" i="49"/>
  <c r="K12" i="49" s="1"/>
  <c r="W14" i="49"/>
  <c r="G15" i="49"/>
  <c r="H15" i="49" s="1"/>
  <c r="U15" i="49"/>
  <c r="D16" i="49"/>
  <c r="K16" i="49" s="1"/>
  <c r="U19" i="49"/>
  <c r="V19" i="49" s="1"/>
  <c r="D20" i="49"/>
  <c r="K20" i="49" s="1"/>
  <c r="W22" i="49"/>
  <c r="U23" i="49"/>
  <c r="D24" i="49"/>
  <c r="K24" i="49" s="1"/>
  <c r="G27" i="49"/>
  <c r="U27" i="49"/>
  <c r="V27" i="49" s="1"/>
  <c r="D28" i="49"/>
  <c r="K28" i="49" s="1"/>
  <c r="W30" i="49"/>
  <c r="U31" i="49"/>
  <c r="D32" i="49"/>
  <c r="K32" i="49" s="1"/>
  <c r="W34" i="49"/>
  <c r="G35" i="49"/>
  <c r="U35" i="49"/>
  <c r="D36" i="49"/>
  <c r="K36" i="49" s="1"/>
  <c r="W38" i="49"/>
  <c r="U39" i="49"/>
  <c r="V39" i="49" s="1"/>
  <c r="V42" i="49"/>
  <c r="W42" i="49" s="1"/>
  <c r="V54" i="49"/>
  <c r="U54" i="49"/>
  <c r="X54" i="49" s="1"/>
  <c r="S54" i="49"/>
  <c r="Z54" i="49" s="1"/>
  <c r="V11" i="49"/>
  <c r="F12" i="49"/>
  <c r="S12" i="49"/>
  <c r="Z12" i="49" s="1"/>
  <c r="V15" i="49"/>
  <c r="F16" i="49"/>
  <c r="S16" i="49"/>
  <c r="Z16" i="49" s="1"/>
  <c r="F20" i="49"/>
  <c r="G20" i="49" s="1"/>
  <c r="S20" i="49"/>
  <c r="Z20" i="49" s="1"/>
  <c r="F24" i="49"/>
  <c r="S24" i="49"/>
  <c r="Z24" i="49" s="1"/>
  <c r="H27" i="49"/>
  <c r="F28" i="49"/>
  <c r="S28" i="49"/>
  <c r="Z28" i="49" s="1"/>
  <c r="F32" i="49"/>
  <c r="G32" i="49" s="1"/>
  <c r="S32" i="49"/>
  <c r="Z32" i="49" s="1"/>
  <c r="AA32" i="49" s="1"/>
  <c r="H35" i="49"/>
  <c r="F36" i="49"/>
  <c r="S36" i="49"/>
  <c r="Z36" i="49" s="1"/>
  <c r="F40" i="49"/>
  <c r="I40" i="49" s="1"/>
  <c r="S40" i="49"/>
  <c r="Z40" i="49" s="1"/>
  <c r="F41" i="49"/>
  <c r="S41" i="49"/>
  <c r="Z41" i="49" s="1"/>
  <c r="D42" i="49"/>
  <c r="K42" i="49" s="1"/>
  <c r="U60" i="49"/>
  <c r="V60" i="49" s="1"/>
  <c r="S60" i="49"/>
  <c r="Z60" i="49" s="1"/>
  <c r="G75" i="49"/>
  <c r="U41" i="49"/>
  <c r="F42" i="49"/>
  <c r="V48" i="49"/>
  <c r="U48" i="49"/>
  <c r="S48" i="49"/>
  <c r="Z48" i="49" s="1"/>
  <c r="X53" i="49"/>
  <c r="V64" i="49"/>
  <c r="U64" i="49"/>
  <c r="W64" i="49" s="1"/>
  <c r="S64" i="49"/>
  <c r="Z64" i="49" s="1"/>
  <c r="H43" i="49"/>
  <c r="V43" i="49"/>
  <c r="F44" i="49"/>
  <c r="H47" i="49"/>
  <c r="J47" i="49" s="1"/>
  <c r="V47" i="49"/>
  <c r="F48" i="49"/>
  <c r="H51" i="49"/>
  <c r="V51" i="49"/>
  <c r="X51" i="49" s="1"/>
  <c r="F52" i="49"/>
  <c r="G52" i="49" s="1"/>
  <c r="H52" i="49" s="1"/>
  <c r="H55" i="49"/>
  <c r="V55" i="49"/>
  <c r="X55" i="49" s="1"/>
  <c r="F56" i="49"/>
  <c r="H59" i="49"/>
  <c r="V59" i="49"/>
  <c r="X59" i="49" s="1"/>
  <c r="F60" i="49"/>
  <c r="G60" i="49" s="1"/>
  <c r="H60" i="49" s="1"/>
  <c r="H63" i="49"/>
  <c r="V63" i="49"/>
  <c r="F64" i="49"/>
  <c r="V67" i="49"/>
  <c r="W67" i="49" s="1"/>
  <c r="F68" i="49"/>
  <c r="H71" i="49"/>
  <c r="V71" i="49"/>
  <c r="F72" i="49"/>
  <c r="V75" i="49"/>
  <c r="W75" i="49" s="1"/>
  <c r="F76" i="49"/>
  <c r="G76" i="49" s="1"/>
  <c r="H79" i="49"/>
  <c r="V79" i="49"/>
  <c r="F80" i="49"/>
  <c r="G80" i="49" s="1"/>
  <c r="X82" i="49"/>
  <c r="Y82" i="49" s="1"/>
  <c r="H83" i="49"/>
  <c r="G84" i="49"/>
  <c r="H84" i="49" s="1"/>
  <c r="F85" i="49"/>
  <c r="H85" i="49" s="1"/>
  <c r="I43" i="49"/>
  <c r="W43" i="49"/>
  <c r="G44" i="49"/>
  <c r="D45" i="49"/>
  <c r="K45" i="49" s="1"/>
  <c r="I47" i="49"/>
  <c r="W47" i="49"/>
  <c r="D49" i="49"/>
  <c r="K49" i="49" s="1"/>
  <c r="I51" i="49"/>
  <c r="W51" i="49"/>
  <c r="I55" i="49"/>
  <c r="J55" i="49" s="1"/>
  <c r="D57" i="49"/>
  <c r="K57" i="49" s="1"/>
  <c r="I59" i="49"/>
  <c r="I63" i="49"/>
  <c r="W63" i="49"/>
  <c r="AA63" i="49" s="1"/>
  <c r="D65" i="49"/>
  <c r="K65" i="49" s="1"/>
  <c r="I67" i="49"/>
  <c r="G68" i="49"/>
  <c r="H68" i="49" s="1"/>
  <c r="D69" i="49"/>
  <c r="K69" i="49" s="1"/>
  <c r="I71" i="49"/>
  <c r="W71" i="49"/>
  <c r="G72" i="49"/>
  <c r="H72" i="49" s="1"/>
  <c r="D73" i="49"/>
  <c r="K73" i="49" s="1"/>
  <c r="I75" i="49"/>
  <c r="I79" i="49"/>
  <c r="I83" i="49"/>
  <c r="G85" i="49"/>
  <c r="X43" i="49"/>
  <c r="H44" i="49"/>
  <c r="X47" i="49"/>
  <c r="F49" i="49"/>
  <c r="S49" i="49"/>
  <c r="Z49" i="49" s="1"/>
  <c r="F53" i="49"/>
  <c r="S53" i="49"/>
  <c r="Z53" i="49" s="1"/>
  <c r="F57" i="49"/>
  <c r="S57" i="49"/>
  <c r="Z57" i="49" s="1"/>
  <c r="F61" i="49"/>
  <c r="S61" i="49"/>
  <c r="Z61" i="49" s="1"/>
  <c r="X63" i="49"/>
  <c r="F69" i="49"/>
  <c r="H69" i="49" s="1"/>
  <c r="S69" i="49"/>
  <c r="Z69" i="49" s="1"/>
  <c r="X71" i="49"/>
  <c r="F81" i="49"/>
  <c r="S81" i="49"/>
  <c r="Z81" i="49" s="1"/>
  <c r="I84" i="49"/>
  <c r="D58" i="49"/>
  <c r="K58" i="49" s="1"/>
  <c r="I60" i="49"/>
  <c r="G61" i="49"/>
  <c r="H61" i="49" s="1"/>
  <c r="U61" i="49"/>
  <c r="V61" i="49" s="1"/>
  <c r="D62" i="49"/>
  <c r="K62" i="49" s="1"/>
  <c r="G65" i="49"/>
  <c r="U65" i="49"/>
  <c r="D66" i="49"/>
  <c r="K66" i="49" s="1"/>
  <c r="G69" i="49"/>
  <c r="U69" i="49"/>
  <c r="D70" i="49"/>
  <c r="K70" i="49" s="1"/>
  <c r="I72" i="49"/>
  <c r="G73" i="49"/>
  <c r="U73" i="49"/>
  <c r="D74" i="49"/>
  <c r="K74" i="49" s="1"/>
  <c r="G77" i="49"/>
  <c r="U77" i="49"/>
  <c r="D78" i="49"/>
  <c r="K78" i="49" s="1"/>
  <c r="I80" i="49"/>
  <c r="U81" i="49"/>
  <c r="D82" i="49"/>
  <c r="K82" i="49" s="1"/>
  <c r="I85" i="49"/>
  <c r="H45" i="49"/>
  <c r="V45" i="49"/>
  <c r="F46" i="49"/>
  <c r="V49" i="49"/>
  <c r="W49" i="49" s="1"/>
  <c r="F50" i="49"/>
  <c r="V53" i="49"/>
  <c r="F54" i="49"/>
  <c r="G54" i="49" s="1"/>
  <c r="V57" i="49"/>
  <c r="F58" i="49"/>
  <c r="S58" i="49"/>
  <c r="Z58" i="49" s="1"/>
  <c r="F62" i="49"/>
  <c r="G62" i="49" s="1"/>
  <c r="S62" i="49"/>
  <c r="Z62" i="49" s="1"/>
  <c r="F66" i="49"/>
  <c r="S66" i="49"/>
  <c r="Z66" i="49" s="1"/>
  <c r="F70" i="49"/>
  <c r="G70" i="49" s="1"/>
  <c r="S70" i="49"/>
  <c r="Z70" i="49" s="1"/>
  <c r="H73" i="49"/>
  <c r="F74" i="49"/>
  <c r="G74" i="49" s="1"/>
  <c r="S74" i="49"/>
  <c r="Z74" i="49" s="1"/>
  <c r="F78" i="49"/>
  <c r="S78" i="49"/>
  <c r="Z78" i="49" s="1"/>
  <c r="V81" i="49"/>
  <c r="AA43" i="49"/>
  <c r="G50" i="49"/>
  <c r="W53" i="49"/>
  <c r="W57" i="49"/>
  <c r="G58" i="49"/>
  <c r="U58" i="49"/>
  <c r="V58" i="49" s="1"/>
  <c r="D59" i="49"/>
  <c r="K59" i="49" s="1"/>
  <c r="L59" i="49" s="1"/>
  <c r="U62" i="49"/>
  <c r="D63" i="49"/>
  <c r="K63" i="49" s="1"/>
  <c r="L63" i="49" s="1"/>
  <c r="U66" i="49"/>
  <c r="D67" i="49"/>
  <c r="K67" i="49" s="1"/>
  <c r="U70" i="49"/>
  <c r="D71" i="49"/>
  <c r="K71" i="49" s="1"/>
  <c r="AA71" i="49"/>
  <c r="U74" i="49"/>
  <c r="D75" i="49"/>
  <c r="K75" i="49" s="1"/>
  <c r="U78" i="49"/>
  <c r="V78" i="49" s="1"/>
  <c r="I8" i="48"/>
  <c r="X16" i="48"/>
  <c r="H24" i="48"/>
  <c r="J24" i="48" s="1"/>
  <c r="G24" i="48"/>
  <c r="U12" i="48"/>
  <c r="V12" i="48" s="1"/>
  <c r="W12" i="48" s="1"/>
  <c r="U16" i="48"/>
  <c r="V16" i="48" s="1"/>
  <c r="D20" i="48"/>
  <c r="K20" i="48" s="1"/>
  <c r="G65" i="48"/>
  <c r="J65" i="48" s="1"/>
  <c r="H66" i="48"/>
  <c r="W16" i="48"/>
  <c r="F20" i="48"/>
  <c r="D28" i="48"/>
  <c r="K28" i="48" s="1"/>
  <c r="H65" i="48"/>
  <c r="F8" i="48"/>
  <c r="F28" i="48"/>
  <c r="G28" i="48" s="1"/>
  <c r="D36" i="48"/>
  <c r="K36" i="48" s="1"/>
  <c r="F36" i="48"/>
  <c r="G36" i="48" s="1"/>
  <c r="I73" i="48"/>
  <c r="F5" i="48"/>
  <c r="I5" i="48" s="1"/>
  <c r="D5" i="48"/>
  <c r="K5" i="48" s="1"/>
  <c r="V24" i="48"/>
  <c r="V29" i="48"/>
  <c r="X29" i="48" s="1"/>
  <c r="U29" i="48"/>
  <c r="D71" i="48"/>
  <c r="K71" i="48" s="1"/>
  <c r="F71" i="48"/>
  <c r="U10" i="48"/>
  <c r="S11" i="48"/>
  <c r="Z11" i="48" s="1"/>
  <c r="U11" i="48"/>
  <c r="F13" i="48"/>
  <c r="G13" i="48" s="1"/>
  <c r="H13" i="48" s="1"/>
  <c r="L13" i="48" s="1"/>
  <c r="D13" i="48"/>
  <c r="K13" i="48" s="1"/>
  <c r="S14" i="48"/>
  <c r="Z14" i="48" s="1"/>
  <c r="I16" i="48"/>
  <c r="F56" i="48"/>
  <c r="I56" i="48" s="1"/>
  <c r="D56" i="48"/>
  <c r="K56" i="48" s="1"/>
  <c r="F3" i="48"/>
  <c r="F7" i="48"/>
  <c r="G7" i="48" s="1"/>
  <c r="I7" i="48"/>
  <c r="I18" i="48"/>
  <c r="G18" i="48"/>
  <c r="V45" i="48"/>
  <c r="S3" i="48"/>
  <c r="Z3" i="48" s="1"/>
  <c r="U3" i="48"/>
  <c r="I12" i="48"/>
  <c r="J12" i="48" s="1"/>
  <c r="S20" i="48"/>
  <c r="Z20" i="48" s="1"/>
  <c r="U20" i="48"/>
  <c r="V20" i="48" s="1"/>
  <c r="W20" i="48" s="1"/>
  <c r="V3" i="48"/>
  <c r="W3" i="48" s="1"/>
  <c r="F38" i="48"/>
  <c r="I38" i="48" s="1"/>
  <c r="D38" i="48"/>
  <c r="K38" i="48" s="1"/>
  <c r="W8" i="48"/>
  <c r="Y8" i="48" s="1"/>
  <c r="F15" i="48"/>
  <c r="I15" i="48" s="1"/>
  <c r="I21" i="48"/>
  <c r="S23" i="48"/>
  <c r="Z23" i="48" s="1"/>
  <c r="S39" i="48"/>
  <c r="Z39" i="48" s="1"/>
  <c r="U39" i="48"/>
  <c r="V39" i="48" s="1"/>
  <c r="W39" i="48" s="1"/>
  <c r="S7" i="48"/>
  <c r="Z7" i="48" s="1"/>
  <c r="U7" i="48"/>
  <c r="V13" i="48"/>
  <c r="W13" i="48" s="1"/>
  <c r="I37" i="48"/>
  <c r="F11" i="48"/>
  <c r="G11" i="48" s="1"/>
  <c r="I13" i="48"/>
  <c r="F19" i="48"/>
  <c r="D19" i="48"/>
  <c r="K19" i="48" s="1"/>
  <c r="G19" i="48"/>
  <c r="V49" i="48"/>
  <c r="X49" i="48"/>
  <c r="X9" i="48"/>
  <c r="Y9" i="48" s="1"/>
  <c r="G10" i="48"/>
  <c r="H10" i="48" s="1"/>
  <c r="V5" i="48"/>
  <c r="W5" i="48" s="1"/>
  <c r="V6" i="48"/>
  <c r="W6" i="48" s="1"/>
  <c r="X13" i="48"/>
  <c r="G14" i="48"/>
  <c r="D15" i="48"/>
  <c r="K15" i="48" s="1"/>
  <c r="U17" i="48"/>
  <c r="V17" i="48" s="1"/>
  <c r="S17" i="48"/>
  <c r="Z17" i="48" s="1"/>
  <c r="U23" i="48"/>
  <c r="V23" i="48" s="1"/>
  <c r="V57" i="48"/>
  <c r="X57" i="48" s="1"/>
  <c r="D59" i="48"/>
  <c r="K59" i="48" s="1"/>
  <c r="F59" i="48"/>
  <c r="F9" i="48"/>
  <c r="D9" i="48"/>
  <c r="K9" i="48" s="1"/>
  <c r="F22" i="48"/>
  <c r="D22" i="48"/>
  <c r="K22" i="48" s="1"/>
  <c r="S29" i="48"/>
  <c r="Z29" i="48" s="1"/>
  <c r="V11" i="48"/>
  <c r="W11" i="48" s="1"/>
  <c r="U14" i="48"/>
  <c r="S15" i="48"/>
  <c r="Z15" i="48" s="1"/>
  <c r="U15" i="48"/>
  <c r="F17" i="48"/>
  <c r="D17" i="48"/>
  <c r="K17" i="48" s="1"/>
  <c r="V26" i="48"/>
  <c r="W26" i="48" s="1"/>
  <c r="S32" i="48"/>
  <c r="Z32" i="48" s="1"/>
  <c r="X32" i="48"/>
  <c r="Y32" i="48" s="1"/>
  <c r="W32" i="48"/>
  <c r="V32" i="48"/>
  <c r="H73" i="48"/>
  <c r="J73" i="48" s="1"/>
  <c r="U33" i="48"/>
  <c r="V33" i="48" s="1"/>
  <c r="D4" i="48"/>
  <c r="K4" i="48" s="1"/>
  <c r="I6" i="48"/>
  <c r="J6" i="48" s="1"/>
  <c r="D8" i="48"/>
  <c r="K8" i="48" s="1"/>
  <c r="AA8" i="48"/>
  <c r="I10" i="48"/>
  <c r="D12" i="48"/>
  <c r="K12" i="48" s="1"/>
  <c r="I14" i="48"/>
  <c r="D16" i="48"/>
  <c r="K16" i="48" s="1"/>
  <c r="AA16" i="48"/>
  <c r="H18" i="48"/>
  <c r="D18" i="48"/>
  <c r="K18" i="48" s="1"/>
  <c r="V21" i="48"/>
  <c r="X21" i="48" s="1"/>
  <c r="U21" i="48"/>
  <c r="S24" i="48"/>
  <c r="Z24" i="48" s="1"/>
  <c r="X24" i="48"/>
  <c r="W24" i="48"/>
  <c r="U27" i="48"/>
  <c r="V27" i="48" s="1"/>
  <c r="X27" i="48" s="1"/>
  <c r="X30" i="48"/>
  <c r="V34" i="48"/>
  <c r="V36" i="48"/>
  <c r="W36" i="48" s="1"/>
  <c r="U37" i="48"/>
  <c r="V37" i="48" s="1"/>
  <c r="S40" i="48"/>
  <c r="Z40" i="48" s="1"/>
  <c r="X40" i="48"/>
  <c r="AA40" i="48" s="1"/>
  <c r="F64" i="48"/>
  <c r="I64" i="48" s="1"/>
  <c r="D64" i="48"/>
  <c r="K64" i="48" s="1"/>
  <c r="J70" i="48"/>
  <c r="I70" i="48"/>
  <c r="I78" i="48"/>
  <c r="H78" i="48"/>
  <c r="J78" i="48" s="1"/>
  <c r="F30" i="48"/>
  <c r="D30" i="48"/>
  <c r="K30" i="48" s="1"/>
  <c r="W30" i="48"/>
  <c r="W65" i="48"/>
  <c r="U78" i="48"/>
  <c r="X78" i="48"/>
  <c r="S78" i="48"/>
  <c r="Z78" i="48" s="1"/>
  <c r="V78" i="48"/>
  <c r="W78" i="48" s="1"/>
  <c r="G4" i="48"/>
  <c r="U4" i="48"/>
  <c r="V4" i="48" s="1"/>
  <c r="G8" i="48"/>
  <c r="G16" i="48"/>
  <c r="V22" i="48"/>
  <c r="U25" i="48"/>
  <c r="S28" i="48"/>
  <c r="Z28" i="48" s="1"/>
  <c r="I29" i="48"/>
  <c r="V38" i="48"/>
  <c r="W38" i="48" s="1"/>
  <c r="W40" i="48"/>
  <c r="S41" i="48"/>
  <c r="Z41" i="48" s="1"/>
  <c r="F60" i="48"/>
  <c r="G60" i="48" s="1"/>
  <c r="D60" i="48"/>
  <c r="K60" i="48" s="1"/>
  <c r="V61" i="48"/>
  <c r="F68" i="48"/>
  <c r="D68" i="48"/>
  <c r="K68" i="48" s="1"/>
  <c r="V31" i="48"/>
  <c r="S31" i="48"/>
  <c r="Z31" i="48" s="1"/>
  <c r="H4" i="48"/>
  <c r="S5" i="48"/>
  <c r="Z5" i="48" s="1"/>
  <c r="H8" i="48"/>
  <c r="S9" i="48"/>
  <c r="Z9" i="48" s="1"/>
  <c r="H12" i="48"/>
  <c r="S13" i="48"/>
  <c r="Z13" i="48" s="1"/>
  <c r="V19" i="48"/>
  <c r="S19" i="48"/>
  <c r="Z19" i="48" s="1"/>
  <c r="S25" i="48"/>
  <c r="Z25" i="48" s="1"/>
  <c r="U28" i="48"/>
  <c r="W31" i="48"/>
  <c r="F34" i="48"/>
  <c r="D34" i="48"/>
  <c r="K34" i="48" s="1"/>
  <c r="W34" i="48"/>
  <c r="V35" i="48"/>
  <c r="X35" i="48" s="1"/>
  <c r="S35" i="48"/>
  <c r="Z35" i="48" s="1"/>
  <c r="U41" i="48"/>
  <c r="J53" i="48"/>
  <c r="H53" i="48"/>
  <c r="X61" i="48"/>
  <c r="D63" i="48"/>
  <c r="K63" i="48" s="1"/>
  <c r="F63" i="48"/>
  <c r="X65" i="48"/>
  <c r="Y65" i="48" s="1"/>
  <c r="S36" i="48"/>
  <c r="Z36" i="48" s="1"/>
  <c r="V53" i="48"/>
  <c r="V18" i="48"/>
  <c r="W18" i="48" s="1"/>
  <c r="F26" i="48"/>
  <c r="D26" i="48"/>
  <c r="K26" i="48" s="1"/>
  <c r="S27" i="48"/>
  <c r="Z27" i="48" s="1"/>
  <c r="S33" i="48"/>
  <c r="Z33" i="48" s="1"/>
  <c r="U36" i="48"/>
  <c r="D55" i="48"/>
  <c r="K55" i="48" s="1"/>
  <c r="F55" i="48"/>
  <c r="G55" i="48" s="1"/>
  <c r="V73" i="48"/>
  <c r="X73" i="48" s="1"/>
  <c r="F85" i="48"/>
  <c r="D85" i="48"/>
  <c r="K85" i="48" s="1"/>
  <c r="I85" i="48"/>
  <c r="G21" i="48"/>
  <c r="L21" i="48" s="1"/>
  <c r="I24" i="48"/>
  <c r="G25" i="48"/>
  <c r="L25" i="48" s="1"/>
  <c r="I28" i="48"/>
  <c r="G29" i="48"/>
  <c r="I32" i="48"/>
  <c r="L32" i="48" s="1"/>
  <c r="G33" i="48"/>
  <c r="I36" i="48"/>
  <c r="G37" i="48"/>
  <c r="H37" i="48" s="1"/>
  <c r="I40" i="48"/>
  <c r="J40" i="48" s="1"/>
  <c r="I41" i="48"/>
  <c r="J41" i="48" s="1"/>
  <c r="U70" i="48"/>
  <c r="F76" i="48"/>
  <c r="D76" i="48"/>
  <c r="K76" i="48" s="1"/>
  <c r="V77" i="48"/>
  <c r="X77" i="48" s="1"/>
  <c r="H21" i="48"/>
  <c r="H25" i="48"/>
  <c r="U42" i="48"/>
  <c r="U46" i="48"/>
  <c r="X46" i="48"/>
  <c r="W49" i="48"/>
  <c r="U50" i="48"/>
  <c r="V52" i="48"/>
  <c r="W52" i="48" s="1"/>
  <c r="D67" i="48"/>
  <c r="K67" i="48" s="1"/>
  <c r="I67" i="48"/>
  <c r="G67" i="48"/>
  <c r="W69" i="48"/>
  <c r="AA69" i="48" s="1"/>
  <c r="I74" i="48"/>
  <c r="J74" i="48" s="1"/>
  <c r="U82" i="48"/>
  <c r="X82" i="48" s="1"/>
  <c r="G78" i="48"/>
  <c r="D79" i="48"/>
  <c r="K79" i="48" s="1"/>
  <c r="I79" i="48"/>
  <c r="F23" i="48"/>
  <c r="F27" i="48"/>
  <c r="F31" i="48"/>
  <c r="F35" i="48"/>
  <c r="F39" i="48"/>
  <c r="V46" i="48"/>
  <c r="W46" i="48" s="1"/>
  <c r="V50" i="48"/>
  <c r="U54" i="48"/>
  <c r="U58" i="48"/>
  <c r="W61" i="48"/>
  <c r="AA61" i="48" s="1"/>
  <c r="U62" i="48"/>
  <c r="X69" i="48"/>
  <c r="U74" i="48"/>
  <c r="F79" i="48"/>
  <c r="F80" i="48"/>
  <c r="D80" i="48"/>
  <c r="K80" i="48" s="1"/>
  <c r="V81" i="48"/>
  <c r="X81" i="48" s="1"/>
  <c r="V82" i="48"/>
  <c r="W82" i="48" s="1"/>
  <c r="G42" i="48"/>
  <c r="H42" i="48" s="1"/>
  <c r="I42" i="48"/>
  <c r="D43" i="48"/>
  <c r="K43" i="48" s="1"/>
  <c r="I43" i="48"/>
  <c r="H43" i="48"/>
  <c r="G43" i="48"/>
  <c r="F44" i="48"/>
  <c r="G44" i="48" s="1"/>
  <c r="D44" i="48"/>
  <c r="K44" i="48" s="1"/>
  <c r="G46" i="48"/>
  <c r="D47" i="48"/>
  <c r="K47" i="48" s="1"/>
  <c r="I47" i="48"/>
  <c r="G47" i="48"/>
  <c r="H47" i="48" s="1"/>
  <c r="G48" i="48"/>
  <c r="H48" i="48" s="1"/>
  <c r="F48" i="48"/>
  <c r="D48" i="48"/>
  <c r="K48" i="48" s="1"/>
  <c r="G50" i="48"/>
  <c r="D51" i="48"/>
  <c r="K51" i="48" s="1"/>
  <c r="I51" i="48"/>
  <c r="G51" i="48"/>
  <c r="H51" i="48" s="1"/>
  <c r="F52" i="48"/>
  <c r="G52" i="48" s="1"/>
  <c r="D52" i="48"/>
  <c r="K52" i="48" s="1"/>
  <c r="U66" i="48"/>
  <c r="F72" i="48"/>
  <c r="D72" i="48"/>
  <c r="K72" i="48" s="1"/>
  <c r="W77" i="48"/>
  <c r="Y77" i="48" s="1"/>
  <c r="G82" i="48"/>
  <c r="H82" i="48" s="1"/>
  <c r="L82" i="48" s="1"/>
  <c r="D83" i="48"/>
  <c r="K83" i="48" s="1"/>
  <c r="I83" i="48"/>
  <c r="G83" i="48"/>
  <c r="H83" i="48" s="1"/>
  <c r="D75" i="48"/>
  <c r="K75" i="48" s="1"/>
  <c r="I75" i="48"/>
  <c r="G75" i="48"/>
  <c r="I82" i="48"/>
  <c r="U43" i="48"/>
  <c r="I46" i="48"/>
  <c r="U47" i="48"/>
  <c r="I50" i="48"/>
  <c r="U51" i="48"/>
  <c r="I54" i="48"/>
  <c r="J54" i="48" s="1"/>
  <c r="U55" i="48"/>
  <c r="I58" i="48"/>
  <c r="J58" i="48" s="1"/>
  <c r="U59" i="48"/>
  <c r="I62" i="48"/>
  <c r="J62" i="48" s="1"/>
  <c r="U63" i="48"/>
  <c r="I66" i="48"/>
  <c r="J66" i="48" s="1"/>
  <c r="S44" i="48"/>
  <c r="Z44" i="48" s="1"/>
  <c r="S48" i="48"/>
  <c r="Z48" i="48" s="1"/>
  <c r="V51" i="48"/>
  <c r="W51" i="48" s="1"/>
  <c r="S52" i="48"/>
  <c r="Z52" i="48" s="1"/>
  <c r="S56" i="48"/>
  <c r="Z56" i="48" s="1"/>
  <c r="V59" i="48"/>
  <c r="X59" i="48" s="1"/>
  <c r="S60" i="48"/>
  <c r="Z60" i="48" s="1"/>
  <c r="S64" i="48"/>
  <c r="Z64" i="48" s="1"/>
  <c r="V67" i="48"/>
  <c r="S68" i="48"/>
  <c r="Z68" i="48" s="1"/>
  <c r="V71" i="48"/>
  <c r="S72" i="48"/>
  <c r="Z72" i="48" s="1"/>
  <c r="V75" i="48"/>
  <c r="X75" i="48" s="1"/>
  <c r="S76" i="48"/>
  <c r="Z76" i="48" s="1"/>
  <c r="V79" i="48"/>
  <c r="X79" i="48" s="1"/>
  <c r="S80" i="48"/>
  <c r="Z80" i="48" s="1"/>
  <c r="U44" i="48"/>
  <c r="D45" i="48"/>
  <c r="K45" i="48" s="1"/>
  <c r="U48" i="48"/>
  <c r="V48" i="48" s="1"/>
  <c r="D49" i="48"/>
  <c r="K49" i="48" s="1"/>
  <c r="D53" i="48"/>
  <c r="K53" i="48" s="1"/>
  <c r="L53" i="48" s="1"/>
  <c r="U56" i="48"/>
  <c r="D57" i="48"/>
  <c r="K57" i="48" s="1"/>
  <c r="U60" i="48"/>
  <c r="D61" i="48"/>
  <c r="K61" i="48" s="1"/>
  <c r="U64" i="48"/>
  <c r="D65" i="48"/>
  <c r="K65" i="48" s="1"/>
  <c r="U68" i="48"/>
  <c r="V68" i="48" s="1"/>
  <c r="D69" i="48"/>
  <c r="K69" i="48" s="1"/>
  <c r="L69" i="48" s="1"/>
  <c r="W71" i="48"/>
  <c r="U72" i="48"/>
  <c r="D73" i="48"/>
  <c r="K73" i="48" s="1"/>
  <c r="W75" i="48"/>
  <c r="U76" i="48"/>
  <c r="V76" i="48" s="1"/>
  <c r="D77" i="48"/>
  <c r="K77" i="48" s="1"/>
  <c r="L77" i="48" s="1"/>
  <c r="U80" i="48"/>
  <c r="V80" i="48" s="1"/>
  <c r="D81" i="48"/>
  <c r="K81" i="48" s="1"/>
  <c r="L81" i="48" s="1"/>
  <c r="H84" i="48"/>
  <c r="J84" i="48" s="1"/>
  <c r="F45" i="48"/>
  <c r="S45" i="48"/>
  <c r="Z45" i="48" s="1"/>
  <c r="F49" i="48"/>
  <c r="S49" i="48"/>
  <c r="Z49" i="48" s="1"/>
  <c r="F57" i="48"/>
  <c r="I57" i="48" s="1"/>
  <c r="S57" i="48"/>
  <c r="Z57" i="48" s="1"/>
  <c r="L58" i="48"/>
  <c r="F61" i="48"/>
  <c r="S61" i="48"/>
  <c r="Z61" i="48" s="1"/>
  <c r="L62" i="48"/>
  <c r="L70" i="48"/>
  <c r="L74" i="48"/>
  <c r="I84" i="48"/>
  <c r="V84" i="40"/>
  <c r="U21" i="40"/>
  <c r="U5" i="40"/>
  <c r="T84" i="40"/>
  <c r="T26" i="40"/>
  <c r="T5" i="40"/>
  <c r="T83" i="40"/>
  <c r="T82" i="40"/>
  <c r="T81" i="40"/>
  <c r="T80" i="40"/>
  <c r="T79" i="40"/>
  <c r="T78" i="40"/>
  <c r="T77" i="40"/>
  <c r="T76" i="40"/>
  <c r="T75" i="40"/>
  <c r="T74" i="40"/>
  <c r="T73" i="40"/>
  <c r="T72" i="40"/>
  <c r="T71" i="40"/>
  <c r="T70" i="40"/>
  <c r="T69" i="40"/>
  <c r="T68" i="40"/>
  <c r="T67" i="40"/>
  <c r="T66" i="40"/>
  <c r="T65" i="40"/>
  <c r="T64" i="40"/>
  <c r="T63" i="40"/>
  <c r="T62" i="40"/>
  <c r="T61" i="40"/>
  <c r="T60" i="40"/>
  <c r="T59" i="40"/>
  <c r="T58" i="40"/>
  <c r="T57" i="40"/>
  <c r="T56" i="40"/>
  <c r="T55" i="40"/>
  <c r="T54" i="40"/>
  <c r="T53" i="40"/>
  <c r="T52" i="40"/>
  <c r="T51" i="40"/>
  <c r="T50" i="40"/>
  <c r="T49" i="40"/>
  <c r="T48" i="40"/>
  <c r="T47" i="40"/>
  <c r="T46" i="40"/>
  <c r="T45" i="40"/>
  <c r="T44" i="40"/>
  <c r="T43" i="40"/>
  <c r="T42" i="40"/>
  <c r="T41" i="40"/>
  <c r="T40" i="40"/>
  <c r="T39" i="40"/>
  <c r="T38" i="40"/>
  <c r="T37" i="40"/>
  <c r="T36" i="40"/>
  <c r="T35" i="40"/>
  <c r="T34" i="40"/>
  <c r="T33" i="40"/>
  <c r="T32" i="40"/>
  <c r="T31" i="40"/>
  <c r="T30" i="40"/>
  <c r="T29" i="40"/>
  <c r="T28" i="40"/>
  <c r="T27" i="40"/>
  <c r="T25" i="40"/>
  <c r="T24" i="40"/>
  <c r="T23" i="40"/>
  <c r="T22" i="40"/>
  <c r="T21" i="40"/>
  <c r="T20" i="40"/>
  <c r="T19" i="40"/>
  <c r="T18" i="40"/>
  <c r="T17" i="40"/>
  <c r="T16" i="40"/>
  <c r="T15" i="40"/>
  <c r="T14" i="40"/>
  <c r="T13" i="40"/>
  <c r="T12" i="40"/>
  <c r="T11" i="40"/>
  <c r="T10" i="40"/>
  <c r="T9" i="40"/>
  <c r="T8" i="40"/>
  <c r="T7" i="40"/>
  <c r="T6" i="40"/>
  <c r="U35" i="53" l="1"/>
  <c r="V35" i="53" s="1"/>
  <c r="I40" i="53"/>
  <c r="J40" i="53" s="1"/>
  <c r="U8" i="53"/>
  <c r="V8" i="53" s="1"/>
  <c r="U64" i="53"/>
  <c r="V64" i="53" s="1"/>
  <c r="U28" i="53"/>
  <c r="V28" i="53" s="1"/>
  <c r="U20" i="53"/>
  <c r="V20" i="53" s="1"/>
  <c r="I13" i="53"/>
  <c r="J13" i="53" s="1"/>
  <c r="I28" i="53"/>
  <c r="J28" i="53" s="1"/>
  <c r="G8" i="53"/>
  <c r="I8" i="53" s="1"/>
  <c r="J8" i="53" s="1"/>
  <c r="I21" i="53"/>
  <c r="J21" i="53" s="1"/>
  <c r="I24" i="53"/>
  <c r="J24" i="53" s="1"/>
  <c r="G20" i="53"/>
  <c r="I20" i="53" s="1"/>
  <c r="J20" i="53" s="1"/>
  <c r="I53" i="53"/>
  <c r="J53" i="53" s="1"/>
  <c r="U24" i="53"/>
  <c r="V24" i="53" s="1"/>
  <c r="U56" i="53"/>
  <c r="V56" i="53" s="1"/>
  <c r="G77" i="53"/>
  <c r="I77" i="53" s="1"/>
  <c r="J77" i="53" s="1"/>
  <c r="U48" i="53"/>
  <c r="V48" i="53" s="1"/>
  <c r="U41" i="53"/>
  <c r="V41" i="53" s="1"/>
  <c r="I38" i="53"/>
  <c r="J38" i="53" s="1"/>
  <c r="U72" i="53"/>
  <c r="V72" i="53" s="1"/>
  <c r="I32" i="53"/>
  <c r="J32" i="53" s="1"/>
  <c r="U12" i="53"/>
  <c r="V12" i="53" s="1"/>
  <c r="U44" i="53"/>
  <c r="V44" i="53" s="1"/>
  <c r="U39" i="53"/>
  <c r="V39" i="53" s="1"/>
  <c r="U66" i="53"/>
  <c r="V66" i="53" s="1"/>
  <c r="I43" i="53"/>
  <c r="J43" i="53" s="1"/>
  <c r="U31" i="53"/>
  <c r="V31" i="53" s="1"/>
  <c r="I27" i="53"/>
  <c r="J27" i="53" s="1"/>
  <c r="S16" i="53"/>
  <c r="U16" i="53" s="1"/>
  <c r="V16" i="53" s="1"/>
  <c r="I36" i="53"/>
  <c r="J36" i="53" s="1"/>
  <c r="I19" i="53"/>
  <c r="J19" i="53" s="1"/>
  <c r="U50" i="53"/>
  <c r="V50" i="53" s="1"/>
  <c r="U37" i="53"/>
  <c r="V37" i="53" s="1"/>
  <c r="G73" i="53"/>
  <c r="I73" i="53" s="1"/>
  <c r="J73" i="53" s="1"/>
  <c r="I42" i="53"/>
  <c r="J42" i="53" s="1"/>
  <c r="G85" i="53"/>
  <c r="I85" i="53" s="1"/>
  <c r="J85" i="53" s="1"/>
  <c r="G65" i="53"/>
  <c r="I65" i="53" s="1"/>
  <c r="J65" i="53" s="1"/>
  <c r="G57" i="53"/>
  <c r="I57" i="53" s="1"/>
  <c r="J57" i="53" s="1"/>
  <c r="U74" i="53"/>
  <c r="V74" i="53" s="1"/>
  <c r="S60" i="53"/>
  <c r="U60" i="53" s="1"/>
  <c r="V60" i="53" s="1"/>
  <c r="G36" i="53"/>
  <c r="I79" i="53"/>
  <c r="J79" i="53" s="1"/>
  <c r="U54" i="53"/>
  <c r="V54" i="53" s="1"/>
  <c r="I23" i="53"/>
  <c r="J23" i="53" s="1"/>
  <c r="I15" i="53"/>
  <c r="J15" i="53" s="1"/>
  <c r="I7" i="53"/>
  <c r="J7" i="53" s="1"/>
  <c r="G63" i="53"/>
  <c r="I63" i="53" s="1"/>
  <c r="J63" i="53" s="1"/>
  <c r="G51" i="53"/>
  <c r="I51" i="53" s="1"/>
  <c r="J51" i="53" s="1"/>
  <c r="S12" i="53"/>
  <c r="G11" i="53"/>
  <c r="I11" i="53" s="1"/>
  <c r="J11" i="53" s="1"/>
  <c r="I34" i="53"/>
  <c r="J34" i="53" s="1"/>
  <c r="U52" i="53"/>
  <c r="V52" i="53" s="1"/>
  <c r="I69" i="53"/>
  <c r="J69" i="53" s="1"/>
  <c r="I12" i="53"/>
  <c r="J12" i="53" s="1"/>
  <c r="I49" i="53"/>
  <c r="J49" i="53" s="1"/>
  <c r="G69" i="53"/>
  <c r="G61" i="53"/>
  <c r="I61" i="53" s="1"/>
  <c r="J61" i="53" s="1"/>
  <c r="U68" i="53"/>
  <c r="V68" i="53" s="1"/>
  <c r="G15" i="53"/>
  <c r="I71" i="53"/>
  <c r="J71" i="53" s="1"/>
  <c r="I75" i="53"/>
  <c r="J75" i="53" s="1"/>
  <c r="U30" i="53"/>
  <c r="V30" i="53" s="1"/>
  <c r="I67" i="53"/>
  <c r="J67" i="53" s="1"/>
  <c r="I59" i="53"/>
  <c r="J59" i="53" s="1"/>
  <c r="U69" i="52"/>
  <c r="V69" i="52" s="1"/>
  <c r="U38" i="52"/>
  <c r="V38" i="52" s="1"/>
  <c r="I44" i="52"/>
  <c r="J44" i="52" s="1"/>
  <c r="I12" i="52"/>
  <c r="J12" i="52" s="1"/>
  <c r="G31" i="52"/>
  <c r="I31" i="52" s="1"/>
  <c r="J31" i="52" s="1"/>
  <c r="U53" i="52"/>
  <c r="V53" i="52" s="1"/>
  <c r="U12" i="52"/>
  <c r="V12" i="52" s="1"/>
  <c r="I66" i="52"/>
  <c r="J66" i="52" s="1"/>
  <c r="S49" i="52"/>
  <c r="U49" i="52" s="1"/>
  <c r="V49" i="52" s="1"/>
  <c r="S38" i="52"/>
  <c r="U77" i="52"/>
  <c r="V77" i="52" s="1"/>
  <c r="U61" i="52"/>
  <c r="V61" i="52" s="1"/>
  <c r="U45" i="52"/>
  <c r="V45" i="52" s="1"/>
  <c r="U27" i="52"/>
  <c r="V27" i="52" s="1"/>
  <c r="U54" i="52"/>
  <c r="V54" i="52" s="1"/>
  <c r="I30" i="52"/>
  <c r="J30" i="52" s="1"/>
  <c r="I20" i="52"/>
  <c r="J20" i="52" s="1"/>
  <c r="I52" i="52"/>
  <c r="J52" i="52" s="1"/>
  <c r="I79" i="52"/>
  <c r="J79" i="52" s="1"/>
  <c r="U51" i="52"/>
  <c r="V51" i="52" s="1"/>
  <c r="U8" i="52"/>
  <c r="V8" i="52" s="1"/>
  <c r="U73" i="52"/>
  <c r="V73" i="52" s="1"/>
  <c r="U78" i="52"/>
  <c r="V78" i="52" s="1"/>
  <c r="G12" i="52"/>
  <c r="U28" i="52"/>
  <c r="V28" i="52" s="1"/>
  <c r="I86" i="52"/>
  <c r="J86" i="52" s="1"/>
  <c r="S50" i="52"/>
  <c r="U50" i="52" s="1"/>
  <c r="V50" i="52" s="1"/>
  <c r="I24" i="52"/>
  <c r="J24" i="52" s="1"/>
  <c r="U70" i="52"/>
  <c r="V70" i="52" s="1"/>
  <c r="I28" i="52"/>
  <c r="J28" i="52" s="1"/>
  <c r="I54" i="52"/>
  <c r="J54" i="52" s="1"/>
  <c r="S24" i="52"/>
  <c r="U24" i="52" s="1"/>
  <c r="V24" i="52" s="1"/>
  <c r="I62" i="52"/>
  <c r="J62" i="52" s="1"/>
  <c r="I78" i="52"/>
  <c r="J78" i="52" s="1"/>
  <c r="U37" i="52"/>
  <c r="V37" i="52" s="1"/>
  <c r="G74" i="52"/>
  <c r="I74" i="52" s="1"/>
  <c r="J74" i="52" s="1"/>
  <c r="S81" i="52"/>
  <c r="U81" i="52" s="1"/>
  <c r="V81" i="52" s="1"/>
  <c r="I61" i="52"/>
  <c r="J61" i="52" s="1"/>
  <c r="I38" i="52"/>
  <c r="J38" i="52" s="1"/>
  <c r="G87" i="52"/>
  <c r="I87" i="52" s="1"/>
  <c r="J87" i="52" s="1"/>
  <c r="G39" i="52"/>
  <c r="I39" i="52" s="1"/>
  <c r="J39" i="52" s="1"/>
  <c r="G34" i="52"/>
  <c r="I34" i="52" s="1"/>
  <c r="J34" i="52" s="1"/>
  <c r="G78" i="52"/>
  <c r="S82" i="52"/>
  <c r="U82" i="52" s="1"/>
  <c r="V82" i="52" s="1"/>
  <c r="G58" i="52"/>
  <c r="I58" i="52" s="1"/>
  <c r="J58" i="52" s="1"/>
  <c r="S62" i="52"/>
  <c r="U62" i="52" s="1"/>
  <c r="V62" i="52" s="1"/>
  <c r="I16" i="52"/>
  <c r="J16" i="52" s="1"/>
  <c r="U34" i="52"/>
  <c r="V34" i="52" s="1"/>
  <c r="U60" i="52"/>
  <c r="V60" i="52" s="1"/>
  <c r="U39" i="52"/>
  <c r="V39" i="52" s="1"/>
  <c r="S37" i="52"/>
  <c r="I19" i="52"/>
  <c r="J19" i="52" s="1"/>
  <c r="I11" i="52"/>
  <c r="J11" i="52" s="1"/>
  <c r="U31" i="52"/>
  <c r="V31" i="52" s="1"/>
  <c r="G8" i="52"/>
  <c r="I8" i="52" s="1"/>
  <c r="J8" i="52" s="1"/>
  <c r="S68" i="52"/>
  <c r="U68" i="52" s="1"/>
  <c r="V68" i="52" s="1"/>
  <c r="S46" i="52"/>
  <c r="U46" i="52" s="1"/>
  <c r="V46" i="52" s="1"/>
  <c r="S6" i="52"/>
  <c r="U6" i="52" s="1"/>
  <c r="V6" i="52" s="1"/>
  <c r="U7" i="52"/>
  <c r="V7" i="52" s="1"/>
  <c r="I85" i="52"/>
  <c r="J85" i="52" s="1"/>
  <c r="U33" i="52"/>
  <c r="V33" i="52" s="1"/>
  <c r="I69" i="52"/>
  <c r="J69" i="52" s="1"/>
  <c r="U10" i="52"/>
  <c r="V10" i="52" s="1"/>
  <c r="U65" i="52"/>
  <c r="V65" i="52" s="1"/>
  <c r="G57" i="52"/>
  <c r="I57" i="52" s="1"/>
  <c r="J57" i="52" s="1"/>
  <c r="G49" i="52"/>
  <c r="I49" i="52" s="1"/>
  <c r="J49" i="52" s="1"/>
  <c r="U41" i="52"/>
  <c r="V41" i="52" s="1"/>
  <c r="I45" i="52"/>
  <c r="J45" i="52" s="1"/>
  <c r="S84" i="52"/>
  <c r="U84" i="52" s="1"/>
  <c r="V84" i="52" s="1"/>
  <c r="G46" i="52"/>
  <c r="I46" i="52" s="1"/>
  <c r="J46" i="52" s="1"/>
  <c r="U30" i="52"/>
  <c r="V30" i="52" s="1"/>
  <c r="U18" i="52"/>
  <c r="V18" i="52" s="1"/>
  <c r="S76" i="52"/>
  <c r="U76" i="52" s="1"/>
  <c r="V76" i="52" s="1"/>
  <c r="S74" i="52"/>
  <c r="U74" i="52" s="1"/>
  <c r="V74" i="52" s="1"/>
  <c r="S52" i="52"/>
  <c r="U52" i="52" s="1"/>
  <c r="V52" i="52" s="1"/>
  <c r="S18" i="52"/>
  <c r="U14" i="52"/>
  <c r="V14" i="52" s="1"/>
  <c r="G81" i="52"/>
  <c r="I81" i="52" s="1"/>
  <c r="J81" i="52" s="1"/>
  <c r="G73" i="52"/>
  <c r="I73" i="52" s="1"/>
  <c r="J73" i="52" s="1"/>
  <c r="U56" i="52"/>
  <c r="V56" i="52" s="1"/>
  <c r="U48" i="52"/>
  <c r="V48" i="52" s="1"/>
  <c r="I77" i="52"/>
  <c r="J77" i="52" s="1"/>
  <c r="S44" i="52"/>
  <c r="U44" i="52" s="1"/>
  <c r="V44" i="52" s="1"/>
  <c r="G27" i="52"/>
  <c r="I27" i="52" s="1"/>
  <c r="J27" i="52" s="1"/>
  <c r="I23" i="52"/>
  <c r="J23" i="52" s="1"/>
  <c r="U80" i="52"/>
  <c r="V80" i="52" s="1"/>
  <c r="U72" i="52"/>
  <c r="V72" i="52" s="1"/>
  <c r="U64" i="52"/>
  <c r="V64" i="52" s="1"/>
  <c r="I65" i="52"/>
  <c r="J65" i="52" s="1"/>
  <c r="I53" i="52"/>
  <c r="J53" i="52" s="1"/>
  <c r="I42" i="52"/>
  <c r="J42" i="52" s="1"/>
  <c r="U57" i="52"/>
  <c r="V57" i="52" s="1"/>
  <c r="U26" i="52"/>
  <c r="V26" i="52" s="1"/>
  <c r="I15" i="52"/>
  <c r="J15" i="52" s="1"/>
  <c r="I7" i="52"/>
  <c r="J7" i="52" s="1"/>
  <c r="S22" i="52"/>
  <c r="U22" i="52" s="1"/>
  <c r="V22" i="52" s="1"/>
  <c r="I61" i="51"/>
  <c r="J61" i="51" s="1"/>
  <c r="U49" i="51"/>
  <c r="V49" i="51" s="1"/>
  <c r="U38" i="51"/>
  <c r="V38" i="51" s="1"/>
  <c r="I67" i="51"/>
  <c r="J67" i="51" s="1"/>
  <c r="I10" i="51"/>
  <c r="J10" i="51" s="1"/>
  <c r="I81" i="51"/>
  <c r="J81" i="51" s="1"/>
  <c r="I38" i="51"/>
  <c r="J38" i="51" s="1"/>
  <c r="U81" i="51"/>
  <c r="V81" i="51" s="1"/>
  <c r="U69" i="51"/>
  <c r="V69" i="51" s="1"/>
  <c r="U43" i="51"/>
  <c r="V43" i="51" s="1"/>
  <c r="G68" i="51"/>
  <c r="I68" i="51" s="1"/>
  <c r="J68" i="51" s="1"/>
  <c r="G70" i="51"/>
  <c r="I70" i="51" s="1"/>
  <c r="J70" i="51" s="1"/>
  <c r="I78" i="51"/>
  <c r="J78" i="51" s="1"/>
  <c r="U25" i="51"/>
  <c r="V25" i="51" s="1"/>
  <c r="U10" i="51"/>
  <c r="V10" i="51" s="1"/>
  <c r="I46" i="51"/>
  <c r="J46" i="51" s="1"/>
  <c r="I69" i="51"/>
  <c r="J69" i="51" s="1"/>
  <c r="U57" i="51"/>
  <c r="V57" i="51" s="1"/>
  <c r="I47" i="51"/>
  <c r="J47" i="51" s="1"/>
  <c r="I9" i="51"/>
  <c r="J9" i="51" s="1"/>
  <c r="U17" i="51"/>
  <c r="V17" i="51" s="1"/>
  <c r="G10" i="51"/>
  <c r="U15" i="51"/>
  <c r="V15" i="51" s="1"/>
  <c r="U34" i="51"/>
  <c r="V34" i="51" s="1"/>
  <c r="G49" i="51"/>
  <c r="I49" i="51" s="1"/>
  <c r="J49" i="51" s="1"/>
  <c r="I77" i="51"/>
  <c r="J77" i="51" s="1"/>
  <c r="I45" i="51"/>
  <c r="J45" i="51" s="1"/>
  <c r="I34" i="51"/>
  <c r="J34" i="51" s="1"/>
  <c r="U65" i="51"/>
  <c r="V65" i="51" s="1"/>
  <c r="U71" i="51"/>
  <c r="V71" i="51" s="1"/>
  <c r="I71" i="51"/>
  <c r="J71" i="51" s="1"/>
  <c r="I63" i="51"/>
  <c r="J63" i="51" s="1"/>
  <c r="U54" i="51"/>
  <c r="V54" i="51" s="1"/>
  <c r="U22" i="51"/>
  <c r="V22" i="51" s="1"/>
  <c r="I26" i="51"/>
  <c r="J26" i="51" s="1"/>
  <c r="G20" i="51"/>
  <c r="I20" i="51" s="1"/>
  <c r="J20" i="51" s="1"/>
  <c r="U77" i="51"/>
  <c r="V77" i="51" s="1"/>
  <c r="I17" i="51"/>
  <c r="J17" i="51" s="1"/>
  <c r="G81" i="51"/>
  <c r="I65" i="51"/>
  <c r="J65" i="51" s="1"/>
  <c r="U53" i="51"/>
  <c r="V53" i="51" s="1"/>
  <c r="U59" i="51"/>
  <c r="V59" i="51" s="1"/>
  <c r="U70" i="51"/>
  <c r="V70" i="51" s="1"/>
  <c r="U62" i="51"/>
  <c r="V62" i="51" s="1"/>
  <c r="G25" i="51"/>
  <c r="I25" i="51" s="1"/>
  <c r="J25" i="51" s="1"/>
  <c r="I85" i="51"/>
  <c r="J85" i="51" s="1"/>
  <c r="I53" i="51"/>
  <c r="J53" i="51" s="1"/>
  <c r="U73" i="51"/>
  <c r="V73" i="51" s="1"/>
  <c r="U30" i="51"/>
  <c r="V30" i="51" s="1"/>
  <c r="U21" i="51"/>
  <c r="V21" i="51" s="1"/>
  <c r="U13" i="51"/>
  <c r="V13" i="51" s="1"/>
  <c r="G6" i="51"/>
  <c r="I6" i="51" s="1"/>
  <c r="J6" i="51" s="1"/>
  <c r="I57" i="51"/>
  <c r="J57" i="51" s="1"/>
  <c r="U45" i="51"/>
  <c r="V45" i="51" s="1"/>
  <c r="U61" i="51"/>
  <c r="V61" i="51" s="1"/>
  <c r="S46" i="51"/>
  <c r="U46" i="51" s="1"/>
  <c r="V46" i="51" s="1"/>
  <c r="I59" i="51"/>
  <c r="J59" i="51" s="1"/>
  <c r="I51" i="51"/>
  <c r="J51" i="51" s="1"/>
  <c r="U5" i="51"/>
  <c r="V5" i="51" s="1"/>
  <c r="I21" i="51"/>
  <c r="J21" i="51" s="1"/>
  <c r="G86" i="51"/>
  <c r="I86" i="51" s="1"/>
  <c r="J86" i="51" s="1"/>
  <c r="U39" i="51"/>
  <c r="V39" i="51" s="1"/>
  <c r="U24" i="51"/>
  <c r="V24" i="51" s="1"/>
  <c r="U16" i="51"/>
  <c r="V16" i="51" s="1"/>
  <c r="U8" i="51"/>
  <c r="V8" i="51" s="1"/>
  <c r="I8" i="51"/>
  <c r="J8" i="51" s="1"/>
  <c r="I42" i="51"/>
  <c r="J42" i="51" s="1"/>
  <c r="U44" i="51"/>
  <c r="V44" i="51" s="1"/>
  <c r="G87" i="51"/>
  <c r="I87" i="51" s="1"/>
  <c r="J87" i="51" s="1"/>
  <c r="S52" i="51"/>
  <c r="U52" i="51" s="1"/>
  <c r="V52" i="51" s="1"/>
  <c r="G66" i="51"/>
  <c r="I66" i="51" s="1"/>
  <c r="J66" i="51" s="1"/>
  <c r="U31" i="51"/>
  <c r="V31" i="51" s="1"/>
  <c r="G35" i="51"/>
  <c r="I35" i="51" s="1"/>
  <c r="J35" i="51" s="1"/>
  <c r="U9" i="51"/>
  <c r="V9" i="51" s="1"/>
  <c r="I30" i="51"/>
  <c r="J30" i="51" s="1"/>
  <c r="S58" i="51"/>
  <c r="U58" i="51" s="1"/>
  <c r="V58" i="51" s="1"/>
  <c r="S50" i="51"/>
  <c r="U50" i="51" s="1"/>
  <c r="V50" i="51" s="1"/>
  <c r="U79" i="51"/>
  <c r="V79" i="51" s="1"/>
  <c r="S79" i="51"/>
  <c r="G29" i="51"/>
  <c r="I29" i="51" s="1"/>
  <c r="J29" i="51" s="1"/>
  <c r="G21" i="51"/>
  <c r="G13" i="51"/>
  <c r="I13" i="51" s="1"/>
  <c r="J13" i="51" s="1"/>
  <c r="G5" i="51"/>
  <c r="I5" i="51" s="1"/>
  <c r="J5" i="51" s="1"/>
  <c r="G74" i="51"/>
  <c r="I74" i="51" s="1"/>
  <c r="J74" i="51" s="1"/>
  <c r="I12" i="51"/>
  <c r="J12" i="51" s="1"/>
  <c r="I18" i="51"/>
  <c r="J18" i="51" s="1"/>
  <c r="S40" i="51"/>
  <c r="U40" i="51" s="1"/>
  <c r="V40" i="51" s="1"/>
  <c r="U20" i="51"/>
  <c r="V20" i="51" s="1"/>
  <c r="U12" i="51"/>
  <c r="V12" i="51" s="1"/>
  <c r="G14" i="51"/>
  <c r="I14" i="51" s="1"/>
  <c r="J14" i="51" s="1"/>
  <c r="G62" i="51"/>
  <c r="I62" i="51" s="1"/>
  <c r="J62" i="51" s="1"/>
  <c r="I24" i="51"/>
  <c r="J24" i="51" s="1"/>
  <c r="U18" i="51"/>
  <c r="V18" i="51" s="1"/>
  <c r="U41" i="51"/>
  <c r="V41" i="51" s="1"/>
  <c r="U33" i="51"/>
  <c r="V33" i="51" s="1"/>
  <c r="U47" i="51"/>
  <c r="V47" i="51" s="1"/>
  <c r="G39" i="51"/>
  <c r="I39" i="51" s="1"/>
  <c r="J39" i="51" s="1"/>
  <c r="S60" i="51"/>
  <c r="U60" i="51" s="1"/>
  <c r="V60" i="51" s="1"/>
  <c r="G28" i="51"/>
  <c r="I28" i="51" s="1"/>
  <c r="J28" i="51" s="1"/>
  <c r="U37" i="51"/>
  <c r="V37" i="51" s="1"/>
  <c r="S67" i="51"/>
  <c r="U67" i="51" s="1"/>
  <c r="V67" i="51" s="1"/>
  <c r="S36" i="51"/>
  <c r="U36" i="51" s="1"/>
  <c r="V36" i="51" s="1"/>
  <c r="U80" i="51"/>
  <c r="V80" i="51" s="1"/>
  <c r="U72" i="51"/>
  <c r="V72" i="51" s="1"/>
  <c r="U64" i="51"/>
  <c r="V64" i="51" s="1"/>
  <c r="U56" i="51"/>
  <c r="V56" i="51" s="1"/>
  <c r="U48" i="51"/>
  <c r="V48" i="51" s="1"/>
  <c r="S32" i="51"/>
  <c r="U32" i="51" s="1"/>
  <c r="V32" i="51" s="1"/>
  <c r="S68" i="51"/>
  <c r="U68" i="51" s="1"/>
  <c r="V68" i="51" s="1"/>
  <c r="S76" i="51"/>
  <c r="U76" i="51" s="1"/>
  <c r="V76" i="51" s="1"/>
  <c r="I16" i="51"/>
  <c r="J16" i="51" s="1"/>
  <c r="S83" i="51"/>
  <c r="U83" i="51" s="1"/>
  <c r="V83" i="51" s="1"/>
  <c r="S75" i="51"/>
  <c r="U75" i="51" s="1"/>
  <c r="V75" i="51" s="1"/>
  <c r="U66" i="51"/>
  <c r="V66" i="51" s="1"/>
  <c r="S84" i="51"/>
  <c r="U84" i="51" s="1"/>
  <c r="V84" i="51" s="1"/>
  <c r="S28" i="51"/>
  <c r="U28" i="51" s="1"/>
  <c r="V28" i="51" s="1"/>
  <c r="U14" i="51"/>
  <c r="V14" i="51" s="1"/>
  <c r="U6" i="51"/>
  <c r="V6" i="51" s="1"/>
  <c r="Y51" i="50"/>
  <c r="X60" i="50"/>
  <c r="AA60" i="50" s="1"/>
  <c r="L29" i="50"/>
  <c r="W70" i="50"/>
  <c r="L51" i="50"/>
  <c r="L84" i="50"/>
  <c r="X56" i="50"/>
  <c r="L48" i="50"/>
  <c r="J13" i="50"/>
  <c r="J33" i="50"/>
  <c r="J72" i="50"/>
  <c r="J63" i="50"/>
  <c r="H72" i="50"/>
  <c r="W19" i="50"/>
  <c r="H11" i="50"/>
  <c r="L11" i="50" s="1"/>
  <c r="J80" i="50"/>
  <c r="L83" i="50"/>
  <c r="AA50" i="50"/>
  <c r="L78" i="50"/>
  <c r="Y75" i="50"/>
  <c r="L56" i="50"/>
  <c r="V27" i="50"/>
  <c r="X27" i="50" s="1"/>
  <c r="L39" i="50"/>
  <c r="Y24" i="50"/>
  <c r="L8" i="50"/>
  <c r="G46" i="50"/>
  <c r="H46" i="50" s="1"/>
  <c r="J46" i="50" s="1"/>
  <c r="J68" i="50"/>
  <c r="I78" i="50"/>
  <c r="J78" i="50" s="1"/>
  <c r="L17" i="50"/>
  <c r="L9" i="50"/>
  <c r="L25" i="50"/>
  <c r="X51" i="50"/>
  <c r="AA51" i="50" s="1"/>
  <c r="J64" i="50"/>
  <c r="L37" i="50"/>
  <c r="AA13" i="50"/>
  <c r="V35" i="50"/>
  <c r="X39" i="50"/>
  <c r="G23" i="50"/>
  <c r="H23" i="50" s="1"/>
  <c r="X53" i="50"/>
  <c r="H85" i="50"/>
  <c r="J85" i="50" s="1"/>
  <c r="L80" i="50"/>
  <c r="W72" i="50"/>
  <c r="J44" i="50"/>
  <c r="J43" i="50"/>
  <c r="X4" i="50"/>
  <c r="J7" i="50"/>
  <c r="J6" i="50"/>
  <c r="L6" i="50"/>
  <c r="J9" i="50"/>
  <c r="L74" i="50"/>
  <c r="L63" i="50"/>
  <c r="L60" i="50"/>
  <c r="L44" i="50"/>
  <c r="J41" i="50"/>
  <c r="L41" i="50"/>
  <c r="L23" i="50"/>
  <c r="X52" i="50"/>
  <c r="I50" i="50"/>
  <c r="W64" i="50"/>
  <c r="AA64" i="50" s="1"/>
  <c r="V57" i="50"/>
  <c r="W57" i="50" s="1"/>
  <c r="X76" i="50"/>
  <c r="Y65" i="50"/>
  <c r="G77" i="50"/>
  <c r="J56" i="50"/>
  <c r="J52" i="50"/>
  <c r="I40" i="50"/>
  <c r="I32" i="50"/>
  <c r="L52" i="50"/>
  <c r="I18" i="50"/>
  <c r="H79" i="50"/>
  <c r="J79" i="50" s="1"/>
  <c r="X64" i="50"/>
  <c r="AA39" i="50"/>
  <c r="G30" i="50"/>
  <c r="H30" i="50" s="1"/>
  <c r="W29" i="50"/>
  <c r="Y29" i="50" s="1"/>
  <c r="V18" i="50"/>
  <c r="V22" i="50"/>
  <c r="X19" i="50"/>
  <c r="W25" i="50"/>
  <c r="AA25" i="50" s="1"/>
  <c r="H36" i="50"/>
  <c r="J36" i="50" s="1"/>
  <c r="W33" i="50"/>
  <c r="AA33" i="50" s="1"/>
  <c r="G69" i="50"/>
  <c r="H69" i="50" s="1"/>
  <c r="J81" i="50"/>
  <c r="H55" i="50"/>
  <c r="L55" i="50" s="1"/>
  <c r="J58" i="50"/>
  <c r="L79" i="50"/>
  <c r="V81" i="50"/>
  <c r="W81" i="50" s="1"/>
  <c r="V73" i="50"/>
  <c r="V59" i="50"/>
  <c r="H77" i="50"/>
  <c r="J77" i="50" s="1"/>
  <c r="V54" i="50"/>
  <c r="H81" i="50"/>
  <c r="V31" i="50"/>
  <c r="W31" i="50" s="1"/>
  <c r="I24" i="50"/>
  <c r="L68" i="50"/>
  <c r="V62" i="50"/>
  <c r="G10" i="50"/>
  <c r="J10" i="50" s="1"/>
  <c r="W22" i="50"/>
  <c r="V36" i="50"/>
  <c r="W17" i="50"/>
  <c r="AA17" i="50" s="1"/>
  <c r="W11" i="50"/>
  <c r="Y9" i="50"/>
  <c r="Y7" i="50"/>
  <c r="J82" i="50"/>
  <c r="X31" i="50"/>
  <c r="X70" i="50"/>
  <c r="Y70" i="50" s="1"/>
  <c r="V49" i="50"/>
  <c r="X49" i="50" s="1"/>
  <c r="V52" i="50"/>
  <c r="Y56" i="50"/>
  <c r="J83" i="50"/>
  <c r="X45" i="50"/>
  <c r="I81" i="50"/>
  <c r="H45" i="50"/>
  <c r="V23" i="50"/>
  <c r="W23" i="50" s="1"/>
  <c r="I16" i="50"/>
  <c r="W82" i="50"/>
  <c r="AA82" i="50" s="1"/>
  <c r="G61" i="50"/>
  <c r="J84" i="50"/>
  <c r="J39" i="50"/>
  <c r="AA31" i="50"/>
  <c r="H57" i="50"/>
  <c r="G22" i="50"/>
  <c r="H22" i="50" s="1"/>
  <c r="X16" i="50"/>
  <c r="V28" i="50"/>
  <c r="X22" i="50"/>
  <c r="W26" i="50"/>
  <c r="I35" i="50"/>
  <c r="X10" i="50"/>
  <c r="AA10" i="50" s="1"/>
  <c r="L38" i="50"/>
  <c r="Y4" i="50"/>
  <c r="H67" i="50"/>
  <c r="L67" i="50" s="1"/>
  <c r="V34" i="50"/>
  <c r="X11" i="50"/>
  <c r="V38" i="50"/>
  <c r="AA7" i="50"/>
  <c r="I69" i="50"/>
  <c r="L7" i="50"/>
  <c r="J70" i="50"/>
  <c r="AA70" i="50"/>
  <c r="L58" i="50"/>
  <c r="V63" i="50"/>
  <c r="G42" i="50"/>
  <c r="H42" i="50" s="1"/>
  <c r="J42" i="50" s="1"/>
  <c r="J51" i="50"/>
  <c r="X40" i="50"/>
  <c r="G12" i="50"/>
  <c r="H12" i="50" s="1"/>
  <c r="Y79" i="50"/>
  <c r="G49" i="50"/>
  <c r="I45" i="50"/>
  <c r="H61" i="50"/>
  <c r="G35" i="50"/>
  <c r="X80" i="50"/>
  <c r="Y80" i="50" s="1"/>
  <c r="G73" i="50"/>
  <c r="J73" i="50" s="1"/>
  <c r="I57" i="50"/>
  <c r="G34" i="50"/>
  <c r="H34" i="50" s="1"/>
  <c r="X26" i="50"/>
  <c r="AA26" i="50" s="1"/>
  <c r="Y10" i="50"/>
  <c r="V14" i="50"/>
  <c r="W34" i="50"/>
  <c r="V30" i="50"/>
  <c r="X30" i="50" s="1"/>
  <c r="W38" i="50"/>
  <c r="I27" i="50"/>
  <c r="I5" i="50"/>
  <c r="L5" i="50" s="1"/>
  <c r="AA22" i="50"/>
  <c r="I4" i="50"/>
  <c r="L4" i="50" s="1"/>
  <c r="Y64" i="50"/>
  <c r="I12" i="50"/>
  <c r="X62" i="50"/>
  <c r="W45" i="50"/>
  <c r="AA45" i="50" s="1"/>
  <c r="L70" i="50"/>
  <c r="V44" i="50"/>
  <c r="W44" i="50" s="1"/>
  <c r="Y60" i="50"/>
  <c r="V67" i="50"/>
  <c r="L72" i="50"/>
  <c r="G24" i="50"/>
  <c r="H49" i="50"/>
  <c r="I61" i="50"/>
  <c r="X48" i="50"/>
  <c r="Y48" i="50" s="1"/>
  <c r="H73" i="50"/>
  <c r="H66" i="50"/>
  <c r="J66" i="50" s="1"/>
  <c r="G50" i="50"/>
  <c r="H21" i="50"/>
  <c r="J21" i="50" s="1"/>
  <c r="G14" i="50"/>
  <c r="H14" i="50" s="1"/>
  <c r="J25" i="50"/>
  <c r="L64" i="50"/>
  <c r="W14" i="50"/>
  <c r="I31" i="50"/>
  <c r="L31" i="50" s="1"/>
  <c r="X34" i="50"/>
  <c r="G53" i="50"/>
  <c r="H53" i="50" s="1"/>
  <c r="X38" i="50"/>
  <c r="X3" i="50"/>
  <c r="AA3" i="50" s="1"/>
  <c r="V47" i="50"/>
  <c r="X47" i="50" s="1"/>
  <c r="W74" i="50"/>
  <c r="Y74" i="50" s="1"/>
  <c r="X74" i="50"/>
  <c r="G62" i="50"/>
  <c r="H62" i="50" s="1"/>
  <c r="L62" i="50" s="1"/>
  <c r="X54" i="50"/>
  <c r="V77" i="50"/>
  <c r="V69" i="50"/>
  <c r="Y53" i="50"/>
  <c r="L82" i="50"/>
  <c r="H76" i="50"/>
  <c r="L76" i="50" s="1"/>
  <c r="X72" i="50"/>
  <c r="AA72" i="50" s="1"/>
  <c r="W62" i="50"/>
  <c r="AA56" i="50"/>
  <c r="AA48" i="50"/>
  <c r="V43" i="50"/>
  <c r="L81" i="50"/>
  <c r="H47" i="50"/>
  <c r="L47" i="50" s="1"/>
  <c r="W16" i="50"/>
  <c r="AA16" i="50" s="1"/>
  <c r="I49" i="50"/>
  <c r="I42" i="50"/>
  <c r="H35" i="50"/>
  <c r="I28" i="50"/>
  <c r="I20" i="50"/>
  <c r="J20" i="50" s="1"/>
  <c r="W76" i="50"/>
  <c r="AA76" i="50" s="1"/>
  <c r="H65" i="50"/>
  <c r="J59" i="50"/>
  <c r="Y39" i="50"/>
  <c r="G27" i="50"/>
  <c r="H27" i="50" s="1"/>
  <c r="V46" i="50"/>
  <c r="W46" i="50" s="1"/>
  <c r="H10" i="50"/>
  <c r="L10" i="50" s="1"/>
  <c r="I73" i="50"/>
  <c r="J48" i="50"/>
  <c r="G26" i="50"/>
  <c r="H26" i="50" s="1"/>
  <c r="V41" i="50"/>
  <c r="W21" i="50"/>
  <c r="AA21" i="50" s="1"/>
  <c r="I19" i="50"/>
  <c r="J19" i="50" s="1"/>
  <c r="X14" i="50"/>
  <c r="W37" i="50"/>
  <c r="AA37" i="50" s="1"/>
  <c r="V32" i="50"/>
  <c r="X15" i="50"/>
  <c r="Y15" i="50" s="1"/>
  <c r="J8" i="50"/>
  <c r="H3" i="50"/>
  <c r="J3" i="50" s="1"/>
  <c r="AA4" i="50"/>
  <c r="V20" i="50"/>
  <c r="X20" i="50" s="1"/>
  <c r="V5" i="50"/>
  <c r="X5" i="50" s="1"/>
  <c r="X8" i="50"/>
  <c r="AA8" i="50" s="1"/>
  <c r="X42" i="50"/>
  <c r="W42" i="50"/>
  <c r="AA42" i="50" s="1"/>
  <c r="H71" i="50"/>
  <c r="L71" i="50" s="1"/>
  <c r="G18" i="50"/>
  <c r="H18" i="50" s="1"/>
  <c r="J18" i="50" s="1"/>
  <c r="J74" i="50"/>
  <c r="W61" i="50"/>
  <c r="AA61" i="50" s="1"/>
  <c r="G54" i="50"/>
  <c r="H54" i="50" s="1"/>
  <c r="W52" i="50"/>
  <c r="V68" i="50"/>
  <c r="X68" i="50" s="1"/>
  <c r="W59" i="50"/>
  <c r="AA53" i="50"/>
  <c r="AA80" i="50"/>
  <c r="V71" i="50"/>
  <c r="I62" i="50"/>
  <c r="V55" i="50"/>
  <c r="L45" i="50"/>
  <c r="G32" i="50"/>
  <c r="G16" i="50"/>
  <c r="V66" i="50"/>
  <c r="J75" i="50"/>
  <c r="I65" i="50"/>
  <c r="Y19" i="50"/>
  <c r="J23" i="50"/>
  <c r="AA15" i="50"/>
  <c r="J60" i="50"/>
  <c r="X32" i="50"/>
  <c r="H40" i="50"/>
  <c r="L40" i="50" s="1"/>
  <c r="V12" i="50"/>
  <c r="X12" i="50" s="1"/>
  <c r="H28" i="50"/>
  <c r="L28" i="50" s="1"/>
  <c r="AA11" i="50"/>
  <c r="W40" i="50"/>
  <c r="AA40" i="50" s="1"/>
  <c r="I53" i="50"/>
  <c r="I15" i="50"/>
  <c r="L15" i="50" s="1"/>
  <c r="Y24" i="49"/>
  <c r="AA24" i="49"/>
  <c r="J75" i="49"/>
  <c r="J29" i="49"/>
  <c r="AA40" i="49"/>
  <c r="W4" i="49"/>
  <c r="H77" i="49"/>
  <c r="L77" i="49" s="1"/>
  <c r="L55" i="49"/>
  <c r="J45" i="49"/>
  <c r="I76" i="49"/>
  <c r="X67" i="49"/>
  <c r="Y67" i="49" s="1"/>
  <c r="L79" i="49"/>
  <c r="X49" i="49"/>
  <c r="W15" i="49"/>
  <c r="L11" i="49"/>
  <c r="Y28" i="49"/>
  <c r="L17" i="49"/>
  <c r="Y36" i="49"/>
  <c r="W3" i="49"/>
  <c r="Y32" i="49"/>
  <c r="L15" i="49"/>
  <c r="J37" i="49"/>
  <c r="Y4" i="49"/>
  <c r="Y53" i="49"/>
  <c r="W61" i="49"/>
  <c r="W81" i="49"/>
  <c r="J73" i="49"/>
  <c r="V68" i="49"/>
  <c r="W68" i="49" s="1"/>
  <c r="J13" i="49"/>
  <c r="I23" i="49"/>
  <c r="J23" i="49" s="1"/>
  <c r="AA49" i="49"/>
  <c r="X79" i="49"/>
  <c r="AA79" i="49" s="1"/>
  <c r="W79" i="49"/>
  <c r="W59" i="49"/>
  <c r="AA59" i="49" s="1"/>
  <c r="J83" i="49"/>
  <c r="H75" i="49"/>
  <c r="L75" i="49" s="1"/>
  <c r="Y63" i="49"/>
  <c r="J43" i="49"/>
  <c r="W54" i="49"/>
  <c r="AA54" i="49" s="1"/>
  <c r="L37" i="49"/>
  <c r="AA16" i="49"/>
  <c r="Y59" i="49"/>
  <c r="X12" i="49"/>
  <c r="W12" i="49"/>
  <c r="Y12" i="49" s="1"/>
  <c r="Y20" i="49"/>
  <c r="AA51" i="49"/>
  <c r="Y16" i="49"/>
  <c r="H67" i="49"/>
  <c r="J67" i="49" s="1"/>
  <c r="J25" i="49"/>
  <c r="L13" i="49"/>
  <c r="H70" i="49"/>
  <c r="L47" i="49"/>
  <c r="J63" i="49"/>
  <c r="Y51" i="49"/>
  <c r="AA36" i="49"/>
  <c r="AA82" i="49"/>
  <c r="J21" i="49"/>
  <c r="X5" i="49"/>
  <c r="J59" i="49"/>
  <c r="L85" i="49"/>
  <c r="AA4" i="49"/>
  <c r="L67" i="49"/>
  <c r="Y71" i="49"/>
  <c r="L60" i="49"/>
  <c r="L51" i="49"/>
  <c r="J71" i="49"/>
  <c r="H29" i="49"/>
  <c r="AA20" i="49"/>
  <c r="J17" i="49"/>
  <c r="X30" i="49"/>
  <c r="Y30" i="49" s="1"/>
  <c r="H9" i="49"/>
  <c r="L9" i="49" s="1"/>
  <c r="L82" i="49"/>
  <c r="J82" i="49"/>
  <c r="X58" i="49"/>
  <c r="L72" i="49"/>
  <c r="H42" i="49"/>
  <c r="H31" i="49"/>
  <c r="L10" i="49"/>
  <c r="I74" i="49"/>
  <c r="I54" i="49"/>
  <c r="I46" i="49"/>
  <c r="H80" i="49"/>
  <c r="L80" i="49" s="1"/>
  <c r="L54" i="49"/>
  <c r="AA53" i="49"/>
  <c r="H76" i="49"/>
  <c r="L76" i="49" s="1"/>
  <c r="L83" i="49"/>
  <c r="J51" i="49"/>
  <c r="W18" i="49"/>
  <c r="AA18" i="49" s="1"/>
  <c r="X11" i="49"/>
  <c r="Y11" i="49" s="1"/>
  <c r="W76" i="49"/>
  <c r="J79" i="49"/>
  <c r="H74" i="49"/>
  <c r="L74" i="49" s="1"/>
  <c r="AA38" i="49"/>
  <c r="I20" i="49"/>
  <c r="X26" i="49"/>
  <c r="I39" i="49"/>
  <c r="X18" i="49"/>
  <c r="Y18" i="49" s="1"/>
  <c r="X34" i="49"/>
  <c r="AA34" i="49" s="1"/>
  <c r="L29" i="49"/>
  <c r="AA9" i="49"/>
  <c r="Y5" i="49"/>
  <c r="H62" i="49"/>
  <c r="V73" i="49"/>
  <c r="I56" i="49"/>
  <c r="I48" i="49"/>
  <c r="L48" i="49" s="1"/>
  <c r="W48" i="49"/>
  <c r="Y48" i="49" s="1"/>
  <c r="H32" i="49"/>
  <c r="X45" i="49"/>
  <c r="X76" i="49"/>
  <c r="Y76" i="49" s="1"/>
  <c r="W37" i="49"/>
  <c r="AA37" i="49" s="1"/>
  <c r="I32" i="49"/>
  <c r="W19" i="49"/>
  <c r="H4" i="49"/>
  <c r="I4" i="49"/>
  <c r="L4" i="49" s="1"/>
  <c r="Y49" i="49"/>
  <c r="I27" i="49"/>
  <c r="L27" i="49" s="1"/>
  <c r="H26" i="49"/>
  <c r="W10" i="49"/>
  <c r="AA10" i="49" s="1"/>
  <c r="I66" i="49"/>
  <c r="G53" i="49"/>
  <c r="H53" i="49" s="1"/>
  <c r="J53" i="49" s="1"/>
  <c r="Y47" i="49"/>
  <c r="V31" i="49"/>
  <c r="J11" i="49"/>
  <c r="V74" i="49"/>
  <c r="X74" i="49" s="1"/>
  <c r="H54" i="49"/>
  <c r="J54" i="49" s="1"/>
  <c r="W17" i="49"/>
  <c r="AA17" i="49" s="1"/>
  <c r="I12" i="49"/>
  <c r="G40" i="49"/>
  <c r="I31" i="49"/>
  <c r="I26" i="49"/>
  <c r="X22" i="49"/>
  <c r="Y22" i="49" s="1"/>
  <c r="X10" i="49"/>
  <c r="I6" i="49"/>
  <c r="I3" i="49"/>
  <c r="G49" i="49"/>
  <c r="I78" i="49"/>
  <c r="L71" i="49"/>
  <c r="V65" i="49"/>
  <c r="I64" i="49"/>
  <c r="J80" i="49"/>
  <c r="X64" i="49"/>
  <c r="Y64" i="49" s="1"/>
  <c r="X48" i="49"/>
  <c r="W60" i="49"/>
  <c r="V23" i="49"/>
  <c r="J84" i="49"/>
  <c r="Y54" i="49"/>
  <c r="X15" i="49"/>
  <c r="L84" i="49"/>
  <c r="X56" i="49"/>
  <c r="V44" i="49"/>
  <c r="I49" i="49"/>
  <c r="V80" i="49"/>
  <c r="W80" i="49" s="1"/>
  <c r="V72" i="49"/>
  <c r="X68" i="49"/>
  <c r="V46" i="49"/>
  <c r="X46" i="49" s="1"/>
  <c r="Y29" i="49"/>
  <c r="W29" i="49"/>
  <c r="AA29" i="49" s="1"/>
  <c r="I24" i="49"/>
  <c r="X75" i="49"/>
  <c r="AA75" i="49" s="1"/>
  <c r="H30" i="49"/>
  <c r="J30" i="49" s="1"/>
  <c r="W6" i="49"/>
  <c r="AA6" i="49" s="1"/>
  <c r="AA47" i="49"/>
  <c r="G24" i="49"/>
  <c r="G14" i="49"/>
  <c r="H14" i="49" s="1"/>
  <c r="V52" i="49"/>
  <c r="G22" i="49"/>
  <c r="H22" i="49" s="1"/>
  <c r="J62" i="49"/>
  <c r="I62" i="49"/>
  <c r="G3" i="49"/>
  <c r="H3" i="49" s="1"/>
  <c r="V77" i="49"/>
  <c r="W77" i="49" s="1"/>
  <c r="H65" i="49"/>
  <c r="J65" i="49" s="1"/>
  <c r="I58" i="49"/>
  <c r="I50" i="49"/>
  <c r="G64" i="49"/>
  <c r="L73" i="49"/>
  <c r="J60" i="49"/>
  <c r="L45" i="49"/>
  <c r="V62" i="49"/>
  <c r="W62" i="49" s="1"/>
  <c r="X60" i="49"/>
  <c r="H36" i="49"/>
  <c r="X27" i="49"/>
  <c r="H58" i="49"/>
  <c r="J58" i="49" s="1"/>
  <c r="I81" i="49"/>
  <c r="I69" i="49"/>
  <c r="J69" i="49" s="1"/>
  <c r="I53" i="49"/>
  <c r="X44" i="49"/>
  <c r="W45" i="49"/>
  <c r="Y45" i="49" s="1"/>
  <c r="V13" i="49"/>
  <c r="X13" i="49" s="1"/>
  <c r="W72" i="49"/>
  <c r="V66" i="49"/>
  <c r="X66" i="49" s="1"/>
  <c r="I36" i="49"/>
  <c r="H50" i="49"/>
  <c r="J50" i="49" s="1"/>
  <c r="I30" i="49"/>
  <c r="H8" i="49"/>
  <c r="L8" i="49" s="1"/>
  <c r="I8" i="49"/>
  <c r="I35" i="49"/>
  <c r="L35" i="49" s="1"/>
  <c r="G16" i="49"/>
  <c r="L43" i="49"/>
  <c r="G6" i="49"/>
  <c r="G38" i="49"/>
  <c r="H5" i="49"/>
  <c r="L5" i="49" s="1"/>
  <c r="X52" i="49"/>
  <c r="W8" i="49"/>
  <c r="W7" i="49"/>
  <c r="W78" i="49"/>
  <c r="Y78" i="49" s="1"/>
  <c r="G66" i="49"/>
  <c r="I70" i="49"/>
  <c r="L70" i="49" s="1"/>
  <c r="X81" i="49"/>
  <c r="AA81" i="49" s="1"/>
  <c r="G57" i="49"/>
  <c r="H57" i="49" s="1"/>
  <c r="G56" i="49"/>
  <c r="H56" i="49" s="1"/>
  <c r="J72" i="49"/>
  <c r="I52" i="49"/>
  <c r="J52" i="49" s="1"/>
  <c r="I44" i="49"/>
  <c r="J44" i="49" s="1"/>
  <c r="L68" i="49"/>
  <c r="V35" i="49"/>
  <c r="H28" i="49"/>
  <c r="L52" i="49"/>
  <c r="X39" i="49"/>
  <c r="W56" i="49"/>
  <c r="AA56" i="49" s="1"/>
  <c r="J15" i="49"/>
  <c r="X50" i="49"/>
  <c r="Y50" i="49" s="1"/>
  <c r="X42" i="49"/>
  <c r="Y42" i="49" s="1"/>
  <c r="H33" i="49"/>
  <c r="L33" i="49" s="1"/>
  <c r="L19" i="49"/>
  <c r="X80" i="49"/>
  <c r="X72" i="49"/>
  <c r="I41" i="49"/>
  <c r="W21" i="49"/>
  <c r="Y21" i="49" s="1"/>
  <c r="I16" i="49"/>
  <c r="I61" i="49"/>
  <c r="L61" i="49" s="1"/>
  <c r="Y38" i="49"/>
  <c r="Y26" i="49"/>
  <c r="H18" i="49"/>
  <c r="V7" i="49"/>
  <c r="X14" i="49"/>
  <c r="Y14" i="49" s="1"/>
  <c r="G41" i="49"/>
  <c r="H41" i="49" s="1"/>
  <c r="W27" i="49"/>
  <c r="Y27" i="49" s="1"/>
  <c r="I19" i="49"/>
  <c r="J19" i="49" s="1"/>
  <c r="I14" i="49"/>
  <c r="H38" i="49"/>
  <c r="J10" i="49"/>
  <c r="I22" i="49"/>
  <c r="X8" i="49"/>
  <c r="AA5" i="49"/>
  <c r="V41" i="49"/>
  <c r="X41" i="49" s="1"/>
  <c r="H20" i="49"/>
  <c r="J20" i="49" s="1"/>
  <c r="AA26" i="49"/>
  <c r="W31" i="49"/>
  <c r="Y10" i="49"/>
  <c r="G78" i="49"/>
  <c r="H78" i="49" s="1"/>
  <c r="W65" i="49"/>
  <c r="W58" i="49"/>
  <c r="Y58" i="49" s="1"/>
  <c r="G46" i="49"/>
  <c r="H46" i="49" s="1"/>
  <c r="V69" i="49"/>
  <c r="W69" i="49" s="1"/>
  <c r="H49" i="49"/>
  <c r="G81" i="49"/>
  <c r="I68" i="49"/>
  <c r="J68" i="49" s="1"/>
  <c r="L62" i="49"/>
  <c r="W55" i="49"/>
  <c r="Y55" i="49" s="1"/>
  <c r="G48" i="49"/>
  <c r="H48" i="49" s="1"/>
  <c r="J85" i="49"/>
  <c r="X78" i="49"/>
  <c r="Y43" i="49"/>
  <c r="H66" i="49"/>
  <c r="I42" i="49"/>
  <c r="G42" i="49"/>
  <c r="I57" i="49"/>
  <c r="G39" i="49"/>
  <c r="H39" i="49" s="1"/>
  <c r="X19" i="49"/>
  <c r="Y19" i="49" s="1"/>
  <c r="AA55" i="49"/>
  <c r="X61" i="49"/>
  <c r="AA61" i="49" s="1"/>
  <c r="V25" i="49"/>
  <c r="X25" i="49" s="1"/>
  <c r="V70" i="49"/>
  <c r="X70" i="49" s="1"/>
  <c r="X57" i="49"/>
  <c r="AA57" i="49" s="1"/>
  <c r="Y33" i="49"/>
  <c r="W33" i="49"/>
  <c r="AA33" i="49" s="1"/>
  <c r="I28" i="49"/>
  <c r="W35" i="49"/>
  <c r="I18" i="49"/>
  <c r="H7" i="49"/>
  <c r="G34" i="49"/>
  <c r="X3" i="49"/>
  <c r="Y3" i="49" s="1"/>
  <c r="W39" i="49"/>
  <c r="Y39" i="49" s="1"/>
  <c r="G12" i="49"/>
  <c r="I38" i="49"/>
  <c r="I7" i="49"/>
  <c r="H28" i="48"/>
  <c r="J28" i="48"/>
  <c r="AA39" i="48"/>
  <c r="AA51" i="48"/>
  <c r="W47" i="48"/>
  <c r="AA47" i="48" s="1"/>
  <c r="L78" i="48"/>
  <c r="H67" i="48"/>
  <c r="L67" i="48" s="1"/>
  <c r="I20" i="48"/>
  <c r="AA5" i="48"/>
  <c r="G64" i="48"/>
  <c r="H64" i="48" s="1"/>
  <c r="Y24" i="48"/>
  <c r="I11" i="48"/>
  <c r="X39" i="48"/>
  <c r="G56" i="48"/>
  <c r="H56" i="48" s="1"/>
  <c r="V47" i="48"/>
  <c r="X47" i="48" s="1"/>
  <c r="L75" i="48"/>
  <c r="AA49" i="48"/>
  <c r="X51" i="48"/>
  <c r="AA65" i="48"/>
  <c r="V63" i="48"/>
  <c r="W63" i="48" s="1"/>
  <c r="H75" i="48"/>
  <c r="J75" i="48" s="1"/>
  <c r="J46" i="48"/>
  <c r="AA9" i="48"/>
  <c r="Y49" i="48"/>
  <c r="X6" i="48"/>
  <c r="Y6" i="48" s="1"/>
  <c r="G5" i="48"/>
  <c r="X12" i="48"/>
  <c r="AA12" i="48" s="1"/>
  <c r="J21" i="48"/>
  <c r="AA77" i="48"/>
  <c r="L65" i="48"/>
  <c r="W45" i="48"/>
  <c r="Y45" i="48" s="1"/>
  <c r="H16" i="48"/>
  <c r="J16" i="48" s="1"/>
  <c r="L41" i="48"/>
  <c r="X5" i="48"/>
  <c r="Y5" i="48" s="1"/>
  <c r="L28" i="48"/>
  <c r="AA6" i="48"/>
  <c r="X3" i="48"/>
  <c r="AA3" i="48" s="1"/>
  <c r="L73" i="48"/>
  <c r="H33" i="48"/>
  <c r="J33" i="48" s="1"/>
  <c r="J25" i="48"/>
  <c r="L12" i="48"/>
  <c r="H46" i="48"/>
  <c r="L46" i="48" s="1"/>
  <c r="L18" i="48"/>
  <c r="G20" i="48"/>
  <c r="H36" i="48"/>
  <c r="J36" i="48" s="1"/>
  <c r="AA75" i="48"/>
  <c r="L43" i="48"/>
  <c r="X50" i="48"/>
  <c r="L24" i="48"/>
  <c r="AA78" i="48"/>
  <c r="AA30" i="48"/>
  <c r="X18" i="48"/>
  <c r="Y18" i="48" s="1"/>
  <c r="X45" i="48"/>
  <c r="Y16" i="48"/>
  <c r="J83" i="48"/>
  <c r="L83" i="48"/>
  <c r="AA18" i="48"/>
  <c r="J10" i="48"/>
  <c r="L10" i="48"/>
  <c r="X17" i="48"/>
  <c r="X53" i="48"/>
  <c r="J47" i="48"/>
  <c r="Y61" i="48"/>
  <c r="L33" i="48"/>
  <c r="AA32" i="48"/>
  <c r="AA24" i="48"/>
  <c r="Y30" i="48"/>
  <c r="AA27" i="48"/>
  <c r="L66" i="48"/>
  <c r="G57" i="48"/>
  <c r="W79" i="48"/>
  <c r="AA79" i="48" s="1"/>
  <c r="Y75" i="48"/>
  <c r="V43" i="48"/>
  <c r="X43" i="48" s="1"/>
  <c r="Y51" i="48"/>
  <c r="J82" i="48"/>
  <c r="V62" i="48"/>
  <c r="V56" i="48"/>
  <c r="V42" i="48"/>
  <c r="X42" i="48" s="1"/>
  <c r="W81" i="48"/>
  <c r="G85" i="48"/>
  <c r="H85" i="48" s="1"/>
  <c r="I61" i="48"/>
  <c r="I26" i="48"/>
  <c r="X36" i="48"/>
  <c r="AA36" i="48" s="1"/>
  <c r="V41" i="48"/>
  <c r="L40" i="48"/>
  <c r="W22" i="48"/>
  <c r="AA22" i="48" s="1"/>
  <c r="J4" i="48"/>
  <c r="J32" i="48"/>
  <c r="W21" i="48"/>
  <c r="AA21" i="48" s="1"/>
  <c r="X22" i="48"/>
  <c r="X26" i="48"/>
  <c r="Y26" i="48" s="1"/>
  <c r="J37" i="48"/>
  <c r="W23" i="48"/>
  <c r="Y20" i="48"/>
  <c r="L51" i="48"/>
  <c r="I19" i="48"/>
  <c r="L19" i="48" s="1"/>
  <c r="I72" i="48"/>
  <c r="I49" i="48"/>
  <c r="J42" i="48"/>
  <c r="G17" i="48"/>
  <c r="L54" i="48"/>
  <c r="G45" i="48"/>
  <c r="H45" i="48" s="1"/>
  <c r="J45" i="48" s="1"/>
  <c r="X68" i="48"/>
  <c r="W68" i="48"/>
  <c r="AA68" i="48" s="1"/>
  <c r="G72" i="48"/>
  <c r="I80" i="48"/>
  <c r="V60" i="48"/>
  <c r="I35" i="48"/>
  <c r="G35" i="48"/>
  <c r="H35" i="48" s="1"/>
  <c r="V72" i="48"/>
  <c r="V70" i="48"/>
  <c r="X70" i="48" s="1"/>
  <c r="I30" i="48"/>
  <c r="H50" i="48"/>
  <c r="L50" i="48" s="1"/>
  <c r="W27" i="48"/>
  <c r="Y27" i="48" s="1"/>
  <c r="J43" i="48"/>
  <c r="G38" i="48"/>
  <c r="H5" i="48"/>
  <c r="L5" i="48" s="1"/>
  <c r="X20" i="48"/>
  <c r="V15" i="48"/>
  <c r="X15" i="48" s="1"/>
  <c r="H7" i="48"/>
  <c r="J7" i="48" s="1"/>
  <c r="G9" i="48"/>
  <c r="H9" i="48" s="1"/>
  <c r="W29" i="48"/>
  <c r="AA29" i="48" s="1"/>
  <c r="I52" i="48"/>
  <c r="I39" i="48"/>
  <c r="G39" i="48"/>
  <c r="V44" i="48"/>
  <c r="X44" i="48" s="1"/>
  <c r="L37" i="48"/>
  <c r="W37" i="48"/>
  <c r="J51" i="48"/>
  <c r="Y13" i="48"/>
  <c r="I17" i="48"/>
  <c r="W76" i="48"/>
  <c r="Y76" i="48" s="1"/>
  <c r="X76" i="48"/>
  <c r="AA76" i="48" s="1"/>
  <c r="W67" i="48"/>
  <c r="W59" i="48"/>
  <c r="Y59" i="48" s="1"/>
  <c r="H52" i="48"/>
  <c r="J52" i="48" s="1"/>
  <c r="I48" i="48"/>
  <c r="J48" i="48" s="1"/>
  <c r="I45" i="48"/>
  <c r="G80" i="48"/>
  <c r="H80" i="48" s="1"/>
  <c r="I31" i="48"/>
  <c r="G31" i="48"/>
  <c r="Y69" i="48"/>
  <c r="H29" i="48"/>
  <c r="J29" i="48" s="1"/>
  <c r="H55" i="48"/>
  <c r="V28" i="48"/>
  <c r="X31" i="48"/>
  <c r="Y31" i="48" s="1"/>
  <c r="AA31" i="48"/>
  <c r="G68" i="48"/>
  <c r="H68" i="48" s="1"/>
  <c r="H60" i="48"/>
  <c r="J60" i="48" s="1"/>
  <c r="X34" i="48"/>
  <c r="Y34" i="48" s="1"/>
  <c r="AA13" i="48"/>
  <c r="J64" i="48"/>
  <c r="L64" i="48"/>
  <c r="X37" i="48"/>
  <c r="G26" i="48"/>
  <c r="H26" i="48" s="1"/>
  <c r="H11" i="48"/>
  <c r="J11" i="48" s="1"/>
  <c r="V10" i="48"/>
  <c r="W10" i="48" s="1"/>
  <c r="J13" i="48"/>
  <c r="J5" i="48"/>
  <c r="V7" i="48"/>
  <c r="X7" i="48" s="1"/>
  <c r="V64" i="48"/>
  <c r="W64" i="48" s="1"/>
  <c r="I27" i="48"/>
  <c r="G27" i="48"/>
  <c r="I55" i="48"/>
  <c r="W53" i="48"/>
  <c r="AA53" i="48" s="1"/>
  <c r="G15" i="48"/>
  <c r="X38" i="48"/>
  <c r="AA38" i="48" s="1"/>
  <c r="G3" i="48"/>
  <c r="G61" i="48"/>
  <c r="H61" i="48" s="1"/>
  <c r="L61" i="48" s="1"/>
  <c r="V54" i="48"/>
  <c r="L84" i="48"/>
  <c r="I76" i="48"/>
  <c r="X48" i="48"/>
  <c r="W48" i="48"/>
  <c r="AA48" i="48" s="1"/>
  <c r="I44" i="48"/>
  <c r="L42" i="48"/>
  <c r="X52" i="48"/>
  <c r="AA52" i="48" s="1"/>
  <c r="I23" i="48"/>
  <c r="G23" i="48"/>
  <c r="Y52" i="48"/>
  <c r="G76" i="48"/>
  <c r="H76" i="48" s="1"/>
  <c r="G63" i="48"/>
  <c r="L6" i="48"/>
  <c r="X71" i="48"/>
  <c r="Y71" i="48" s="1"/>
  <c r="G30" i="48"/>
  <c r="H30" i="48" s="1"/>
  <c r="J30" i="48" s="1"/>
  <c r="V25" i="48"/>
  <c r="W25" i="48" s="1"/>
  <c r="J8" i="48"/>
  <c r="L47" i="48"/>
  <c r="G22" i="48"/>
  <c r="L26" i="48"/>
  <c r="G59" i="48"/>
  <c r="H59" i="48" s="1"/>
  <c r="W35" i="48"/>
  <c r="AA35" i="48" s="1"/>
  <c r="W17" i="48"/>
  <c r="AA17" i="48" s="1"/>
  <c r="L8" i="48"/>
  <c r="H19" i="48"/>
  <c r="J19" i="48" s="1"/>
  <c r="W73" i="48"/>
  <c r="I3" i="48"/>
  <c r="G71" i="48"/>
  <c r="H71" i="48" s="1"/>
  <c r="X19" i="48"/>
  <c r="G49" i="48"/>
  <c r="H49" i="48" s="1"/>
  <c r="X56" i="48"/>
  <c r="W56" i="48"/>
  <c r="V58" i="48"/>
  <c r="W58" i="48" s="1"/>
  <c r="I34" i="48"/>
  <c r="J34" i="48" s="1"/>
  <c r="G34" i="48"/>
  <c r="H15" i="48"/>
  <c r="J15" i="48" s="1"/>
  <c r="L15" i="48"/>
  <c r="X67" i="48"/>
  <c r="AA67" i="48" s="1"/>
  <c r="Y80" i="48"/>
  <c r="X80" i="48"/>
  <c r="W80" i="48"/>
  <c r="AA80" i="48" s="1"/>
  <c r="V55" i="48"/>
  <c r="V74" i="48"/>
  <c r="W74" i="48" s="1"/>
  <c r="V66" i="48"/>
  <c r="H44" i="48"/>
  <c r="J44" i="48" s="1"/>
  <c r="W57" i="48"/>
  <c r="AA57" i="48" s="1"/>
  <c r="G79" i="48"/>
  <c r="H79" i="48" s="1"/>
  <c r="Y82" i="48"/>
  <c r="AA82" i="48"/>
  <c r="W50" i="48"/>
  <c r="Y50" i="48" s="1"/>
  <c r="Y46" i="48"/>
  <c r="AA46" i="48"/>
  <c r="AA71" i="48"/>
  <c r="I63" i="48"/>
  <c r="H34" i="48"/>
  <c r="I68" i="48"/>
  <c r="L68" i="48" s="1"/>
  <c r="I60" i="48"/>
  <c r="W28" i="48"/>
  <c r="X4" i="48"/>
  <c r="W4" i="48"/>
  <c r="Y78" i="48"/>
  <c r="W33" i="48"/>
  <c r="H23" i="48"/>
  <c r="X33" i="48"/>
  <c r="I22" i="48"/>
  <c r="W19" i="48"/>
  <c r="I59" i="48"/>
  <c r="L59" i="48" s="1"/>
  <c r="L4" i="48"/>
  <c r="Y39" i="48"/>
  <c r="X23" i="48"/>
  <c r="AA23" i="48" s="1"/>
  <c r="H14" i="48"/>
  <c r="L14" i="48" s="1"/>
  <c r="AA20" i="48"/>
  <c r="Y3" i="48"/>
  <c r="J18" i="48"/>
  <c r="I9" i="48"/>
  <c r="X11" i="48"/>
  <c r="Y11" i="48" s="1"/>
  <c r="I71" i="48"/>
  <c r="J71" i="48" s="1"/>
  <c r="V14" i="48"/>
  <c r="S84" i="40"/>
  <c r="S83" i="40"/>
  <c r="S82" i="40"/>
  <c r="S81" i="40"/>
  <c r="S80" i="40"/>
  <c r="S79" i="40"/>
  <c r="S78" i="40"/>
  <c r="S77" i="40"/>
  <c r="S76" i="40"/>
  <c r="S75" i="40"/>
  <c r="S74" i="40"/>
  <c r="S73" i="40"/>
  <c r="S72" i="40"/>
  <c r="S71" i="40"/>
  <c r="S70" i="40"/>
  <c r="S69" i="40"/>
  <c r="S68" i="40"/>
  <c r="S67" i="40"/>
  <c r="S66" i="40"/>
  <c r="S65" i="40"/>
  <c r="S64" i="40"/>
  <c r="S63" i="40"/>
  <c r="S62" i="40"/>
  <c r="S61" i="40"/>
  <c r="S60" i="40"/>
  <c r="S59" i="40"/>
  <c r="S58" i="40"/>
  <c r="S57" i="40"/>
  <c r="S56" i="40"/>
  <c r="S55" i="40"/>
  <c r="S54" i="40"/>
  <c r="S53" i="40"/>
  <c r="S52" i="40"/>
  <c r="S51" i="40"/>
  <c r="S50" i="40"/>
  <c r="S49" i="40"/>
  <c r="S48" i="40"/>
  <c r="S47" i="40"/>
  <c r="S46" i="40"/>
  <c r="S45" i="40"/>
  <c r="S44" i="40"/>
  <c r="S43" i="40"/>
  <c r="S42" i="40"/>
  <c r="S41" i="40"/>
  <c r="S40" i="40"/>
  <c r="S39" i="40"/>
  <c r="S38" i="40"/>
  <c r="S37" i="40"/>
  <c r="S36" i="40"/>
  <c r="S35" i="40"/>
  <c r="S34" i="40"/>
  <c r="S33" i="40"/>
  <c r="S32" i="40"/>
  <c r="S31" i="40"/>
  <c r="S30" i="40"/>
  <c r="S29" i="40"/>
  <c r="S28" i="40"/>
  <c r="S27" i="40"/>
  <c r="S26" i="40"/>
  <c r="S25" i="40"/>
  <c r="S24" i="40"/>
  <c r="S23" i="40"/>
  <c r="S22" i="40"/>
  <c r="S21" i="40"/>
  <c r="S20" i="40"/>
  <c r="S19" i="40"/>
  <c r="S18" i="40"/>
  <c r="S17" i="40"/>
  <c r="S16" i="40"/>
  <c r="S15" i="40"/>
  <c r="S14" i="40"/>
  <c r="S13" i="40"/>
  <c r="S12" i="40"/>
  <c r="S11" i="40"/>
  <c r="S10" i="40"/>
  <c r="S9" i="40"/>
  <c r="S8" i="40"/>
  <c r="S7" i="40"/>
  <c r="S6" i="40"/>
  <c r="S5" i="40"/>
  <c r="R84" i="40"/>
  <c r="R83" i="40"/>
  <c r="R82" i="40"/>
  <c r="R81" i="40"/>
  <c r="R80" i="40"/>
  <c r="R79" i="40"/>
  <c r="R78" i="40"/>
  <c r="R77" i="40"/>
  <c r="R76" i="40"/>
  <c r="R75" i="40"/>
  <c r="R74" i="40"/>
  <c r="R73" i="40"/>
  <c r="R72" i="40"/>
  <c r="R71" i="40"/>
  <c r="R70" i="40"/>
  <c r="R69" i="40"/>
  <c r="R68" i="40"/>
  <c r="R67" i="40"/>
  <c r="R66" i="40"/>
  <c r="R65" i="40"/>
  <c r="R64" i="40"/>
  <c r="R63" i="40"/>
  <c r="R62" i="40"/>
  <c r="R61" i="40"/>
  <c r="R60" i="40"/>
  <c r="R59" i="40"/>
  <c r="R58" i="40"/>
  <c r="R57" i="40"/>
  <c r="R56" i="40"/>
  <c r="R55" i="40"/>
  <c r="R54" i="40"/>
  <c r="R53" i="40"/>
  <c r="R52" i="40"/>
  <c r="R51" i="40"/>
  <c r="R50" i="40"/>
  <c r="R49" i="40"/>
  <c r="R48" i="40"/>
  <c r="R47" i="40"/>
  <c r="R46" i="40"/>
  <c r="R45" i="40"/>
  <c r="R44" i="40"/>
  <c r="R43" i="40"/>
  <c r="R42" i="40"/>
  <c r="R41" i="40"/>
  <c r="R40" i="40"/>
  <c r="R39" i="40"/>
  <c r="R38" i="40"/>
  <c r="R37" i="40"/>
  <c r="R36" i="40"/>
  <c r="R35" i="40"/>
  <c r="R34" i="40"/>
  <c r="R33" i="40"/>
  <c r="R32" i="40"/>
  <c r="R31" i="40"/>
  <c r="R30" i="40"/>
  <c r="R29" i="40"/>
  <c r="R28" i="40"/>
  <c r="R27" i="40"/>
  <c r="R26" i="40"/>
  <c r="R25" i="40"/>
  <c r="R24" i="40"/>
  <c r="R23" i="40"/>
  <c r="R22" i="40"/>
  <c r="R21" i="40"/>
  <c r="R20" i="40"/>
  <c r="R19" i="40"/>
  <c r="R18" i="40"/>
  <c r="R17" i="40"/>
  <c r="R16" i="40"/>
  <c r="R15" i="40"/>
  <c r="R14" i="40"/>
  <c r="R13" i="40"/>
  <c r="R12" i="40"/>
  <c r="R11" i="40"/>
  <c r="R10" i="40"/>
  <c r="R9" i="40"/>
  <c r="R8" i="40"/>
  <c r="R7" i="40"/>
  <c r="R6" i="40"/>
  <c r="R5" i="40"/>
  <c r="J11" i="40"/>
  <c r="H87" i="40"/>
  <c r="G28" i="40"/>
  <c r="F21" i="40"/>
  <c r="I11" i="40"/>
  <c r="H23" i="40"/>
  <c r="G16" i="40"/>
  <c r="F25" i="40"/>
  <c r="F11" i="40"/>
  <c r="F87" i="40"/>
  <c r="J5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1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0" i="40"/>
  <c r="I9" i="40"/>
  <c r="I8" i="40"/>
  <c r="I7" i="40"/>
  <c r="I6" i="40"/>
  <c r="I5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73" i="40"/>
  <c r="H72" i="40"/>
  <c r="H71" i="40"/>
  <c r="H70" i="40"/>
  <c r="H69" i="40"/>
  <c r="H68" i="40"/>
  <c r="H67" i="40"/>
  <c r="H66" i="40"/>
  <c r="H65" i="40"/>
  <c r="H64" i="40"/>
  <c r="H63" i="40"/>
  <c r="H62" i="40"/>
  <c r="H61" i="40"/>
  <c r="H60" i="40"/>
  <c r="H59" i="40"/>
  <c r="H58" i="40"/>
  <c r="H57" i="40"/>
  <c r="H56" i="40"/>
  <c r="H55" i="40"/>
  <c r="H54" i="40"/>
  <c r="H53" i="40"/>
  <c r="H52" i="40"/>
  <c r="H51" i="40"/>
  <c r="H50" i="40"/>
  <c r="H49" i="40"/>
  <c r="H48" i="40"/>
  <c r="H47" i="40"/>
  <c r="H46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H8" i="40"/>
  <c r="H7" i="40"/>
  <c r="H6" i="40"/>
  <c r="H5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4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7" i="40"/>
  <c r="G26" i="40"/>
  <c r="G25" i="40"/>
  <c r="G24" i="40"/>
  <c r="G23" i="40"/>
  <c r="G22" i="40"/>
  <c r="G21" i="40"/>
  <c r="G20" i="40"/>
  <c r="G19" i="40"/>
  <c r="G18" i="40"/>
  <c r="G17" i="40"/>
  <c r="G15" i="40"/>
  <c r="G14" i="40"/>
  <c r="G13" i="40"/>
  <c r="G12" i="40"/>
  <c r="G11" i="40"/>
  <c r="G10" i="40"/>
  <c r="G9" i="40"/>
  <c r="G8" i="40"/>
  <c r="G7" i="40"/>
  <c r="G6" i="40"/>
  <c r="G5" i="40"/>
  <c r="F5" i="40"/>
  <c r="F86" i="40"/>
  <c r="F85" i="40"/>
  <c r="F84" i="40"/>
  <c r="F83" i="40"/>
  <c r="F82" i="40"/>
  <c r="F81" i="40"/>
  <c r="F80" i="40"/>
  <c r="F79" i="40"/>
  <c r="F78" i="40"/>
  <c r="F77" i="40"/>
  <c r="F76" i="40"/>
  <c r="F75" i="40"/>
  <c r="F74" i="40"/>
  <c r="F73" i="40"/>
  <c r="F72" i="40"/>
  <c r="F71" i="40"/>
  <c r="F70" i="40"/>
  <c r="F69" i="40"/>
  <c r="F68" i="40"/>
  <c r="F67" i="40"/>
  <c r="F66" i="40"/>
  <c r="F65" i="40"/>
  <c r="F64" i="40"/>
  <c r="F63" i="40"/>
  <c r="F62" i="40"/>
  <c r="F61" i="40"/>
  <c r="F60" i="40"/>
  <c r="F59" i="40"/>
  <c r="F58" i="40"/>
  <c r="F57" i="40"/>
  <c r="F56" i="40"/>
  <c r="F55" i="40"/>
  <c r="F54" i="40"/>
  <c r="F53" i="40"/>
  <c r="F52" i="40"/>
  <c r="F51" i="40"/>
  <c r="F50" i="40"/>
  <c r="F49" i="40"/>
  <c r="F48" i="40"/>
  <c r="F47" i="40"/>
  <c r="F46" i="40"/>
  <c r="F45" i="40"/>
  <c r="F44" i="40"/>
  <c r="F43" i="40"/>
  <c r="F42" i="40"/>
  <c r="F41" i="40"/>
  <c r="F40" i="40"/>
  <c r="F39" i="40"/>
  <c r="F38" i="40"/>
  <c r="F37" i="40"/>
  <c r="F36" i="40"/>
  <c r="F35" i="40"/>
  <c r="F34" i="40"/>
  <c r="F33" i="40"/>
  <c r="F32" i="40"/>
  <c r="F31" i="40"/>
  <c r="F30" i="40"/>
  <c r="F29" i="40"/>
  <c r="F28" i="40"/>
  <c r="F27" i="40"/>
  <c r="F26" i="40"/>
  <c r="F24" i="40"/>
  <c r="F23" i="40"/>
  <c r="F22" i="40"/>
  <c r="F20" i="40"/>
  <c r="F19" i="40"/>
  <c r="F18" i="40"/>
  <c r="F17" i="40"/>
  <c r="F16" i="40"/>
  <c r="F15" i="40"/>
  <c r="F14" i="40"/>
  <c r="F13" i="40"/>
  <c r="F12" i="40"/>
  <c r="F10" i="40"/>
  <c r="F9" i="40"/>
  <c r="F8" i="40"/>
  <c r="F7" i="40"/>
  <c r="F6" i="40"/>
  <c r="AA30" i="50" l="1"/>
  <c r="L19" i="50"/>
  <c r="Y62" i="50"/>
  <c r="Y14" i="50"/>
  <c r="J35" i="50"/>
  <c r="J57" i="50"/>
  <c r="Y76" i="50"/>
  <c r="Y37" i="50"/>
  <c r="W27" i="50"/>
  <c r="L26" i="50"/>
  <c r="J26" i="50"/>
  <c r="J65" i="50"/>
  <c r="Y16" i="50"/>
  <c r="Y72" i="50"/>
  <c r="W30" i="50"/>
  <c r="Y30" i="50" s="1"/>
  <c r="J14" i="50"/>
  <c r="X81" i="50"/>
  <c r="Y38" i="50"/>
  <c r="Y26" i="50"/>
  <c r="J45" i="50"/>
  <c r="AA19" i="50"/>
  <c r="J40" i="50"/>
  <c r="L85" i="50"/>
  <c r="J62" i="50"/>
  <c r="Y57" i="50"/>
  <c r="W47" i="50"/>
  <c r="AA14" i="50"/>
  <c r="L21" i="50"/>
  <c r="J54" i="50"/>
  <c r="W18" i="50"/>
  <c r="Y18" i="50" s="1"/>
  <c r="J5" i="50"/>
  <c r="X18" i="50"/>
  <c r="AA18" i="50" s="1"/>
  <c r="AA29" i="50"/>
  <c r="AA38" i="50"/>
  <c r="Y34" i="50"/>
  <c r="Y22" i="50"/>
  <c r="J71" i="50"/>
  <c r="AA47" i="50"/>
  <c r="J24" i="50"/>
  <c r="J12" i="50"/>
  <c r="X57" i="50"/>
  <c r="AA57" i="50" s="1"/>
  <c r="X23" i="50"/>
  <c r="AA23" i="50" s="1"/>
  <c r="J61" i="50"/>
  <c r="W35" i="50"/>
  <c r="X35" i="50"/>
  <c r="AA35" i="50" s="1"/>
  <c r="X44" i="50"/>
  <c r="Y44" i="50" s="1"/>
  <c r="AA52" i="50"/>
  <c r="L22" i="50"/>
  <c r="L42" i="50"/>
  <c r="H24" i="50"/>
  <c r="L24" i="50" s="1"/>
  <c r="J11" i="50"/>
  <c r="AA34" i="50"/>
  <c r="J22" i="50"/>
  <c r="Y11" i="50"/>
  <c r="AA62" i="50"/>
  <c r="H16" i="50"/>
  <c r="L16" i="50" s="1"/>
  <c r="L69" i="50"/>
  <c r="J69" i="50"/>
  <c r="W66" i="50"/>
  <c r="AA66" i="50" s="1"/>
  <c r="W68" i="50"/>
  <c r="Y68" i="50" s="1"/>
  <c r="L34" i="50"/>
  <c r="L27" i="50"/>
  <c r="L77" i="50"/>
  <c r="Y61" i="50"/>
  <c r="X28" i="50"/>
  <c r="W12" i="50"/>
  <c r="Y12" i="50" s="1"/>
  <c r="X46" i="50"/>
  <c r="AA46" i="50" s="1"/>
  <c r="L66" i="50"/>
  <c r="J55" i="50"/>
  <c r="J15" i="50"/>
  <c r="W36" i="50"/>
  <c r="AA36" i="50" s="1"/>
  <c r="H50" i="50"/>
  <c r="L50" i="50" s="1"/>
  <c r="L36" i="50"/>
  <c r="W49" i="50"/>
  <c r="AA49" i="50" s="1"/>
  <c r="W67" i="50"/>
  <c r="Y67" i="50" s="1"/>
  <c r="X67" i="50"/>
  <c r="X36" i="50"/>
  <c r="X43" i="50"/>
  <c r="W43" i="50"/>
  <c r="L53" i="50"/>
  <c r="H32" i="50"/>
  <c r="J32" i="50" s="1"/>
  <c r="J34" i="50"/>
  <c r="L65" i="50"/>
  <c r="L46" i="50"/>
  <c r="W5" i="50"/>
  <c r="Y5" i="50" s="1"/>
  <c r="X59" i="50"/>
  <c r="Y59" i="50" s="1"/>
  <c r="W73" i="50"/>
  <c r="X73" i="50"/>
  <c r="L3" i="50"/>
  <c r="L18" i="50"/>
  <c r="J30" i="50"/>
  <c r="L54" i="50"/>
  <c r="Y33" i="50"/>
  <c r="Y42" i="50"/>
  <c r="Y47" i="50"/>
  <c r="J27" i="50"/>
  <c r="Y81" i="50"/>
  <c r="L57" i="50"/>
  <c r="AA74" i="50"/>
  <c r="Y21" i="50"/>
  <c r="Y82" i="50"/>
  <c r="L12" i="50"/>
  <c r="W77" i="50"/>
  <c r="Y77" i="50" s="1"/>
  <c r="Y52" i="50"/>
  <c r="L73" i="50"/>
  <c r="L30" i="50"/>
  <c r="W20" i="50"/>
  <c r="AA20" i="50" s="1"/>
  <c r="Y31" i="50"/>
  <c r="L14" i="50"/>
  <c r="J47" i="50"/>
  <c r="L20" i="50"/>
  <c r="X71" i="50"/>
  <c r="W71" i="50"/>
  <c r="AA71" i="50"/>
  <c r="X55" i="50"/>
  <c r="W55" i="50"/>
  <c r="Y55" i="50" s="1"/>
  <c r="W32" i="50"/>
  <c r="Y32" i="50" s="1"/>
  <c r="Y45" i="50"/>
  <c r="Y8" i="50"/>
  <c r="J53" i="50"/>
  <c r="L49" i="50"/>
  <c r="L35" i="50"/>
  <c r="Y49" i="50"/>
  <c r="Y23" i="50"/>
  <c r="W41" i="50"/>
  <c r="AA41" i="50" s="1"/>
  <c r="W54" i="50"/>
  <c r="Y54" i="50" s="1"/>
  <c r="X66" i="50"/>
  <c r="J67" i="50"/>
  <c r="J49" i="50"/>
  <c r="L61" i="50"/>
  <c r="X41" i="50"/>
  <c r="W28" i="50"/>
  <c r="Y28" i="50" s="1"/>
  <c r="X77" i="50"/>
  <c r="J76" i="50"/>
  <c r="Y3" i="50"/>
  <c r="J28" i="50"/>
  <c r="X69" i="50"/>
  <c r="W69" i="50"/>
  <c r="Y69" i="50" s="1"/>
  <c r="AA69" i="50"/>
  <c r="J31" i="50"/>
  <c r="J4" i="50"/>
  <c r="X63" i="50"/>
  <c r="AA63" i="50"/>
  <c r="W63" i="50"/>
  <c r="AA81" i="50"/>
  <c r="Y17" i="50"/>
  <c r="Y25" i="50"/>
  <c r="L56" i="49"/>
  <c r="J56" i="49"/>
  <c r="L66" i="49"/>
  <c r="Y75" i="49"/>
  <c r="L53" i="49"/>
  <c r="AA48" i="49"/>
  <c r="J49" i="49"/>
  <c r="AA76" i="49"/>
  <c r="J9" i="49"/>
  <c r="J4" i="49"/>
  <c r="AA73" i="49"/>
  <c r="J28" i="49"/>
  <c r="L50" i="49"/>
  <c r="AA72" i="49"/>
  <c r="L58" i="49"/>
  <c r="W73" i="49"/>
  <c r="Y68" i="49"/>
  <c r="AA15" i="49"/>
  <c r="Y17" i="49"/>
  <c r="J77" i="49"/>
  <c r="L23" i="49"/>
  <c r="L7" i="49"/>
  <c r="X77" i="49"/>
  <c r="AA77" i="49" s="1"/>
  <c r="AA50" i="49"/>
  <c r="X73" i="49"/>
  <c r="Y73" i="49" s="1"/>
  <c r="Y72" i="49"/>
  <c r="W46" i="49"/>
  <c r="AA46" i="49" s="1"/>
  <c r="W70" i="49"/>
  <c r="AA19" i="49"/>
  <c r="J32" i="49"/>
  <c r="L20" i="49"/>
  <c r="J74" i="49"/>
  <c r="AA67" i="49"/>
  <c r="AA12" i="49"/>
  <c r="J41" i="49"/>
  <c r="Y81" i="49"/>
  <c r="L36" i="49"/>
  <c r="Y80" i="49"/>
  <c r="AA11" i="49"/>
  <c r="J42" i="49"/>
  <c r="J36" i="49"/>
  <c r="L26" i="49"/>
  <c r="L31" i="49"/>
  <c r="Y79" i="49"/>
  <c r="L22" i="49"/>
  <c r="AA60" i="49"/>
  <c r="AA30" i="49"/>
  <c r="L39" i="49"/>
  <c r="J39" i="49"/>
  <c r="H34" i="49"/>
  <c r="L34" i="49" s="1"/>
  <c r="AA8" i="49"/>
  <c r="Y15" i="49"/>
  <c r="X62" i="49"/>
  <c r="Y62" i="49" s="1"/>
  <c r="J66" i="49"/>
  <c r="Y70" i="49"/>
  <c r="J31" i="49"/>
  <c r="Y60" i="49"/>
  <c r="L69" i="49"/>
  <c r="J26" i="49"/>
  <c r="W25" i="49"/>
  <c r="Y25" i="49" s="1"/>
  <c r="AA64" i="49"/>
  <c r="J61" i="49"/>
  <c r="L57" i="49"/>
  <c r="J27" i="49"/>
  <c r="Y57" i="49"/>
  <c r="W41" i="49"/>
  <c r="AA41" i="49" s="1"/>
  <c r="L14" i="49"/>
  <c r="W44" i="49"/>
  <c r="Y44" i="49" s="1"/>
  <c r="L42" i="49"/>
  <c r="J22" i="49"/>
  <c r="W74" i="49"/>
  <c r="Y6" i="49"/>
  <c r="X7" i="49"/>
  <c r="Y7" i="49" s="1"/>
  <c r="AA45" i="49"/>
  <c r="L28" i="49"/>
  <c r="L44" i="49"/>
  <c r="AA42" i="49"/>
  <c r="J5" i="49"/>
  <c r="L49" i="49"/>
  <c r="J14" i="49"/>
  <c r="L46" i="49"/>
  <c r="L3" i="49"/>
  <c r="X69" i="49"/>
  <c r="AA69" i="49"/>
  <c r="X35" i="49"/>
  <c r="AA35" i="49" s="1"/>
  <c r="X65" i="49"/>
  <c r="AA65" i="49" s="1"/>
  <c r="J3" i="49"/>
  <c r="L32" i="49"/>
  <c r="AA21" i="49"/>
  <c r="AA58" i="49"/>
  <c r="AA3" i="49"/>
  <c r="J70" i="49"/>
  <c r="J8" i="49"/>
  <c r="J35" i="49"/>
  <c r="H64" i="49"/>
  <c r="L64" i="49" s="1"/>
  <c r="J78" i="49"/>
  <c r="W23" i="49"/>
  <c r="X31" i="49"/>
  <c r="AA31" i="49" s="1"/>
  <c r="AA25" i="49"/>
  <c r="Y37" i="49"/>
  <c r="X23" i="49"/>
  <c r="Y34" i="49"/>
  <c r="AA68" i="49"/>
  <c r="AA78" i="49"/>
  <c r="W13" i="49"/>
  <c r="AA13" i="49" s="1"/>
  <c r="L65" i="49"/>
  <c r="AA14" i="49"/>
  <c r="L38" i="49"/>
  <c r="W66" i="49"/>
  <c r="AA66" i="49" s="1"/>
  <c r="W52" i="49"/>
  <c r="Y52" i="49" s="1"/>
  <c r="AA52" i="49"/>
  <c r="H16" i="49"/>
  <c r="L16" i="49" s="1"/>
  <c r="AA80" i="49"/>
  <c r="H24" i="49"/>
  <c r="J24" i="49" s="1"/>
  <c r="J76" i="49"/>
  <c r="Y13" i="49"/>
  <c r="AA22" i="49"/>
  <c r="AA39" i="49"/>
  <c r="Y61" i="49"/>
  <c r="L18" i="49"/>
  <c r="J57" i="49"/>
  <c r="H6" i="49"/>
  <c r="L6" i="49"/>
  <c r="Y69" i="49"/>
  <c r="Y66" i="49"/>
  <c r="J38" i="49"/>
  <c r="J18" i="49"/>
  <c r="J6" i="49"/>
  <c r="AA70" i="49"/>
  <c r="H40" i="49"/>
  <c r="L40" i="49" s="1"/>
  <c r="J7" i="49"/>
  <c r="J48" i="49"/>
  <c r="H81" i="49"/>
  <c r="L81" i="49" s="1"/>
  <c r="H12" i="49"/>
  <c r="J12" i="49" s="1"/>
  <c r="J46" i="49"/>
  <c r="Y8" i="49"/>
  <c r="L41" i="49"/>
  <c r="AA27" i="49"/>
  <c r="L78" i="49"/>
  <c r="L30" i="49"/>
  <c r="Y77" i="49"/>
  <c r="Y56" i="49"/>
  <c r="J33" i="49"/>
  <c r="L56" i="48"/>
  <c r="J56" i="48"/>
  <c r="L63" i="48"/>
  <c r="AA19" i="48"/>
  <c r="Y79" i="48"/>
  <c r="AA59" i="48"/>
  <c r="AA34" i="48"/>
  <c r="L29" i="48"/>
  <c r="X63" i="48"/>
  <c r="Y63" i="48" s="1"/>
  <c r="L36" i="48"/>
  <c r="Y56" i="48"/>
  <c r="J23" i="48"/>
  <c r="Y28" i="48"/>
  <c r="L80" i="48"/>
  <c r="Y23" i="48"/>
  <c r="L35" i="48"/>
  <c r="AA11" i="48"/>
  <c r="H20" i="48"/>
  <c r="J20" i="48" s="1"/>
  <c r="L34" i="48"/>
  <c r="J55" i="48"/>
  <c r="J80" i="48"/>
  <c r="X28" i="48"/>
  <c r="AA28" i="48" s="1"/>
  <c r="AA26" i="48"/>
  <c r="X58" i="48"/>
  <c r="AA58" i="48" s="1"/>
  <c r="J72" i="48"/>
  <c r="Y12" i="48"/>
  <c r="J85" i="48"/>
  <c r="L60" i="48"/>
  <c r="H72" i="48"/>
  <c r="L11" i="48"/>
  <c r="L16" i="48"/>
  <c r="Y4" i="48"/>
  <c r="H63" i="48"/>
  <c r="Y47" i="48"/>
  <c r="AA45" i="48"/>
  <c r="J67" i="48"/>
  <c r="Y37" i="48"/>
  <c r="L85" i="48"/>
  <c r="J9" i="48"/>
  <c r="L9" i="48"/>
  <c r="L3" i="48"/>
  <c r="X55" i="48"/>
  <c r="Y17" i="48"/>
  <c r="Y48" i="48"/>
  <c r="X10" i="48"/>
  <c r="AA10" i="48" s="1"/>
  <c r="AA4" i="48"/>
  <c r="W66" i="48"/>
  <c r="X66" i="48"/>
  <c r="X72" i="48"/>
  <c r="J49" i="48"/>
  <c r="Y73" i="48"/>
  <c r="AA73" i="48"/>
  <c r="J63" i="48"/>
  <c r="J61" i="48"/>
  <c r="L72" i="48"/>
  <c r="L55" i="48"/>
  <c r="AA37" i="48"/>
  <c r="AA15" i="48"/>
  <c r="J35" i="48"/>
  <c r="L45" i="48"/>
  <c r="H17" i="48"/>
  <c r="J17" i="48" s="1"/>
  <c r="W44" i="48"/>
  <c r="AA44" i="48" s="1"/>
  <c r="Y22" i="48"/>
  <c r="J26" i="48"/>
  <c r="X64" i="48"/>
  <c r="Y64" i="48" s="1"/>
  <c r="Y53" i="48"/>
  <c r="W70" i="48"/>
  <c r="Y70" i="48" s="1"/>
  <c r="Y35" i="48"/>
  <c r="Y21" i="48"/>
  <c r="W14" i="48"/>
  <c r="Y14" i="48" s="1"/>
  <c r="L52" i="48"/>
  <c r="H31" i="48"/>
  <c r="J31" i="48" s="1"/>
  <c r="AA50" i="48"/>
  <c r="H38" i="48"/>
  <c r="J38" i="48" s="1"/>
  <c r="W54" i="48"/>
  <c r="AA54" i="48" s="1"/>
  <c r="X62" i="48"/>
  <c r="W62" i="48"/>
  <c r="Y62" i="48" s="1"/>
  <c r="W42" i="48"/>
  <c r="H39" i="48"/>
  <c r="L39" i="48" s="1"/>
  <c r="AA33" i="48"/>
  <c r="J76" i="48"/>
  <c r="Y38" i="48"/>
  <c r="W15" i="48"/>
  <c r="Y15" i="48" s="1"/>
  <c r="AA70" i="48"/>
  <c r="W60" i="48"/>
  <c r="AA60" i="48" s="1"/>
  <c r="L48" i="48"/>
  <c r="H27" i="48"/>
  <c r="J27" i="48" s="1"/>
  <c r="X54" i="48"/>
  <c r="X74" i="48"/>
  <c r="Y74" i="48" s="1"/>
  <c r="W7" i="48"/>
  <c r="Y7" i="48" s="1"/>
  <c r="Y81" i="48"/>
  <c r="AA81" i="48"/>
  <c r="X25" i="48"/>
  <c r="AA25" i="48" s="1"/>
  <c r="Y67" i="48"/>
  <c r="L23" i="48"/>
  <c r="X14" i="48"/>
  <c r="W43" i="48"/>
  <c r="AA43" i="48" s="1"/>
  <c r="J14" i="48"/>
  <c r="Y36" i="48"/>
  <c r="Y19" i="48"/>
  <c r="L44" i="48"/>
  <c r="Y33" i="48"/>
  <c r="L76" i="48"/>
  <c r="J59" i="48"/>
  <c r="L30" i="48"/>
  <c r="J39" i="48"/>
  <c r="L7" i="48"/>
  <c r="X60" i="48"/>
  <c r="X41" i="48"/>
  <c r="W41" i="48"/>
  <c r="H57" i="48"/>
  <c r="J57" i="48" s="1"/>
  <c r="L49" i="48"/>
  <c r="L71" i="48"/>
  <c r="AA56" i="48"/>
  <c r="L79" i="48"/>
  <c r="J79" i="48"/>
  <c r="W55" i="48"/>
  <c r="Y57" i="48"/>
  <c r="J68" i="48"/>
  <c r="H3" i="48"/>
  <c r="J3" i="48" s="1"/>
  <c r="W72" i="48"/>
  <c r="Y72" i="48" s="1"/>
  <c r="Y29" i="48"/>
  <c r="H22" i="48"/>
  <c r="L22" i="48" s="1"/>
  <c r="Y68" i="48"/>
  <c r="J50" i="48"/>
  <c r="AA3" i="37"/>
  <c r="Z82" i="37"/>
  <c r="Z81" i="37"/>
  <c r="Z80" i="37"/>
  <c r="Z79" i="37"/>
  <c r="Z78" i="37"/>
  <c r="Z77" i="37"/>
  <c r="Z76" i="37"/>
  <c r="Z75" i="37"/>
  <c r="Z74" i="37"/>
  <c r="Z73" i="37"/>
  <c r="Z72" i="37"/>
  <c r="Z71" i="37"/>
  <c r="Z70" i="37"/>
  <c r="Z69" i="37"/>
  <c r="Z68" i="37"/>
  <c r="Z67" i="37"/>
  <c r="Z66" i="37"/>
  <c r="Z65" i="37"/>
  <c r="Z64" i="37"/>
  <c r="Z63" i="37"/>
  <c r="Z62" i="37"/>
  <c r="Z61" i="37"/>
  <c r="Z60" i="37"/>
  <c r="Z59" i="37"/>
  <c r="Z58" i="37"/>
  <c r="Z57" i="37"/>
  <c r="Z56" i="37"/>
  <c r="Z55" i="37"/>
  <c r="Z54" i="37"/>
  <c r="Z53" i="37"/>
  <c r="Z52" i="37"/>
  <c r="Z51" i="37"/>
  <c r="Z50" i="37"/>
  <c r="Z49" i="37"/>
  <c r="Z48" i="37"/>
  <c r="Z47" i="37"/>
  <c r="Z46" i="37"/>
  <c r="Z45" i="37"/>
  <c r="Z44" i="37"/>
  <c r="Z43" i="37"/>
  <c r="Z42" i="37"/>
  <c r="Z41" i="37"/>
  <c r="Z40" i="37"/>
  <c r="Z39" i="37"/>
  <c r="Z38" i="37"/>
  <c r="Z37" i="37"/>
  <c r="Z36" i="37"/>
  <c r="Z35" i="37"/>
  <c r="Z34" i="37"/>
  <c r="Z33" i="37"/>
  <c r="Z32" i="37"/>
  <c r="Z31" i="37"/>
  <c r="Z30" i="37"/>
  <c r="Z29" i="37"/>
  <c r="Z28" i="37"/>
  <c r="Z27" i="37"/>
  <c r="Z26" i="37"/>
  <c r="Z25" i="37"/>
  <c r="Z24" i="37"/>
  <c r="Z23" i="37"/>
  <c r="Z22" i="37"/>
  <c r="Z21" i="37"/>
  <c r="Z20" i="37"/>
  <c r="Z19" i="37"/>
  <c r="Z18" i="37"/>
  <c r="Z17" i="37"/>
  <c r="Z16" i="37"/>
  <c r="Z15" i="37"/>
  <c r="Z14" i="37"/>
  <c r="Z13" i="37"/>
  <c r="Z12" i="37"/>
  <c r="Z11" i="37"/>
  <c r="Z10" i="37"/>
  <c r="Z9" i="37"/>
  <c r="Z8" i="37"/>
  <c r="Z7" i="37"/>
  <c r="Z6" i="37"/>
  <c r="Z5" i="37"/>
  <c r="Z4" i="37"/>
  <c r="Z3" i="37"/>
  <c r="X80" i="37"/>
  <c r="X78" i="37"/>
  <c r="X76" i="37"/>
  <c r="X68" i="37"/>
  <c r="X64" i="37"/>
  <c r="X62" i="37"/>
  <c r="X60" i="37"/>
  <c r="X44" i="37"/>
  <c r="X36" i="37"/>
  <c r="X32" i="37"/>
  <c r="X30" i="37"/>
  <c r="X28" i="37"/>
  <c r="X22" i="37"/>
  <c r="X20" i="37"/>
  <c r="X16" i="37"/>
  <c r="X14" i="37"/>
  <c r="X12" i="37"/>
  <c r="X8" i="37"/>
  <c r="X6" i="37"/>
  <c r="X4" i="37"/>
  <c r="W80" i="37"/>
  <c r="W78" i="37"/>
  <c r="W76" i="37"/>
  <c r="W68" i="37"/>
  <c r="W64" i="37"/>
  <c r="W62" i="37"/>
  <c r="W60" i="37"/>
  <c r="W44" i="37"/>
  <c r="W38" i="37"/>
  <c r="W36" i="37"/>
  <c r="W32" i="37"/>
  <c r="W30" i="37"/>
  <c r="W28" i="37"/>
  <c r="W22" i="37"/>
  <c r="W20" i="37"/>
  <c r="W16" i="37"/>
  <c r="W14" i="37"/>
  <c r="W12" i="37"/>
  <c r="W8" i="37"/>
  <c r="W6" i="37"/>
  <c r="W4" i="37"/>
  <c r="Y4" i="37" s="1"/>
  <c r="U82" i="37"/>
  <c r="X82" i="37" s="1"/>
  <c r="U81" i="37"/>
  <c r="X81" i="37" s="1"/>
  <c r="U80" i="37"/>
  <c r="U79" i="37"/>
  <c r="X79" i="37" s="1"/>
  <c r="U78" i="37"/>
  <c r="U77" i="37"/>
  <c r="X77" i="37" s="1"/>
  <c r="U76" i="37"/>
  <c r="V76" i="37" s="1"/>
  <c r="U75" i="37"/>
  <c r="U74" i="37"/>
  <c r="X74" i="37" s="1"/>
  <c r="U73" i="37"/>
  <c r="U72" i="37"/>
  <c r="U71" i="37"/>
  <c r="U70" i="37"/>
  <c r="U69" i="37"/>
  <c r="X69" i="37" s="1"/>
  <c r="U68" i="37"/>
  <c r="V68" i="37" s="1"/>
  <c r="U67" i="37"/>
  <c r="U66" i="37"/>
  <c r="X66" i="37" s="1"/>
  <c r="U65" i="37"/>
  <c r="U64" i="37"/>
  <c r="U63" i="37"/>
  <c r="U62" i="37"/>
  <c r="U61" i="37"/>
  <c r="X61" i="37" s="1"/>
  <c r="U60" i="37"/>
  <c r="V60" i="37" s="1"/>
  <c r="U59" i="37"/>
  <c r="U58" i="37"/>
  <c r="X58" i="37" s="1"/>
  <c r="U44" i="37"/>
  <c r="V44" i="37" s="1"/>
  <c r="U43" i="37"/>
  <c r="U42" i="37"/>
  <c r="X42" i="37" s="1"/>
  <c r="U39" i="37"/>
  <c r="V39" i="37" s="1"/>
  <c r="U38" i="37"/>
  <c r="U37" i="37"/>
  <c r="X37" i="37" s="1"/>
  <c r="U36" i="37"/>
  <c r="V36" i="37" s="1"/>
  <c r="U35" i="37"/>
  <c r="X35" i="37" s="1"/>
  <c r="U34" i="37"/>
  <c r="X34" i="37" s="1"/>
  <c r="U33" i="37"/>
  <c r="X33" i="37" s="1"/>
  <c r="U32" i="37"/>
  <c r="U31" i="37"/>
  <c r="V31" i="37" s="1"/>
  <c r="U30" i="37"/>
  <c r="U29" i="37"/>
  <c r="X29" i="37" s="1"/>
  <c r="U28" i="37"/>
  <c r="V28" i="37" s="1"/>
  <c r="U27" i="37"/>
  <c r="U26" i="37"/>
  <c r="X26" i="37" s="1"/>
  <c r="U25" i="37"/>
  <c r="U24" i="37"/>
  <c r="U23" i="37"/>
  <c r="V23" i="37" s="1"/>
  <c r="U22" i="37"/>
  <c r="U21" i="37"/>
  <c r="X21" i="37" s="1"/>
  <c r="U20" i="37"/>
  <c r="V20" i="37" s="1"/>
  <c r="U19" i="37"/>
  <c r="X19" i="37" s="1"/>
  <c r="U18" i="37"/>
  <c r="X18" i="37" s="1"/>
  <c r="U17" i="37"/>
  <c r="X17" i="37" s="1"/>
  <c r="U16" i="37"/>
  <c r="U15" i="37"/>
  <c r="X15" i="37" s="1"/>
  <c r="U14" i="37"/>
  <c r="U13" i="37"/>
  <c r="X13" i="37" s="1"/>
  <c r="U12" i="37"/>
  <c r="V12" i="37" s="1"/>
  <c r="U11" i="37"/>
  <c r="U10" i="37"/>
  <c r="X10" i="37" s="1"/>
  <c r="U9" i="37"/>
  <c r="V9" i="37" s="1"/>
  <c r="U8" i="37"/>
  <c r="U7" i="37"/>
  <c r="V7" i="37" s="1"/>
  <c r="U6" i="37"/>
  <c r="U5" i="37"/>
  <c r="X5" i="37" s="1"/>
  <c r="U4" i="37"/>
  <c r="V4" i="37" s="1"/>
  <c r="U3" i="37"/>
  <c r="V82" i="37"/>
  <c r="V81" i="37"/>
  <c r="V80" i="37"/>
  <c r="V79" i="37"/>
  <c r="V78" i="37"/>
  <c r="V77" i="37"/>
  <c r="V74" i="37"/>
  <c r="V72" i="37"/>
  <c r="X72" i="37" s="1"/>
  <c r="V70" i="37"/>
  <c r="X70" i="37" s="1"/>
  <c r="V69" i="37"/>
  <c r="V66" i="37"/>
  <c r="V64" i="37"/>
  <c r="V62" i="37"/>
  <c r="V61" i="37"/>
  <c r="V58" i="37"/>
  <c r="V42" i="37"/>
  <c r="V38" i="37"/>
  <c r="X38" i="37" s="1"/>
  <c r="V37" i="37"/>
  <c r="V35" i="37"/>
  <c r="V34" i="37"/>
  <c r="V33" i="37"/>
  <c r="V32" i="37"/>
  <c r="V30" i="37"/>
  <c r="V29" i="37"/>
  <c r="V26" i="37"/>
  <c r="V24" i="37"/>
  <c r="X24" i="37" s="1"/>
  <c r="V22" i="37"/>
  <c r="V21" i="37"/>
  <c r="V19" i="37"/>
  <c r="V18" i="37"/>
  <c r="V17" i="37"/>
  <c r="V16" i="37"/>
  <c r="V15" i="37"/>
  <c r="V14" i="37"/>
  <c r="V13" i="37"/>
  <c r="V10" i="37"/>
  <c r="V8" i="37"/>
  <c r="V6" i="37"/>
  <c r="V5" i="37"/>
  <c r="F3" i="37"/>
  <c r="G3" i="37" s="1"/>
  <c r="F4" i="37"/>
  <c r="G4" i="37" s="1"/>
  <c r="F5" i="37"/>
  <c r="G5" i="37" s="1"/>
  <c r="F6" i="37"/>
  <c r="I6" i="37" s="1"/>
  <c r="F7" i="37"/>
  <c r="G7" i="37"/>
  <c r="I7" i="37"/>
  <c r="F8" i="37"/>
  <c r="G8" i="37"/>
  <c r="H8" i="37"/>
  <c r="J8" i="37" s="1"/>
  <c r="K8" i="37" s="1"/>
  <c r="I8" i="37"/>
  <c r="F17" i="43"/>
  <c r="F85" i="37"/>
  <c r="F84" i="37"/>
  <c r="F83" i="37"/>
  <c r="F82" i="37"/>
  <c r="F81" i="37"/>
  <c r="F80" i="37"/>
  <c r="I80" i="37" s="1"/>
  <c r="F79" i="37"/>
  <c r="F78" i="37"/>
  <c r="I78" i="37" s="1"/>
  <c r="F77" i="37"/>
  <c r="F76" i="37"/>
  <c r="F75" i="37"/>
  <c r="F74" i="37"/>
  <c r="I74" i="37" s="1"/>
  <c r="F73" i="37"/>
  <c r="F72" i="37"/>
  <c r="I72" i="37" s="1"/>
  <c r="F71" i="37"/>
  <c r="F70" i="37"/>
  <c r="I70" i="37" s="1"/>
  <c r="F69" i="37"/>
  <c r="F68" i="37"/>
  <c r="F67" i="37"/>
  <c r="F66" i="37"/>
  <c r="F65" i="37"/>
  <c r="F64" i="37"/>
  <c r="I64" i="37" s="1"/>
  <c r="F63" i="37"/>
  <c r="F62" i="37"/>
  <c r="I62" i="37" s="1"/>
  <c r="F61" i="37"/>
  <c r="F47" i="37"/>
  <c r="F46" i="37"/>
  <c r="I46" i="37" s="1"/>
  <c r="F45" i="37"/>
  <c r="F43" i="37"/>
  <c r="F42" i="37"/>
  <c r="I42" i="37" s="1"/>
  <c r="F41" i="37"/>
  <c r="F40" i="37"/>
  <c r="I40" i="37" s="1"/>
  <c r="F39" i="37"/>
  <c r="F38" i="37"/>
  <c r="I38" i="37" s="1"/>
  <c r="F37" i="37"/>
  <c r="F36" i="37"/>
  <c r="F35" i="37"/>
  <c r="F34" i="37"/>
  <c r="F33" i="37"/>
  <c r="F32" i="37"/>
  <c r="I32" i="37" s="1"/>
  <c r="F31" i="37"/>
  <c r="F30" i="37"/>
  <c r="I30" i="37" s="1"/>
  <c r="F29" i="37"/>
  <c r="F28" i="37"/>
  <c r="F27" i="37"/>
  <c r="F26" i="37"/>
  <c r="F25" i="37"/>
  <c r="F24" i="37"/>
  <c r="I24" i="37" s="1"/>
  <c r="F23" i="37"/>
  <c r="F22" i="37"/>
  <c r="F21" i="37"/>
  <c r="F20" i="37"/>
  <c r="F19" i="37"/>
  <c r="F18" i="37"/>
  <c r="F17" i="37"/>
  <c r="F16" i="37"/>
  <c r="I16" i="37" s="1"/>
  <c r="F15" i="37"/>
  <c r="F14" i="37"/>
  <c r="I14" i="37" s="1"/>
  <c r="F13" i="37"/>
  <c r="F12" i="37"/>
  <c r="F11" i="37"/>
  <c r="F10" i="37"/>
  <c r="I10" i="37" s="1"/>
  <c r="F9" i="37"/>
  <c r="I9" i="37" s="1"/>
  <c r="I85" i="37"/>
  <c r="I84" i="37"/>
  <c r="I83" i="37"/>
  <c r="I82" i="37"/>
  <c r="I81" i="37"/>
  <c r="I77" i="37"/>
  <c r="I76" i="37"/>
  <c r="I75" i="37"/>
  <c r="I73" i="37"/>
  <c r="I69" i="37"/>
  <c r="I68" i="37"/>
  <c r="I67" i="37"/>
  <c r="I66" i="37"/>
  <c r="I65" i="37"/>
  <c r="I61" i="37"/>
  <c r="I45" i="37"/>
  <c r="I43" i="37"/>
  <c r="I41" i="37"/>
  <c r="I37" i="37"/>
  <c r="I36" i="37"/>
  <c r="I35" i="37"/>
  <c r="I34" i="37"/>
  <c r="I33" i="37"/>
  <c r="I29" i="37"/>
  <c r="I28" i="37"/>
  <c r="I27" i="37"/>
  <c r="I26" i="37"/>
  <c r="I25" i="37"/>
  <c r="I22" i="37"/>
  <c r="I21" i="37"/>
  <c r="I20" i="37"/>
  <c r="I19" i="37"/>
  <c r="I18" i="37"/>
  <c r="I17" i="37"/>
  <c r="I13" i="37"/>
  <c r="I12" i="37"/>
  <c r="I11" i="37"/>
  <c r="AA67" i="50" l="1"/>
  <c r="Y35" i="50"/>
  <c r="AA44" i="50"/>
  <c r="AA68" i="50"/>
  <c r="AA59" i="50"/>
  <c r="Y71" i="50"/>
  <c r="Y36" i="50"/>
  <c r="Y43" i="50"/>
  <c r="AA77" i="50"/>
  <c r="AA12" i="50"/>
  <c r="L32" i="50"/>
  <c r="J16" i="50"/>
  <c r="AA27" i="50"/>
  <c r="Y27" i="50"/>
  <c r="Y41" i="50"/>
  <c r="AA32" i="50"/>
  <c r="AA55" i="50"/>
  <c r="AA5" i="50"/>
  <c r="AA28" i="50"/>
  <c r="AA43" i="50"/>
  <c r="Y66" i="50"/>
  <c r="Y20" i="50"/>
  <c r="Y46" i="50"/>
  <c r="AA54" i="50"/>
  <c r="Y63" i="50"/>
  <c r="AA73" i="50"/>
  <c r="Y73" i="50"/>
  <c r="J50" i="50"/>
  <c r="J64" i="49"/>
  <c r="Y46" i="49"/>
  <c r="AA62" i="49"/>
  <c r="Y23" i="49"/>
  <c r="L24" i="49"/>
  <c r="L12" i="49"/>
  <c r="Y65" i="49"/>
  <c r="J16" i="49"/>
  <c r="J81" i="49"/>
  <c r="J34" i="49"/>
  <c r="AA74" i="49"/>
  <c r="Y74" i="49"/>
  <c r="Y41" i="49"/>
  <c r="Y31" i="49"/>
  <c r="Y35" i="49"/>
  <c r="J40" i="49"/>
  <c r="AA23" i="49"/>
  <c r="AA7" i="49"/>
  <c r="AA44" i="49"/>
  <c r="AA62" i="48"/>
  <c r="AA63" i="48"/>
  <c r="AA64" i="48"/>
  <c r="Y10" i="48"/>
  <c r="Y66" i="48"/>
  <c r="Y44" i="48"/>
  <c r="Y58" i="48"/>
  <c r="L20" i="48"/>
  <c r="AA55" i="48"/>
  <c r="AA14" i="48"/>
  <c r="L38" i="48"/>
  <c r="AA7" i="48"/>
  <c r="Y60" i="48"/>
  <c r="L27" i="48"/>
  <c r="L31" i="48"/>
  <c r="AA72" i="48"/>
  <c r="Y41" i="48"/>
  <c r="AA41" i="48"/>
  <c r="J22" i="48"/>
  <c r="Y54" i="48"/>
  <c r="L17" i="48"/>
  <c r="Y25" i="48"/>
  <c r="AA66" i="48"/>
  <c r="L57" i="48"/>
  <c r="Y55" i="48"/>
  <c r="AA74" i="48"/>
  <c r="AA42" i="48"/>
  <c r="Y42" i="48"/>
  <c r="Y43" i="48"/>
  <c r="X65" i="37"/>
  <c r="X73" i="37"/>
  <c r="X25" i="37"/>
  <c r="V25" i="37"/>
  <c r="W25" i="37" s="1"/>
  <c r="V43" i="37"/>
  <c r="X43" i="37" s="1"/>
  <c r="V71" i="37"/>
  <c r="W71" i="37" s="1"/>
  <c r="W5" i="37"/>
  <c r="W13" i="37"/>
  <c r="W21" i="37"/>
  <c r="W29" i="37"/>
  <c r="W37" i="37"/>
  <c r="W61" i="37"/>
  <c r="W69" i="37"/>
  <c r="W77" i="37"/>
  <c r="V63" i="37"/>
  <c r="X63" i="37" s="1"/>
  <c r="W70" i="37"/>
  <c r="V27" i="37"/>
  <c r="X27" i="37" s="1"/>
  <c r="V73" i="37"/>
  <c r="W7" i="37"/>
  <c r="W15" i="37"/>
  <c r="W23" i="37"/>
  <c r="W31" i="37"/>
  <c r="W39" i="37"/>
  <c r="W63" i="37"/>
  <c r="W79" i="37"/>
  <c r="X7" i="37"/>
  <c r="X23" i="37"/>
  <c r="X31" i="37"/>
  <c r="X39" i="37"/>
  <c r="V65" i="37"/>
  <c r="W65" i="37" s="1"/>
  <c r="V3" i="37"/>
  <c r="W24" i="37"/>
  <c r="W72" i="37"/>
  <c r="V75" i="37"/>
  <c r="X75" i="37" s="1"/>
  <c r="V11" i="37"/>
  <c r="X11" i="37" s="1"/>
  <c r="W9" i="37"/>
  <c r="W17" i="37"/>
  <c r="W33" i="37"/>
  <c r="W73" i="37"/>
  <c r="W81" i="37"/>
  <c r="X9" i="37"/>
  <c r="I3" i="37"/>
  <c r="V67" i="37"/>
  <c r="W67" i="37" s="1"/>
  <c r="W10" i="37"/>
  <c r="W18" i="37"/>
  <c r="W26" i="37"/>
  <c r="W34" i="37"/>
  <c r="W42" i="37"/>
  <c r="W58" i="37"/>
  <c r="W66" i="37"/>
  <c r="W74" i="37"/>
  <c r="W82" i="37"/>
  <c r="H5" i="37"/>
  <c r="V59" i="37"/>
  <c r="X59" i="37" s="1"/>
  <c r="W11" i="37"/>
  <c r="W19" i="37"/>
  <c r="W27" i="37"/>
  <c r="W35" i="37"/>
  <c r="W43" i="37"/>
  <c r="W59" i="37"/>
  <c r="W75" i="37"/>
  <c r="L8" i="37"/>
  <c r="H7" i="37"/>
  <c r="J7" i="37" s="1"/>
  <c r="K7" i="37" s="1"/>
  <c r="G6" i="37"/>
  <c r="J5" i="37"/>
  <c r="K5" i="37" s="1"/>
  <c r="I4" i="37"/>
  <c r="H3" i="37"/>
  <c r="J3" i="37" s="1"/>
  <c r="K3" i="37" s="1"/>
  <c r="I5" i="37"/>
  <c r="H4" i="37"/>
  <c r="I15" i="37"/>
  <c r="I23" i="37"/>
  <c r="I31" i="37"/>
  <c r="I39" i="37"/>
  <c r="I47" i="37"/>
  <c r="I63" i="37"/>
  <c r="I71" i="37"/>
  <c r="I79" i="37"/>
  <c r="G9" i="37"/>
  <c r="H9" i="37" s="1"/>
  <c r="X67" i="37" l="1"/>
  <c r="L5" i="37"/>
  <c r="W3" i="37"/>
  <c r="L4" i="37"/>
  <c r="X71" i="37"/>
  <c r="J9" i="37"/>
  <c r="K9" i="37" s="1"/>
  <c r="L9" i="37" s="1"/>
  <c r="X3" i="37"/>
  <c r="Y3" i="37" s="1"/>
  <c r="J4" i="37"/>
  <c r="K4" i="37" s="1"/>
  <c r="H6" i="37"/>
  <c r="J6" i="37" s="1"/>
  <c r="K6" i="37" s="1"/>
  <c r="L3" i="37"/>
  <c r="L7" i="37"/>
  <c r="L6" i="37" l="1"/>
  <c r="P87" i="36" l="1"/>
  <c r="O42" i="34" l="1"/>
  <c r="O83" i="36" l="1"/>
  <c r="N83" i="36"/>
  <c r="M83" i="36"/>
  <c r="L83" i="36"/>
  <c r="J72" i="36"/>
  <c r="E72" i="36"/>
  <c r="J71" i="36"/>
  <c r="E71" i="36"/>
  <c r="J70" i="36"/>
  <c r="E70" i="36"/>
  <c r="J69" i="36"/>
  <c r="E69" i="36"/>
  <c r="J68" i="36"/>
  <c r="E68" i="36"/>
  <c r="J67" i="36"/>
  <c r="E67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I54" i="36"/>
  <c r="I53" i="36"/>
  <c r="I52" i="36"/>
  <c r="K52" i="36" s="1"/>
  <c r="I51" i="36"/>
  <c r="K51" i="36" s="1"/>
  <c r="I50" i="36"/>
  <c r="K50" i="36" s="1"/>
  <c r="I49" i="36"/>
  <c r="I48" i="36"/>
  <c r="I47" i="36"/>
  <c r="I46" i="36"/>
  <c r="I45" i="36"/>
  <c r="I44" i="36"/>
  <c r="K44" i="36" s="1"/>
  <c r="I43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J82" i="36"/>
  <c r="J81" i="36"/>
  <c r="J80" i="36"/>
  <c r="J79" i="36"/>
  <c r="J78" i="36"/>
  <c r="J77" i="36"/>
  <c r="E82" i="36"/>
  <c r="E81" i="36"/>
  <c r="E80" i="36"/>
  <c r="E79" i="36"/>
  <c r="E78" i="36"/>
  <c r="E77" i="36"/>
  <c r="E76" i="36"/>
  <c r="E75" i="36"/>
  <c r="E74" i="36"/>
  <c r="E73" i="36"/>
  <c r="K45" i="36" l="1"/>
  <c r="K53" i="36"/>
  <c r="K43" i="36"/>
  <c r="K46" i="36"/>
  <c r="K54" i="36"/>
  <c r="K47" i="36"/>
  <c r="K48" i="36"/>
  <c r="K49" i="36"/>
  <c r="J42" i="36"/>
  <c r="I42" i="36"/>
  <c r="J41" i="36"/>
  <c r="I41" i="36"/>
  <c r="J76" i="36"/>
  <c r="J75" i="36"/>
  <c r="J74" i="36"/>
  <c r="J73" i="36"/>
  <c r="K41" i="36" l="1"/>
  <c r="K42" i="36"/>
  <c r="E66" i="36"/>
  <c r="J66" i="36"/>
  <c r="I55" i="36" l="1"/>
  <c r="J56" i="36"/>
  <c r="J57" i="36"/>
  <c r="I57" i="36"/>
  <c r="I56" i="36"/>
  <c r="K56" i="36" l="1"/>
  <c r="K57" i="36"/>
  <c r="J16" i="36"/>
  <c r="E16" i="36"/>
  <c r="E15" i="36"/>
  <c r="J15" i="36"/>
  <c r="V42" i="47"/>
  <c r="C3078" i="10" s="1"/>
  <c r="V42" i="46"/>
  <c r="C2998" i="10" s="1"/>
  <c r="V42" i="42"/>
  <c r="V42" i="41"/>
  <c r="V42" i="40"/>
  <c r="C1958" i="10" s="1"/>
  <c r="V42" i="34"/>
  <c r="F49" i="34"/>
  <c r="D17" i="34"/>
  <c r="D81" i="34"/>
  <c r="V42" i="32"/>
  <c r="C1798" i="10" s="1"/>
  <c r="O6" i="32"/>
  <c r="R6" i="32" s="1"/>
  <c r="O7" i="32"/>
  <c r="O8" i="32"/>
  <c r="R8" i="32" s="1"/>
  <c r="O9" i="32"/>
  <c r="O10" i="32"/>
  <c r="O11" i="32"/>
  <c r="O12" i="32"/>
  <c r="R12" i="32" s="1"/>
  <c r="O13" i="32"/>
  <c r="O14" i="32"/>
  <c r="R14" i="32" s="1"/>
  <c r="O15" i="32"/>
  <c r="O16" i="32"/>
  <c r="R16" i="32" s="1"/>
  <c r="O17" i="32"/>
  <c r="O18" i="32"/>
  <c r="R18" i="32" s="1"/>
  <c r="O19" i="32"/>
  <c r="O20" i="32"/>
  <c r="R20" i="32" s="1"/>
  <c r="O21" i="32"/>
  <c r="O22" i="32"/>
  <c r="R22" i="32" s="1"/>
  <c r="O23" i="32"/>
  <c r="O24" i="32"/>
  <c r="R24" i="32" s="1"/>
  <c r="O25" i="32"/>
  <c r="O26" i="32"/>
  <c r="O27" i="32"/>
  <c r="O28" i="32"/>
  <c r="R28" i="32" s="1"/>
  <c r="O29" i="32"/>
  <c r="O30" i="32"/>
  <c r="R30" i="32" s="1"/>
  <c r="O31" i="32"/>
  <c r="O32" i="32"/>
  <c r="R32" i="32" s="1"/>
  <c r="O33" i="32"/>
  <c r="O34" i="32"/>
  <c r="R34" i="32" s="1"/>
  <c r="O35" i="32"/>
  <c r="O36" i="32"/>
  <c r="R36" i="32" s="1"/>
  <c r="O37" i="32"/>
  <c r="O38" i="32"/>
  <c r="R38" i="32" s="1"/>
  <c r="O39" i="32"/>
  <c r="O40" i="32"/>
  <c r="R40" i="32" s="1"/>
  <c r="O41" i="32"/>
  <c r="O42" i="32"/>
  <c r="R42" i="32" s="1"/>
  <c r="S42" i="32" s="1"/>
  <c r="O43" i="32"/>
  <c r="O44" i="32"/>
  <c r="R44" i="32" s="1"/>
  <c r="O45" i="32"/>
  <c r="O46" i="32"/>
  <c r="R46" i="32" s="1"/>
  <c r="O47" i="32"/>
  <c r="O48" i="32"/>
  <c r="R48" i="32" s="1"/>
  <c r="O49" i="32"/>
  <c r="O50" i="32"/>
  <c r="O51" i="32"/>
  <c r="O52" i="32"/>
  <c r="R52" i="32" s="1"/>
  <c r="O53" i="32"/>
  <c r="O54" i="32"/>
  <c r="R54" i="32" s="1"/>
  <c r="O55" i="32"/>
  <c r="O56" i="32"/>
  <c r="R56" i="32" s="1"/>
  <c r="O57" i="32"/>
  <c r="O58" i="32"/>
  <c r="R58" i="32" s="1"/>
  <c r="O59" i="32"/>
  <c r="O60" i="32"/>
  <c r="R60" i="32" s="1"/>
  <c r="O61" i="32"/>
  <c r="O62" i="32"/>
  <c r="R62" i="32" s="1"/>
  <c r="O63" i="32"/>
  <c r="O64" i="32"/>
  <c r="R64" i="32" s="1"/>
  <c r="O65" i="32"/>
  <c r="O66" i="32"/>
  <c r="O67" i="32"/>
  <c r="O68" i="32"/>
  <c r="R68" i="32" s="1"/>
  <c r="O69" i="32"/>
  <c r="O70" i="32"/>
  <c r="R70" i="32" s="1"/>
  <c r="O71" i="32"/>
  <c r="O72" i="32"/>
  <c r="R72" i="32" s="1"/>
  <c r="O73" i="32"/>
  <c r="O74" i="32"/>
  <c r="R74" i="32" s="1"/>
  <c r="O75" i="32"/>
  <c r="O76" i="32"/>
  <c r="R76" i="32" s="1"/>
  <c r="O77" i="32"/>
  <c r="O78" i="32"/>
  <c r="R78" i="32" s="1"/>
  <c r="O79" i="32"/>
  <c r="O80" i="32"/>
  <c r="R80" i="32" s="1"/>
  <c r="O81" i="32"/>
  <c r="O82" i="32"/>
  <c r="O83" i="32"/>
  <c r="O84" i="32"/>
  <c r="R84" i="32" s="1"/>
  <c r="O5" i="32"/>
  <c r="C8" i="32"/>
  <c r="H8" i="32" s="1"/>
  <c r="C9" i="32"/>
  <c r="C10" i="32"/>
  <c r="H10" i="32" s="1"/>
  <c r="C11" i="32"/>
  <c r="C12" i="32"/>
  <c r="C13" i="32"/>
  <c r="C14" i="32"/>
  <c r="C15" i="32"/>
  <c r="C16" i="32"/>
  <c r="C17" i="32"/>
  <c r="C18" i="32"/>
  <c r="C19" i="32"/>
  <c r="C20" i="32"/>
  <c r="H20" i="32" s="1"/>
  <c r="C21" i="32"/>
  <c r="C22" i="32"/>
  <c r="H22" i="32" s="1"/>
  <c r="C23" i="32"/>
  <c r="H23" i="32" s="1"/>
  <c r="C24" i="32"/>
  <c r="H24" i="32" s="1"/>
  <c r="C25" i="32"/>
  <c r="C26" i="32"/>
  <c r="H26" i="32" s="1"/>
  <c r="C27" i="32"/>
  <c r="C28" i="32"/>
  <c r="C29" i="32"/>
  <c r="C30" i="32"/>
  <c r="C31" i="32"/>
  <c r="C32" i="32"/>
  <c r="C33" i="32"/>
  <c r="F33" i="34" s="1"/>
  <c r="C34" i="32"/>
  <c r="C35" i="32"/>
  <c r="C36" i="32"/>
  <c r="H36" i="32" s="1"/>
  <c r="C37" i="32"/>
  <c r="C38" i="32"/>
  <c r="H38" i="32" s="1"/>
  <c r="C39" i="32"/>
  <c r="H39" i="32" s="1"/>
  <c r="C40" i="32"/>
  <c r="H40" i="32" s="1"/>
  <c r="C41" i="32"/>
  <c r="C42" i="32"/>
  <c r="H42" i="32" s="1"/>
  <c r="C43" i="32"/>
  <c r="C44" i="32"/>
  <c r="C45" i="32"/>
  <c r="C46" i="32"/>
  <c r="C47" i="32"/>
  <c r="C48" i="32"/>
  <c r="C49" i="32"/>
  <c r="C50" i="32"/>
  <c r="H50" i="32" s="1"/>
  <c r="C51" i="32"/>
  <c r="C52" i="32"/>
  <c r="H52" i="32" s="1"/>
  <c r="C53" i="32"/>
  <c r="C54" i="32"/>
  <c r="H54" i="32" s="1"/>
  <c r="C55" i="32"/>
  <c r="F55" i="32" s="1"/>
  <c r="G55" i="32" s="1"/>
  <c r="C56" i="32"/>
  <c r="H56" i="32" s="1"/>
  <c r="C57" i="32"/>
  <c r="C58" i="32"/>
  <c r="H58" i="32" s="1"/>
  <c r="C59" i="32"/>
  <c r="C60" i="32"/>
  <c r="C61" i="32"/>
  <c r="C62" i="32"/>
  <c r="C63" i="32"/>
  <c r="C64" i="32"/>
  <c r="C65" i="32"/>
  <c r="C66" i="32"/>
  <c r="C67" i="32"/>
  <c r="C68" i="32"/>
  <c r="C69" i="32"/>
  <c r="C70" i="32"/>
  <c r="H70" i="32" s="1"/>
  <c r="C71" i="32"/>
  <c r="F71" i="32" s="1"/>
  <c r="C72" i="32"/>
  <c r="H72" i="32" s="1"/>
  <c r="C73" i="32"/>
  <c r="C74" i="32"/>
  <c r="H74" i="32" s="1"/>
  <c r="C75" i="32"/>
  <c r="C76" i="32"/>
  <c r="C77" i="32"/>
  <c r="C78" i="32"/>
  <c r="C79" i="32"/>
  <c r="C80" i="32"/>
  <c r="C81" i="32"/>
  <c r="C82" i="32"/>
  <c r="C83" i="32"/>
  <c r="C84" i="32"/>
  <c r="C85" i="32"/>
  <c r="C86" i="32"/>
  <c r="H86" i="32" s="1"/>
  <c r="C87" i="32"/>
  <c r="H87" i="32" s="1"/>
  <c r="H9" i="32"/>
  <c r="H11" i="32"/>
  <c r="H14" i="32"/>
  <c r="H16" i="32"/>
  <c r="H17" i="32"/>
  <c r="H19" i="32"/>
  <c r="H25" i="32"/>
  <c r="H27" i="32"/>
  <c r="H30" i="32"/>
  <c r="H31" i="32"/>
  <c r="H32" i="32"/>
  <c r="H33" i="32"/>
  <c r="H35" i="32"/>
  <c r="H41" i="32"/>
  <c r="H43" i="32"/>
  <c r="H46" i="32"/>
  <c r="H47" i="32"/>
  <c r="H48" i="32"/>
  <c r="H49" i="32"/>
  <c r="H51" i="32"/>
  <c r="H55" i="32"/>
  <c r="H57" i="32"/>
  <c r="H59" i="32"/>
  <c r="H62" i="32"/>
  <c r="H64" i="32"/>
  <c r="H65" i="32"/>
  <c r="H67" i="32"/>
  <c r="H71" i="32"/>
  <c r="H73" i="32"/>
  <c r="H75" i="32"/>
  <c r="H78" i="32"/>
  <c r="H80" i="32"/>
  <c r="H81" i="32"/>
  <c r="H83" i="32"/>
  <c r="F8" i="32"/>
  <c r="F9" i="32"/>
  <c r="F11" i="32"/>
  <c r="G11" i="32" s="1"/>
  <c r="I11" i="32" s="1"/>
  <c r="J11" i="32" s="1"/>
  <c r="C484" i="10" s="1"/>
  <c r="C1124" i="10" s="1"/>
  <c r="F14" i="32"/>
  <c r="F16" i="32"/>
  <c r="F17" i="32"/>
  <c r="F19" i="32"/>
  <c r="F25" i="32"/>
  <c r="F27" i="32"/>
  <c r="F30" i="32"/>
  <c r="F32" i="32"/>
  <c r="F33" i="32"/>
  <c r="F35" i="32"/>
  <c r="F38" i="32"/>
  <c r="F40" i="32"/>
  <c r="F41" i="32"/>
  <c r="F43" i="32"/>
  <c r="G43" i="32" s="1"/>
  <c r="F46" i="32"/>
  <c r="F48" i="32"/>
  <c r="F49" i="32"/>
  <c r="F51" i="32"/>
  <c r="F54" i="32"/>
  <c r="F56" i="32"/>
  <c r="F57" i="32"/>
  <c r="F59" i="32"/>
  <c r="G59" i="32" s="1"/>
  <c r="F62" i="32"/>
  <c r="F63" i="32"/>
  <c r="G63" i="32" s="1"/>
  <c r="F64" i="32"/>
  <c r="F65" i="32"/>
  <c r="F67" i="32"/>
  <c r="G67" i="32" s="1"/>
  <c r="F73" i="32"/>
  <c r="F74" i="32"/>
  <c r="G74" i="32" s="1"/>
  <c r="I74" i="32" s="1"/>
  <c r="J74" i="32" s="1"/>
  <c r="F75" i="32"/>
  <c r="G75" i="32"/>
  <c r="I75" i="32" s="1"/>
  <c r="J75" i="32" s="1"/>
  <c r="C548" i="10" s="1"/>
  <c r="C1188" i="10" s="1"/>
  <c r="F78" i="32"/>
  <c r="F80" i="32"/>
  <c r="F81" i="32"/>
  <c r="F83" i="32"/>
  <c r="G83" i="32" s="1"/>
  <c r="F86" i="32"/>
  <c r="F87" i="32"/>
  <c r="G87" i="32" s="1"/>
  <c r="D8" i="32"/>
  <c r="D9" i="32"/>
  <c r="D11" i="32"/>
  <c r="D15" i="32"/>
  <c r="D17" i="32"/>
  <c r="D19" i="32"/>
  <c r="D22" i="32"/>
  <c r="D24" i="32"/>
  <c r="D25" i="32"/>
  <c r="D27" i="32"/>
  <c r="D31" i="32"/>
  <c r="D33" i="32"/>
  <c r="D35" i="32"/>
  <c r="D38" i="32"/>
  <c r="D40" i="32"/>
  <c r="D41" i="32"/>
  <c r="D43" i="32"/>
  <c r="D49" i="32"/>
  <c r="D51" i="32"/>
  <c r="D54" i="32"/>
  <c r="D55" i="32"/>
  <c r="D56" i="32"/>
  <c r="D57" i="32"/>
  <c r="D59" i="32"/>
  <c r="D65" i="32"/>
  <c r="D67" i="32"/>
  <c r="D70" i="32"/>
  <c r="D71" i="32"/>
  <c r="D72" i="32"/>
  <c r="D73" i="32"/>
  <c r="D75" i="32"/>
  <c r="D79" i="32"/>
  <c r="D81" i="32"/>
  <c r="D83" i="32"/>
  <c r="D86" i="32"/>
  <c r="H11" i="28"/>
  <c r="R5" i="28"/>
  <c r="Z83" i="39"/>
  <c r="Z84" i="39"/>
  <c r="Z85" i="39"/>
  <c r="C48" i="37"/>
  <c r="C56" i="37"/>
  <c r="Z40" i="31"/>
  <c r="R4" i="31"/>
  <c r="R5" i="31"/>
  <c r="R6" i="31"/>
  <c r="R7" i="31"/>
  <c r="R8" i="31"/>
  <c r="R9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U22" i="31" s="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U38" i="31" s="1"/>
  <c r="R39" i="31"/>
  <c r="R40" i="31"/>
  <c r="R40" i="33" s="1"/>
  <c r="R41" i="31"/>
  <c r="R42" i="31"/>
  <c r="R43" i="31"/>
  <c r="R44" i="31"/>
  <c r="R45" i="31"/>
  <c r="R46" i="31"/>
  <c r="S46" i="31" s="1"/>
  <c r="Z46" i="31" s="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3" i="31"/>
  <c r="S3" i="31" s="1"/>
  <c r="Z3" i="31" s="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D32" i="31" s="1"/>
  <c r="K32" i="31" s="1"/>
  <c r="C33" i="31"/>
  <c r="C34" i="31"/>
  <c r="C35" i="31"/>
  <c r="C36" i="31"/>
  <c r="C37" i="31"/>
  <c r="C38" i="31"/>
  <c r="C39" i="31"/>
  <c r="C40" i="31"/>
  <c r="C41" i="31"/>
  <c r="C42" i="31"/>
  <c r="C43" i="31"/>
  <c r="C44" i="31"/>
  <c r="C44" i="37" s="1"/>
  <c r="C45" i="31"/>
  <c r="C46" i="31"/>
  <c r="C47" i="31"/>
  <c r="C48" i="31"/>
  <c r="C49" i="31"/>
  <c r="C50" i="31"/>
  <c r="C51" i="31"/>
  <c r="C52" i="31"/>
  <c r="C52" i="37" s="1"/>
  <c r="C53" i="31"/>
  <c r="C54" i="31"/>
  <c r="C55" i="31"/>
  <c r="C56" i="31"/>
  <c r="C57" i="31"/>
  <c r="C58" i="31"/>
  <c r="C59" i="31"/>
  <c r="C60" i="31"/>
  <c r="C60" i="37" s="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T5" i="28"/>
  <c r="S5" i="28"/>
  <c r="R6" i="28"/>
  <c r="S6" i="28" s="1"/>
  <c r="R7" i="28"/>
  <c r="S7" i="28" s="1"/>
  <c r="R8" i="28"/>
  <c r="S8" i="28" s="1"/>
  <c r="R9" i="28"/>
  <c r="S9" i="28" s="1"/>
  <c r="R10" i="28"/>
  <c r="S10" i="28" s="1"/>
  <c r="R11" i="28"/>
  <c r="S11" i="28" s="1"/>
  <c r="R12" i="28"/>
  <c r="S12" i="28" s="1"/>
  <c r="R13" i="28"/>
  <c r="S13" i="28" s="1"/>
  <c r="R14" i="28"/>
  <c r="S14" i="28" s="1"/>
  <c r="R15" i="28"/>
  <c r="S15" i="28" s="1"/>
  <c r="R16" i="28"/>
  <c r="S16" i="28" s="1"/>
  <c r="R17" i="28"/>
  <c r="S17" i="28" s="1"/>
  <c r="R18" i="28"/>
  <c r="S18" i="28" s="1"/>
  <c r="R19" i="28"/>
  <c r="S19" i="28" s="1"/>
  <c r="R20" i="28"/>
  <c r="S20" i="28" s="1"/>
  <c r="R21" i="28"/>
  <c r="S21" i="28" s="1"/>
  <c r="R22" i="28"/>
  <c r="S22" i="28" s="1"/>
  <c r="R23" i="28"/>
  <c r="S23" i="28" s="1"/>
  <c r="R24" i="28"/>
  <c r="S24" i="28" s="1"/>
  <c r="R25" i="28"/>
  <c r="S25" i="28" s="1"/>
  <c r="R26" i="28"/>
  <c r="S26" i="28" s="1"/>
  <c r="R27" i="28"/>
  <c r="S27" i="28" s="1"/>
  <c r="R28" i="28"/>
  <c r="S28" i="28" s="1"/>
  <c r="R29" i="28"/>
  <c r="S29" i="28" s="1"/>
  <c r="R30" i="28"/>
  <c r="S30" i="28" s="1"/>
  <c r="R31" i="28"/>
  <c r="S31" i="28"/>
  <c r="R32" i="28"/>
  <c r="S32" i="28" s="1"/>
  <c r="R33" i="28"/>
  <c r="S33" i="28" s="1"/>
  <c r="R34" i="28"/>
  <c r="S34" i="28" s="1"/>
  <c r="R35" i="28"/>
  <c r="S35" i="28" s="1"/>
  <c r="R36" i="28"/>
  <c r="S36" i="28" s="1"/>
  <c r="R37" i="28"/>
  <c r="S37" i="28" s="1"/>
  <c r="R38" i="28"/>
  <c r="S38" i="28" s="1"/>
  <c r="R39" i="28"/>
  <c r="S39" i="28" s="1"/>
  <c r="R40" i="28"/>
  <c r="S40" i="28" s="1"/>
  <c r="R41" i="28"/>
  <c r="S41" i="28" s="1"/>
  <c r="R42" i="28"/>
  <c r="S42" i="28" s="1"/>
  <c r="R43" i="28"/>
  <c r="S43" i="28" s="1"/>
  <c r="R44" i="28"/>
  <c r="S44" i="28" s="1"/>
  <c r="R45" i="28"/>
  <c r="S45" i="28"/>
  <c r="R46" i="28"/>
  <c r="S46" i="28"/>
  <c r="R47" i="28"/>
  <c r="S47" i="28" s="1"/>
  <c r="R48" i="28"/>
  <c r="S48" i="28" s="1"/>
  <c r="R49" i="28"/>
  <c r="S49" i="28" s="1"/>
  <c r="R50" i="28"/>
  <c r="S50" i="28" s="1"/>
  <c r="R51" i="28"/>
  <c r="S51" i="28" s="1"/>
  <c r="R52" i="28"/>
  <c r="S52" i="28" s="1"/>
  <c r="R53" i="28"/>
  <c r="S53" i="28" s="1"/>
  <c r="R54" i="28"/>
  <c r="S54" i="28" s="1"/>
  <c r="R55" i="28"/>
  <c r="S55" i="28" s="1"/>
  <c r="R56" i="28"/>
  <c r="S56" i="28" s="1"/>
  <c r="R57" i="28"/>
  <c r="S57" i="28" s="1"/>
  <c r="R58" i="28"/>
  <c r="S58" i="28" s="1"/>
  <c r="R59" i="28"/>
  <c r="S59" i="28" s="1"/>
  <c r="R60" i="28"/>
  <c r="S60" i="28" s="1"/>
  <c r="U60" i="28" s="1"/>
  <c r="V60" i="28" s="1"/>
  <c r="C1736" i="10" s="1"/>
  <c r="R61" i="28"/>
  <c r="S61" i="28" s="1"/>
  <c r="R62" i="28"/>
  <c r="S62" i="28" s="1"/>
  <c r="R63" i="28"/>
  <c r="S63" i="28" s="1"/>
  <c r="R64" i="28"/>
  <c r="S64" i="28"/>
  <c r="R65" i="28"/>
  <c r="S65" i="28" s="1"/>
  <c r="R66" i="28"/>
  <c r="S66" i="28" s="1"/>
  <c r="R67" i="28"/>
  <c r="S67" i="28" s="1"/>
  <c r="R68" i="28"/>
  <c r="S68" i="28" s="1"/>
  <c r="R69" i="28"/>
  <c r="S69" i="28" s="1"/>
  <c r="R70" i="28"/>
  <c r="S70" i="28" s="1"/>
  <c r="R71" i="28"/>
  <c r="S71" i="28" s="1"/>
  <c r="R72" i="28"/>
  <c r="S72" i="28" s="1"/>
  <c r="R73" i="28"/>
  <c r="S73" i="28" s="1"/>
  <c r="R74" i="28"/>
  <c r="S74" i="28" s="1"/>
  <c r="R75" i="28"/>
  <c r="S75" i="28" s="1"/>
  <c r="R76" i="28"/>
  <c r="S76" i="28" s="1"/>
  <c r="R77" i="28"/>
  <c r="S77" i="28" s="1"/>
  <c r="R78" i="28"/>
  <c r="S78" i="28" s="1"/>
  <c r="R79" i="28"/>
  <c r="S79" i="28" s="1"/>
  <c r="R80" i="28"/>
  <c r="R81" i="28"/>
  <c r="S81" i="28" s="1"/>
  <c r="R82" i="28"/>
  <c r="S82" i="28" s="1"/>
  <c r="R83" i="28"/>
  <c r="S83" i="28" s="1"/>
  <c r="R84" i="28"/>
  <c r="S84" i="28" s="1"/>
  <c r="F8" i="28"/>
  <c r="G8" i="28" s="1"/>
  <c r="F9" i="28"/>
  <c r="G9" i="28" s="1"/>
  <c r="F10" i="28"/>
  <c r="G10" i="28" s="1"/>
  <c r="F11" i="28"/>
  <c r="G11" i="28" s="1"/>
  <c r="I11" i="28" s="1"/>
  <c r="J11" i="28" s="1"/>
  <c r="C404" i="10" s="1"/>
  <c r="C1044" i="10" s="1"/>
  <c r="F12" i="28"/>
  <c r="G12" i="28"/>
  <c r="F13" i="28"/>
  <c r="G13" i="28" s="1"/>
  <c r="F14" i="28"/>
  <c r="G14" i="28" s="1"/>
  <c r="F15" i="28"/>
  <c r="G15" i="28" s="1"/>
  <c r="F16" i="28"/>
  <c r="G16" i="28" s="1"/>
  <c r="F17" i="28"/>
  <c r="G17" i="28" s="1"/>
  <c r="F18" i="28"/>
  <c r="G18" i="28" s="1"/>
  <c r="F19" i="28"/>
  <c r="G19" i="28" s="1"/>
  <c r="F20" i="28"/>
  <c r="G20" i="28" s="1"/>
  <c r="F21" i="28"/>
  <c r="G21" i="28" s="1"/>
  <c r="F22" i="28"/>
  <c r="G22" i="28" s="1"/>
  <c r="F23" i="28"/>
  <c r="G23" i="28" s="1"/>
  <c r="F24" i="28"/>
  <c r="G24" i="28" s="1"/>
  <c r="F25" i="28"/>
  <c r="G25" i="28" s="1"/>
  <c r="F26" i="28"/>
  <c r="G26" i="28"/>
  <c r="F27" i="28"/>
  <c r="G27" i="28" s="1"/>
  <c r="F28" i="28"/>
  <c r="G28" i="28" s="1"/>
  <c r="F29" i="28"/>
  <c r="G29" i="28" s="1"/>
  <c r="F30" i="28"/>
  <c r="G30" i="28"/>
  <c r="F31" i="28"/>
  <c r="G31" i="28" s="1"/>
  <c r="F32" i="28"/>
  <c r="G32" i="28" s="1"/>
  <c r="F33" i="28"/>
  <c r="G33" i="28" s="1"/>
  <c r="F34" i="28"/>
  <c r="G34" i="28" s="1"/>
  <c r="F35" i="28"/>
  <c r="G35" i="28" s="1"/>
  <c r="F36" i="28"/>
  <c r="G36" i="28" s="1"/>
  <c r="F37" i="28"/>
  <c r="G37" i="28" s="1"/>
  <c r="F38" i="28"/>
  <c r="G38" i="28" s="1"/>
  <c r="F39" i="28"/>
  <c r="G39" i="28" s="1"/>
  <c r="F40" i="28"/>
  <c r="G40" i="28"/>
  <c r="F41" i="28"/>
  <c r="G41" i="28" s="1"/>
  <c r="F42" i="28"/>
  <c r="G42" i="28" s="1"/>
  <c r="F43" i="28"/>
  <c r="F44" i="28"/>
  <c r="G44" i="28" s="1"/>
  <c r="I44" i="28" s="1"/>
  <c r="J44" i="28" s="1"/>
  <c r="C437" i="10" s="1"/>
  <c r="C1077" i="10" s="1"/>
  <c r="F45" i="28"/>
  <c r="G45" i="28" s="1"/>
  <c r="F46" i="28"/>
  <c r="G46" i="28"/>
  <c r="F47" i="28"/>
  <c r="G47" i="28" s="1"/>
  <c r="F48" i="28"/>
  <c r="G48" i="28" s="1"/>
  <c r="F49" i="28"/>
  <c r="G49" i="28" s="1"/>
  <c r="F50" i="28"/>
  <c r="G50" i="28" s="1"/>
  <c r="F51" i="28"/>
  <c r="G51" i="28" s="1"/>
  <c r="F52" i="28"/>
  <c r="G52" i="28" s="1"/>
  <c r="F53" i="28"/>
  <c r="G53" i="28" s="1"/>
  <c r="F54" i="28"/>
  <c r="G54" i="28" s="1"/>
  <c r="F55" i="28"/>
  <c r="G55" i="28" s="1"/>
  <c r="F56" i="28"/>
  <c r="G56" i="28" s="1"/>
  <c r="F57" i="28"/>
  <c r="G57" i="28" s="1"/>
  <c r="F58" i="28"/>
  <c r="G58" i="28" s="1"/>
  <c r="F59" i="28"/>
  <c r="G59" i="28" s="1"/>
  <c r="F60" i="28"/>
  <c r="G60" i="28" s="1"/>
  <c r="F61" i="28"/>
  <c r="G61" i="28" s="1"/>
  <c r="F62" i="28"/>
  <c r="G62" i="28" s="1"/>
  <c r="F63" i="28"/>
  <c r="F64" i="28"/>
  <c r="G64" i="28" s="1"/>
  <c r="F65" i="28"/>
  <c r="G65" i="28" s="1"/>
  <c r="F66" i="28"/>
  <c r="G66" i="28" s="1"/>
  <c r="F67" i="28"/>
  <c r="G67" i="28" s="1"/>
  <c r="F68" i="28"/>
  <c r="G68" i="28" s="1"/>
  <c r="F69" i="28"/>
  <c r="G69" i="28" s="1"/>
  <c r="F70" i="28"/>
  <c r="G70" i="28" s="1"/>
  <c r="F71" i="28"/>
  <c r="G71" i="28" s="1"/>
  <c r="F72" i="28"/>
  <c r="G72" i="28" s="1"/>
  <c r="F73" i="28"/>
  <c r="G73" i="28" s="1"/>
  <c r="I73" i="28" s="1"/>
  <c r="J73" i="28" s="1"/>
  <c r="C466" i="10" s="1"/>
  <c r="C1106" i="10" s="1"/>
  <c r="F74" i="28"/>
  <c r="G74" i="28"/>
  <c r="F75" i="28"/>
  <c r="G75" i="28" s="1"/>
  <c r="F76" i="28"/>
  <c r="F77" i="28"/>
  <c r="G77" i="28" s="1"/>
  <c r="F78" i="28"/>
  <c r="G78" i="28" s="1"/>
  <c r="F79" i="28"/>
  <c r="G79" i="28" s="1"/>
  <c r="F80" i="28"/>
  <c r="G80" i="28" s="1"/>
  <c r="F81" i="28"/>
  <c r="G81" i="28" s="1"/>
  <c r="F82" i="28"/>
  <c r="G82" i="28" s="1"/>
  <c r="F83" i="28"/>
  <c r="G83" i="28" s="1"/>
  <c r="F84" i="28"/>
  <c r="G84" i="28" s="1"/>
  <c r="F85" i="28"/>
  <c r="G85" i="28" s="1"/>
  <c r="F86" i="28"/>
  <c r="G86" i="28" s="1"/>
  <c r="F87" i="28"/>
  <c r="G87" i="28" s="1"/>
  <c r="C7" i="28"/>
  <c r="C6" i="28"/>
  <c r="C6" i="32" s="1"/>
  <c r="C5" i="28"/>
  <c r="U58" i="22"/>
  <c r="V58" i="22" s="1"/>
  <c r="Z40" i="22"/>
  <c r="V40" i="22"/>
  <c r="W40" i="22" s="1"/>
  <c r="C5" i="22"/>
  <c r="C4" i="22"/>
  <c r="C4" i="31" s="1"/>
  <c r="C3" i="22"/>
  <c r="C3" i="31" s="1"/>
  <c r="G51" i="32"/>
  <c r="I51" i="32"/>
  <c r="J51" i="32" s="1"/>
  <c r="G35" i="32"/>
  <c r="I35" i="32" s="1"/>
  <c r="J35" i="32" s="1"/>
  <c r="G27" i="32"/>
  <c r="I27" i="32" s="1"/>
  <c r="J27" i="32" s="1"/>
  <c r="C500" i="10" s="1"/>
  <c r="C1140" i="10" s="1"/>
  <c r="G19" i="32"/>
  <c r="I19" i="32" s="1"/>
  <c r="J19" i="32" s="1"/>
  <c r="C492" i="10" s="1"/>
  <c r="C1132" i="10" s="1"/>
  <c r="H53" i="32"/>
  <c r="D53" i="32"/>
  <c r="G81" i="32"/>
  <c r="I81" i="32" s="1"/>
  <c r="J81" i="32" s="1"/>
  <c r="G73" i="32"/>
  <c r="I73" i="32" s="1"/>
  <c r="J73" i="32" s="1"/>
  <c r="G65" i="32"/>
  <c r="G57" i="32"/>
  <c r="I57" i="32" s="1"/>
  <c r="J57" i="32" s="1"/>
  <c r="G41" i="32"/>
  <c r="I41" i="32" s="1"/>
  <c r="J41" i="32" s="1"/>
  <c r="C514" i="10" s="1"/>
  <c r="C1154" i="10" s="1"/>
  <c r="G33" i="32"/>
  <c r="G25" i="32"/>
  <c r="I25" i="32" s="1"/>
  <c r="J25" i="32" s="1"/>
  <c r="G17" i="32"/>
  <c r="G9" i="32"/>
  <c r="I9" i="32" s="1"/>
  <c r="J9" i="32" s="1"/>
  <c r="F85" i="32"/>
  <c r="H6" i="28"/>
  <c r="D66" i="22"/>
  <c r="K66" i="22" s="1"/>
  <c r="F68" i="22"/>
  <c r="D76" i="22"/>
  <c r="K76" i="22" s="1"/>
  <c r="V40" i="21"/>
  <c r="G61" i="21"/>
  <c r="D64" i="22"/>
  <c r="D65" i="22"/>
  <c r="K65" i="22"/>
  <c r="D67" i="22"/>
  <c r="K67" i="22"/>
  <c r="D77" i="22"/>
  <c r="K77" i="22"/>
  <c r="D78" i="22"/>
  <c r="K78" i="22" s="1"/>
  <c r="D79" i="22"/>
  <c r="K79" i="22"/>
  <c r="K64" i="22"/>
  <c r="N103" i="36"/>
  <c r="P80" i="43"/>
  <c r="P79" i="43"/>
  <c r="P78" i="43"/>
  <c r="E42" i="43"/>
  <c r="E41" i="43"/>
  <c r="O94" i="43"/>
  <c r="N94" i="43"/>
  <c r="M94" i="43"/>
  <c r="L94" i="43"/>
  <c r="O74" i="43"/>
  <c r="N74" i="43"/>
  <c r="M74" i="43"/>
  <c r="J73" i="43"/>
  <c r="E73" i="43"/>
  <c r="J72" i="43"/>
  <c r="E72" i="43"/>
  <c r="J71" i="43"/>
  <c r="E71" i="43"/>
  <c r="J70" i="43"/>
  <c r="E70" i="43"/>
  <c r="J69" i="43"/>
  <c r="E69" i="43"/>
  <c r="J68" i="43"/>
  <c r="E68" i="43"/>
  <c r="J67" i="43"/>
  <c r="E67" i="43"/>
  <c r="J66" i="43"/>
  <c r="E66" i="43"/>
  <c r="J65" i="43"/>
  <c r="E65" i="43"/>
  <c r="J64" i="43"/>
  <c r="E64" i="43"/>
  <c r="J63" i="43"/>
  <c r="E63" i="43"/>
  <c r="J62" i="43"/>
  <c r="E62" i="43"/>
  <c r="N55" i="43"/>
  <c r="M55" i="43"/>
  <c r="L55" i="43"/>
  <c r="J54" i="43"/>
  <c r="I54" i="43"/>
  <c r="K54" i="43"/>
  <c r="E54" i="43"/>
  <c r="J53" i="43"/>
  <c r="I53" i="43"/>
  <c r="E53" i="43"/>
  <c r="J52" i="43"/>
  <c r="I52" i="43"/>
  <c r="K52" i="43" s="1"/>
  <c r="E52" i="43"/>
  <c r="J51" i="43"/>
  <c r="I51" i="43"/>
  <c r="K51" i="43" s="1"/>
  <c r="E51" i="43"/>
  <c r="J50" i="43"/>
  <c r="I50" i="43"/>
  <c r="K50" i="43"/>
  <c r="E50" i="43"/>
  <c r="J49" i="43"/>
  <c r="I49" i="43"/>
  <c r="E49" i="43"/>
  <c r="J48" i="43"/>
  <c r="I48" i="43"/>
  <c r="K48" i="43" s="1"/>
  <c r="E48" i="43"/>
  <c r="J47" i="43"/>
  <c r="I47" i="43"/>
  <c r="K47" i="43" s="1"/>
  <c r="E47" i="43"/>
  <c r="J46" i="43"/>
  <c r="K46" i="43" s="1"/>
  <c r="I46" i="43"/>
  <c r="E46" i="43"/>
  <c r="J45" i="43"/>
  <c r="I45" i="43"/>
  <c r="E45" i="43"/>
  <c r="J44" i="43"/>
  <c r="I44" i="43"/>
  <c r="K44" i="43" s="1"/>
  <c r="E44" i="43"/>
  <c r="J43" i="43"/>
  <c r="I43" i="43"/>
  <c r="K43" i="43" s="1"/>
  <c r="E43" i="43"/>
  <c r="J42" i="43"/>
  <c r="K42" i="43" s="1"/>
  <c r="P42" i="43" s="1"/>
  <c r="P55" i="43" s="1"/>
  <c r="I42" i="43"/>
  <c r="J41" i="43"/>
  <c r="I41" i="43"/>
  <c r="O39" i="43"/>
  <c r="M39" i="43"/>
  <c r="J38" i="43"/>
  <c r="E38" i="43"/>
  <c r="J37" i="43"/>
  <c r="E37" i="43"/>
  <c r="J36" i="43"/>
  <c r="E36" i="43"/>
  <c r="J35" i="43"/>
  <c r="E35" i="43"/>
  <c r="J34" i="43"/>
  <c r="E34" i="43"/>
  <c r="J33" i="43"/>
  <c r="E33" i="43"/>
  <c r="J32" i="43"/>
  <c r="E32" i="43"/>
  <c r="J31" i="43"/>
  <c r="E31" i="43"/>
  <c r="J30" i="43"/>
  <c r="E30" i="43"/>
  <c r="J29" i="43"/>
  <c r="E29" i="43"/>
  <c r="J28" i="43"/>
  <c r="E28" i="43"/>
  <c r="J27" i="43"/>
  <c r="E27" i="43"/>
  <c r="J26" i="43"/>
  <c r="E26" i="43"/>
  <c r="J25" i="43"/>
  <c r="E25" i="43"/>
  <c r="J24" i="43"/>
  <c r="E24" i="43"/>
  <c r="J23" i="43"/>
  <c r="E23" i="43"/>
  <c r="J22" i="43"/>
  <c r="E22" i="43"/>
  <c r="J21" i="43"/>
  <c r="E21" i="43"/>
  <c r="J20" i="43"/>
  <c r="E20" i="43"/>
  <c r="J19" i="43"/>
  <c r="E19" i="43"/>
  <c r="J18" i="43"/>
  <c r="E18" i="43"/>
  <c r="J17" i="43"/>
  <c r="E17" i="43"/>
  <c r="J16" i="43"/>
  <c r="E16" i="43"/>
  <c r="J15" i="43"/>
  <c r="E15" i="43"/>
  <c r="C2118" i="10"/>
  <c r="C2038" i="10"/>
  <c r="M39" i="36"/>
  <c r="L39" i="36"/>
  <c r="M59" i="36"/>
  <c r="N59" i="36"/>
  <c r="M103" i="36"/>
  <c r="L103" i="36"/>
  <c r="O103" i="36"/>
  <c r="J58" i="36"/>
  <c r="I58" i="36"/>
  <c r="J55" i="36"/>
  <c r="N93" i="35"/>
  <c r="L93" i="35"/>
  <c r="J64" i="35"/>
  <c r="J65" i="35"/>
  <c r="J66" i="35"/>
  <c r="J67" i="35"/>
  <c r="J68" i="35"/>
  <c r="J69" i="35"/>
  <c r="J70" i="35"/>
  <c r="J71" i="35"/>
  <c r="J72" i="35"/>
  <c r="I42" i="35"/>
  <c r="K42" i="35" s="1"/>
  <c r="J42" i="35"/>
  <c r="I43" i="35"/>
  <c r="K43" i="35" s="1"/>
  <c r="J43" i="35"/>
  <c r="I44" i="35"/>
  <c r="J44" i="35"/>
  <c r="I45" i="35"/>
  <c r="K45" i="35" s="1"/>
  <c r="J45" i="35"/>
  <c r="I46" i="35"/>
  <c r="K46" i="35" s="1"/>
  <c r="J46" i="35"/>
  <c r="I47" i="35"/>
  <c r="K47" i="35" s="1"/>
  <c r="J47" i="35"/>
  <c r="I48" i="35"/>
  <c r="K48" i="35" s="1"/>
  <c r="J48" i="35"/>
  <c r="I49" i="35"/>
  <c r="K49" i="35" s="1"/>
  <c r="J49" i="35"/>
  <c r="I50" i="35"/>
  <c r="K50" i="35" s="1"/>
  <c r="J50" i="35"/>
  <c r="I51" i="35"/>
  <c r="K51" i="35" s="1"/>
  <c r="J51" i="35"/>
  <c r="I52" i="35"/>
  <c r="K52" i="35" s="1"/>
  <c r="J52" i="35"/>
  <c r="I53" i="35"/>
  <c r="J53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64" i="35"/>
  <c r="E65" i="35"/>
  <c r="E66" i="35"/>
  <c r="E67" i="35"/>
  <c r="E68" i="35"/>
  <c r="E69" i="35"/>
  <c r="E70" i="35"/>
  <c r="E71" i="35"/>
  <c r="E72" i="35"/>
  <c r="J62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M93" i="35"/>
  <c r="M73" i="35"/>
  <c r="J63" i="35"/>
  <c r="E63" i="35"/>
  <c r="E62" i="35"/>
  <c r="J61" i="35"/>
  <c r="E61" i="35"/>
  <c r="J41" i="35"/>
  <c r="I41" i="35"/>
  <c r="K41" i="35" s="1"/>
  <c r="N41" i="35" s="1"/>
  <c r="E41" i="35"/>
  <c r="J40" i="35"/>
  <c r="I40" i="35"/>
  <c r="E40" i="35"/>
  <c r="J38" i="35"/>
  <c r="J25" i="35"/>
  <c r="E25" i="35"/>
  <c r="J24" i="35"/>
  <c r="E24" i="35"/>
  <c r="J23" i="35"/>
  <c r="E23" i="35"/>
  <c r="J22" i="35"/>
  <c r="E22" i="35"/>
  <c r="J21" i="35"/>
  <c r="E21" i="35"/>
  <c r="J20" i="35"/>
  <c r="E20" i="35"/>
  <c r="J19" i="35"/>
  <c r="E19" i="35"/>
  <c r="J18" i="35"/>
  <c r="E18" i="35"/>
  <c r="J17" i="35"/>
  <c r="E17" i="35"/>
  <c r="J16" i="35"/>
  <c r="E16" i="35"/>
  <c r="J15" i="35"/>
  <c r="E15" i="35"/>
  <c r="J14" i="35"/>
  <c r="I14" i="35"/>
  <c r="E14" i="35"/>
  <c r="C1878" i="10"/>
  <c r="K44" i="35"/>
  <c r="J41" i="7"/>
  <c r="J42" i="7"/>
  <c r="E42" i="7"/>
  <c r="I29" i="7"/>
  <c r="I30" i="7"/>
  <c r="I31" i="7"/>
  <c r="J27" i="7"/>
  <c r="J26" i="7"/>
  <c r="J25" i="7"/>
  <c r="J31" i="7"/>
  <c r="M49" i="7"/>
  <c r="M48" i="7"/>
  <c r="J30" i="7"/>
  <c r="J29" i="7"/>
  <c r="K29" i="7" s="1"/>
  <c r="M29" i="7" s="1"/>
  <c r="E41" i="7"/>
  <c r="J40" i="7"/>
  <c r="E40" i="7"/>
  <c r="J39" i="7"/>
  <c r="E39" i="7"/>
  <c r="C1718" i="10"/>
  <c r="C1638" i="10"/>
  <c r="C1558" i="10"/>
  <c r="C1478" i="10"/>
  <c r="C1398" i="10"/>
  <c r="C1318" i="10"/>
  <c r="P84" i="32"/>
  <c r="T76" i="28"/>
  <c r="T74" i="28"/>
  <c r="T71" i="28"/>
  <c r="P70" i="28"/>
  <c r="D63" i="28"/>
  <c r="T57" i="28"/>
  <c r="D55" i="28"/>
  <c r="T46" i="28"/>
  <c r="U46" i="28" s="1"/>
  <c r="V46" i="28" s="1"/>
  <c r="C1722" i="10" s="1"/>
  <c r="H47" i="28"/>
  <c r="P34" i="28"/>
  <c r="D36" i="28"/>
  <c r="P30" i="28"/>
  <c r="H32" i="28"/>
  <c r="T29" i="28"/>
  <c r="T27" i="28"/>
  <c r="P24" i="28"/>
  <c r="D22" i="28"/>
  <c r="P11" i="28"/>
  <c r="H13" i="28"/>
  <c r="P6" i="28"/>
  <c r="C87" i="27"/>
  <c r="F87" i="27" s="1"/>
  <c r="C86" i="27"/>
  <c r="D86" i="27" s="1"/>
  <c r="O86" i="27"/>
  <c r="R86" i="27" s="1"/>
  <c r="S86" i="27" s="1"/>
  <c r="C85" i="27"/>
  <c r="O85" i="27"/>
  <c r="P85" i="27" s="1"/>
  <c r="C84" i="27"/>
  <c r="D84" i="27" s="1"/>
  <c r="O84" i="27"/>
  <c r="T84" i="27" s="1"/>
  <c r="C83" i="27"/>
  <c r="O83" i="27"/>
  <c r="T83" i="27" s="1"/>
  <c r="C82" i="27"/>
  <c r="H82" i="27" s="1"/>
  <c r="O82" i="27"/>
  <c r="C81" i="27"/>
  <c r="H81" i="27" s="1"/>
  <c r="O81" i="27"/>
  <c r="C80" i="27"/>
  <c r="H80" i="27" s="1"/>
  <c r="O80" i="27"/>
  <c r="T80" i="27" s="1"/>
  <c r="C79" i="27"/>
  <c r="F79" i="27" s="1"/>
  <c r="G79" i="27" s="1"/>
  <c r="O79" i="27"/>
  <c r="T79" i="27" s="1"/>
  <c r="C78" i="27"/>
  <c r="H78" i="27" s="1"/>
  <c r="O78" i="27"/>
  <c r="P78" i="27" s="1"/>
  <c r="C77" i="27"/>
  <c r="O77" i="27"/>
  <c r="R77" i="27" s="1"/>
  <c r="S77" i="27" s="1"/>
  <c r="C76" i="27"/>
  <c r="D76" i="27" s="1"/>
  <c r="O76" i="27"/>
  <c r="R76" i="27" s="1"/>
  <c r="S76" i="27" s="1"/>
  <c r="C75" i="27"/>
  <c r="O75" i="27"/>
  <c r="P75" i="27" s="1"/>
  <c r="C74" i="27"/>
  <c r="F74" i="27" s="1"/>
  <c r="O74" i="27"/>
  <c r="P74" i="27" s="1"/>
  <c r="C73" i="27"/>
  <c r="O73" i="27"/>
  <c r="R73" i="27" s="1"/>
  <c r="S73" i="27" s="1"/>
  <c r="C72" i="27"/>
  <c r="O72" i="27"/>
  <c r="T72" i="27" s="1"/>
  <c r="C71" i="27"/>
  <c r="O71" i="27"/>
  <c r="P71" i="27" s="1"/>
  <c r="C70" i="27"/>
  <c r="D70" i="27" s="1"/>
  <c r="O70" i="27"/>
  <c r="P70" i="27" s="1"/>
  <c r="C69" i="27"/>
  <c r="O69" i="27"/>
  <c r="R69" i="27" s="1"/>
  <c r="S69" i="27" s="1"/>
  <c r="C68" i="27"/>
  <c r="H68" i="27" s="1"/>
  <c r="O68" i="27"/>
  <c r="T68" i="27" s="1"/>
  <c r="C67" i="27"/>
  <c r="H67" i="27" s="1"/>
  <c r="O67" i="27"/>
  <c r="R67" i="27" s="1"/>
  <c r="S67" i="27" s="1"/>
  <c r="C66" i="27"/>
  <c r="O66" i="27"/>
  <c r="T66" i="27" s="1"/>
  <c r="C65" i="27"/>
  <c r="D65" i="27" s="1"/>
  <c r="O65" i="27"/>
  <c r="C64" i="27"/>
  <c r="D64" i="27" s="1"/>
  <c r="O64" i="27"/>
  <c r="T64" i="27" s="1"/>
  <c r="C63" i="27"/>
  <c r="D63" i="27" s="1"/>
  <c r="O63" i="27"/>
  <c r="T63" i="27" s="1"/>
  <c r="C62" i="27"/>
  <c r="H62" i="27" s="1"/>
  <c r="O62" i="27"/>
  <c r="P62" i="27" s="1"/>
  <c r="C61" i="27"/>
  <c r="D61" i="27" s="1"/>
  <c r="O61" i="27"/>
  <c r="C60" i="27"/>
  <c r="H60" i="27" s="1"/>
  <c r="O60" i="27"/>
  <c r="P60" i="27" s="1"/>
  <c r="C59" i="27"/>
  <c r="O59" i="27"/>
  <c r="C58" i="27"/>
  <c r="D58" i="27" s="1"/>
  <c r="O58" i="27"/>
  <c r="P58" i="27" s="1"/>
  <c r="C57" i="27"/>
  <c r="O57" i="27"/>
  <c r="T57" i="27" s="1"/>
  <c r="C56" i="27"/>
  <c r="O56" i="27"/>
  <c r="P56" i="27" s="1"/>
  <c r="C55" i="27"/>
  <c r="D55" i="27" s="1"/>
  <c r="O55" i="27"/>
  <c r="C54" i="27"/>
  <c r="D54" i="27" s="1"/>
  <c r="O54" i="27"/>
  <c r="P54" i="27" s="1"/>
  <c r="C53" i="27"/>
  <c r="H53" i="27" s="1"/>
  <c r="O53" i="27"/>
  <c r="T53" i="27" s="1"/>
  <c r="C52" i="27"/>
  <c r="D52" i="27" s="1"/>
  <c r="O52" i="27"/>
  <c r="R52" i="27" s="1"/>
  <c r="S52" i="27" s="1"/>
  <c r="C51" i="27"/>
  <c r="O51" i="27"/>
  <c r="T51" i="27" s="1"/>
  <c r="C50" i="27"/>
  <c r="D50" i="27" s="1"/>
  <c r="O50" i="27"/>
  <c r="T50" i="27" s="1"/>
  <c r="C49" i="27"/>
  <c r="O49" i="27"/>
  <c r="R49" i="27" s="1"/>
  <c r="S49" i="27" s="1"/>
  <c r="C48" i="27"/>
  <c r="O48" i="27"/>
  <c r="P48" i="27" s="1"/>
  <c r="C47" i="27"/>
  <c r="F47" i="27" s="1"/>
  <c r="G47" i="27" s="1"/>
  <c r="O47" i="27"/>
  <c r="C46" i="27"/>
  <c r="D46" i="27" s="1"/>
  <c r="O46" i="27"/>
  <c r="C45" i="27"/>
  <c r="O45" i="27"/>
  <c r="P45" i="27" s="1"/>
  <c r="C44" i="27"/>
  <c r="O43" i="27"/>
  <c r="R43" i="27" s="1"/>
  <c r="S43" i="27" s="1"/>
  <c r="C43" i="27"/>
  <c r="H43" i="27" s="1"/>
  <c r="O42" i="27"/>
  <c r="T42" i="27" s="1"/>
  <c r="C42" i="27"/>
  <c r="D42" i="27" s="1"/>
  <c r="O41" i="27"/>
  <c r="C41" i="27"/>
  <c r="F41" i="27" s="1"/>
  <c r="O40" i="27"/>
  <c r="P40" i="27" s="1"/>
  <c r="C40" i="27"/>
  <c r="O39" i="27"/>
  <c r="R39" i="27" s="1"/>
  <c r="C39" i="27"/>
  <c r="D39" i="27" s="1"/>
  <c r="O38" i="27"/>
  <c r="R38" i="27" s="1"/>
  <c r="C38" i="27"/>
  <c r="F38" i="27" s="1"/>
  <c r="O37" i="27"/>
  <c r="C37" i="27"/>
  <c r="H37" i="27" s="1"/>
  <c r="O36" i="27"/>
  <c r="P36" i="27" s="1"/>
  <c r="C36" i="27"/>
  <c r="O35" i="27"/>
  <c r="C35" i="27"/>
  <c r="F35" i="27" s="1"/>
  <c r="G35" i="27" s="1"/>
  <c r="O34" i="27"/>
  <c r="C34" i="27"/>
  <c r="D34" i="27" s="1"/>
  <c r="O33" i="27"/>
  <c r="C33" i="27"/>
  <c r="H33" i="27" s="1"/>
  <c r="O32" i="27"/>
  <c r="C32" i="27"/>
  <c r="O31" i="27"/>
  <c r="T31" i="27" s="1"/>
  <c r="C31" i="27"/>
  <c r="F31" i="27" s="1"/>
  <c r="G31" i="27" s="1"/>
  <c r="O30" i="27"/>
  <c r="C30" i="27"/>
  <c r="D30" i="27" s="1"/>
  <c r="O29" i="27"/>
  <c r="C29" i="27"/>
  <c r="F29" i="27" s="1"/>
  <c r="G29" i="27" s="1"/>
  <c r="O28" i="27"/>
  <c r="C28" i="27"/>
  <c r="D28" i="27" s="1"/>
  <c r="O27" i="27"/>
  <c r="P27" i="27" s="1"/>
  <c r="C27" i="27"/>
  <c r="O26" i="27"/>
  <c r="C26" i="27"/>
  <c r="O25" i="27"/>
  <c r="T25" i="27" s="1"/>
  <c r="C25" i="27"/>
  <c r="F25" i="27" s="1"/>
  <c r="O24" i="27"/>
  <c r="C24" i="27"/>
  <c r="H24" i="27" s="1"/>
  <c r="O23" i="27"/>
  <c r="C23" i="27"/>
  <c r="F23" i="27" s="1"/>
  <c r="G23" i="27" s="1"/>
  <c r="O22" i="27"/>
  <c r="T22" i="27" s="1"/>
  <c r="C22" i="27"/>
  <c r="F22" i="27" s="1"/>
  <c r="G22" i="27" s="1"/>
  <c r="O21" i="27"/>
  <c r="C21" i="27"/>
  <c r="O20" i="27"/>
  <c r="C20" i="27"/>
  <c r="O19" i="27"/>
  <c r="C19" i="27"/>
  <c r="F19" i="27" s="1"/>
  <c r="O18" i="27"/>
  <c r="P18" i="27" s="1"/>
  <c r="C18" i="27"/>
  <c r="H18" i="27" s="1"/>
  <c r="O17" i="27"/>
  <c r="R17" i="27" s="1"/>
  <c r="C17" i="27"/>
  <c r="D17" i="27" s="1"/>
  <c r="O16" i="27"/>
  <c r="C16" i="27"/>
  <c r="F16" i="27" s="1"/>
  <c r="G16" i="27" s="1"/>
  <c r="O15" i="27"/>
  <c r="T15" i="27" s="1"/>
  <c r="C15" i="27"/>
  <c r="O14" i="27"/>
  <c r="R14" i="27" s="1"/>
  <c r="C14" i="27"/>
  <c r="H14" i="27" s="1"/>
  <c r="O13" i="27"/>
  <c r="P13" i="27" s="1"/>
  <c r="C13" i="27"/>
  <c r="D13" i="27" s="1"/>
  <c r="O12" i="27"/>
  <c r="C12" i="27"/>
  <c r="H12" i="27" s="1"/>
  <c r="O11" i="27"/>
  <c r="C11" i="27"/>
  <c r="O10" i="27"/>
  <c r="T10" i="27" s="1"/>
  <c r="C10" i="27"/>
  <c r="D10" i="27" s="1"/>
  <c r="O9" i="27"/>
  <c r="P9" i="27" s="1"/>
  <c r="C9" i="27"/>
  <c r="H9" i="27" s="1"/>
  <c r="O8" i="27"/>
  <c r="R8" i="27" s="1"/>
  <c r="C8" i="27"/>
  <c r="F8" i="27" s="1"/>
  <c r="O7" i="27"/>
  <c r="T7" i="27" s="1"/>
  <c r="C7" i="27"/>
  <c r="F7" i="27" s="1"/>
  <c r="G7" i="27" s="1"/>
  <c r="O6" i="27"/>
  <c r="P6" i="27" s="1"/>
  <c r="C6" i="27"/>
  <c r="H6" i="27" s="1"/>
  <c r="O5" i="27"/>
  <c r="C5" i="27"/>
  <c r="D5" i="27" s="1"/>
  <c r="C87" i="26"/>
  <c r="C86" i="26"/>
  <c r="D86" i="26" s="1"/>
  <c r="O86" i="26"/>
  <c r="C85" i="26"/>
  <c r="D85" i="26" s="1"/>
  <c r="O85" i="26"/>
  <c r="P85" i="26" s="1"/>
  <c r="C84" i="26"/>
  <c r="D84" i="26" s="1"/>
  <c r="O84" i="26"/>
  <c r="P84" i="26" s="1"/>
  <c r="C83" i="26"/>
  <c r="F83" i="26" s="1"/>
  <c r="G83" i="26" s="1"/>
  <c r="O83" i="26"/>
  <c r="C82" i="26"/>
  <c r="O82" i="26"/>
  <c r="P82" i="26" s="1"/>
  <c r="C81" i="26"/>
  <c r="H81" i="26" s="1"/>
  <c r="O81" i="26"/>
  <c r="P81" i="26" s="1"/>
  <c r="C80" i="26"/>
  <c r="D80" i="26" s="1"/>
  <c r="O80" i="26"/>
  <c r="C79" i="26"/>
  <c r="D79" i="26" s="1"/>
  <c r="O79" i="26"/>
  <c r="C78" i="26"/>
  <c r="H78" i="26" s="1"/>
  <c r="O78" i="26"/>
  <c r="C77" i="26"/>
  <c r="F77" i="26" s="1"/>
  <c r="G77" i="26" s="1"/>
  <c r="O77" i="26"/>
  <c r="T77" i="26" s="1"/>
  <c r="C76" i="26"/>
  <c r="O76" i="26"/>
  <c r="T76" i="26" s="1"/>
  <c r="C75" i="26"/>
  <c r="D75" i="26" s="1"/>
  <c r="O75" i="26"/>
  <c r="R75" i="26" s="1"/>
  <c r="C74" i="26"/>
  <c r="O74" i="26"/>
  <c r="C73" i="26"/>
  <c r="F73" i="26" s="1"/>
  <c r="O73" i="26"/>
  <c r="C72" i="26"/>
  <c r="F72" i="26" s="1"/>
  <c r="G72" i="26" s="1"/>
  <c r="O72" i="26"/>
  <c r="P72" i="26" s="1"/>
  <c r="C71" i="26"/>
  <c r="H71" i="26" s="1"/>
  <c r="O71" i="26"/>
  <c r="C70" i="26"/>
  <c r="O70" i="26"/>
  <c r="C69" i="26"/>
  <c r="H69" i="26" s="1"/>
  <c r="O69" i="26"/>
  <c r="T69" i="26" s="1"/>
  <c r="C68" i="26"/>
  <c r="D68" i="26" s="1"/>
  <c r="O68" i="26"/>
  <c r="R68" i="26" s="1"/>
  <c r="S68" i="26" s="1"/>
  <c r="C67" i="26"/>
  <c r="H67" i="26" s="1"/>
  <c r="O67" i="26"/>
  <c r="R67" i="26" s="1"/>
  <c r="C66" i="26"/>
  <c r="D66" i="26" s="1"/>
  <c r="O66" i="26"/>
  <c r="R66" i="26" s="1"/>
  <c r="C65" i="26"/>
  <c r="O65" i="26"/>
  <c r="T65" i="26" s="1"/>
  <c r="C64" i="26"/>
  <c r="D64" i="26" s="1"/>
  <c r="O64" i="26"/>
  <c r="C63" i="26"/>
  <c r="H63" i="26" s="1"/>
  <c r="O63" i="26"/>
  <c r="T63" i="26" s="1"/>
  <c r="C62" i="26"/>
  <c r="D62" i="26" s="1"/>
  <c r="O62" i="26"/>
  <c r="R62" i="26" s="1"/>
  <c r="S62" i="26" s="1"/>
  <c r="C61" i="26"/>
  <c r="F61" i="26" s="1"/>
  <c r="G61" i="26" s="1"/>
  <c r="O61" i="26"/>
  <c r="R61" i="26" s="1"/>
  <c r="S61" i="26" s="1"/>
  <c r="C60" i="26"/>
  <c r="D60" i="26" s="1"/>
  <c r="O60" i="26"/>
  <c r="R60" i="26" s="1"/>
  <c r="C59" i="26"/>
  <c r="D59" i="26" s="1"/>
  <c r="O59" i="26"/>
  <c r="P59" i="26" s="1"/>
  <c r="C58" i="26"/>
  <c r="D58" i="26" s="1"/>
  <c r="O58" i="26"/>
  <c r="R58" i="26" s="1"/>
  <c r="C57" i="26"/>
  <c r="O57" i="26"/>
  <c r="P57" i="26" s="1"/>
  <c r="C56" i="26"/>
  <c r="H56" i="26" s="1"/>
  <c r="O56" i="26"/>
  <c r="R56" i="26" s="1"/>
  <c r="S56" i="26" s="1"/>
  <c r="C55" i="26"/>
  <c r="H55" i="26" s="1"/>
  <c r="O55" i="26"/>
  <c r="R55" i="26" s="1"/>
  <c r="S55" i="26" s="1"/>
  <c r="C54" i="26"/>
  <c r="D54" i="26" s="1"/>
  <c r="O54" i="26"/>
  <c r="P54" i="26" s="1"/>
  <c r="C53" i="26"/>
  <c r="F53" i="26" s="1"/>
  <c r="G53" i="26" s="1"/>
  <c r="O53" i="26"/>
  <c r="P53" i="26" s="1"/>
  <c r="C52" i="26"/>
  <c r="D52" i="26" s="1"/>
  <c r="O52" i="26"/>
  <c r="T52" i="26" s="1"/>
  <c r="C51" i="26"/>
  <c r="O51" i="26"/>
  <c r="P51" i="26" s="1"/>
  <c r="C50" i="26"/>
  <c r="D50" i="26" s="1"/>
  <c r="O50" i="26"/>
  <c r="T50" i="26" s="1"/>
  <c r="C49" i="26"/>
  <c r="F49" i="26" s="1"/>
  <c r="G49" i="26" s="1"/>
  <c r="O49" i="26"/>
  <c r="P49" i="26" s="1"/>
  <c r="C48" i="26"/>
  <c r="H48" i="26" s="1"/>
  <c r="O48" i="26"/>
  <c r="P48" i="26" s="1"/>
  <c r="C47" i="26"/>
  <c r="F47" i="26" s="1"/>
  <c r="O47" i="26"/>
  <c r="C46" i="26"/>
  <c r="H46" i="26" s="1"/>
  <c r="O46" i="26"/>
  <c r="P46" i="26" s="1"/>
  <c r="C45" i="26"/>
  <c r="H45" i="26" s="1"/>
  <c r="O45" i="26"/>
  <c r="T45" i="26" s="1"/>
  <c r="C44" i="26"/>
  <c r="D44" i="26" s="1"/>
  <c r="O43" i="26"/>
  <c r="P43" i="26" s="1"/>
  <c r="C43" i="26"/>
  <c r="D43" i="26" s="1"/>
  <c r="O42" i="26"/>
  <c r="C42" i="26"/>
  <c r="O41" i="26"/>
  <c r="C41" i="26"/>
  <c r="H41" i="26" s="1"/>
  <c r="O40" i="26"/>
  <c r="C40" i="26"/>
  <c r="D40" i="26" s="1"/>
  <c r="O39" i="26"/>
  <c r="T39" i="26" s="1"/>
  <c r="C39" i="26"/>
  <c r="D39" i="26" s="1"/>
  <c r="O38" i="26"/>
  <c r="C38" i="26"/>
  <c r="H38" i="26" s="1"/>
  <c r="O37" i="26"/>
  <c r="C37" i="26"/>
  <c r="O36" i="26"/>
  <c r="P36" i="26" s="1"/>
  <c r="C36" i="26"/>
  <c r="D36" i="26" s="1"/>
  <c r="O35" i="26"/>
  <c r="C35" i="26"/>
  <c r="D35" i="26" s="1"/>
  <c r="O34" i="26"/>
  <c r="T34" i="26" s="1"/>
  <c r="C34" i="26"/>
  <c r="O33" i="26"/>
  <c r="P33" i="26" s="1"/>
  <c r="C33" i="26"/>
  <c r="D33" i="26" s="1"/>
  <c r="O32" i="26"/>
  <c r="C32" i="26"/>
  <c r="H32" i="26" s="1"/>
  <c r="O31" i="26"/>
  <c r="T31" i="26" s="1"/>
  <c r="C31" i="26"/>
  <c r="F31" i="26" s="1"/>
  <c r="G31" i="26" s="1"/>
  <c r="O30" i="26"/>
  <c r="R30" i="26" s="1"/>
  <c r="C30" i="26"/>
  <c r="D30" i="26" s="1"/>
  <c r="O29" i="26"/>
  <c r="C29" i="26"/>
  <c r="D29" i="26" s="1"/>
  <c r="O28" i="26"/>
  <c r="C28" i="26"/>
  <c r="F28" i="26" s="1"/>
  <c r="O27" i="26"/>
  <c r="T27" i="26" s="1"/>
  <c r="C27" i="26"/>
  <c r="H27" i="26" s="1"/>
  <c r="O26" i="26"/>
  <c r="T26" i="26" s="1"/>
  <c r="C26" i="26"/>
  <c r="F26" i="26" s="1"/>
  <c r="G26" i="26" s="1"/>
  <c r="O25" i="26"/>
  <c r="C25" i="26"/>
  <c r="F25" i="26" s="1"/>
  <c r="G25" i="26" s="1"/>
  <c r="O24" i="26"/>
  <c r="P24" i="26" s="1"/>
  <c r="C24" i="26"/>
  <c r="F24" i="26" s="1"/>
  <c r="G24" i="26" s="1"/>
  <c r="O23" i="26"/>
  <c r="R23" i="26" s="1"/>
  <c r="S23" i="26" s="1"/>
  <c r="C23" i="26"/>
  <c r="F23" i="26" s="1"/>
  <c r="G23" i="26" s="1"/>
  <c r="O22" i="26"/>
  <c r="C22" i="26"/>
  <c r="D22" i="26" s="1"/>
  <c r="O21" i="26"/>
  <c r="R21" i="26" s="1"/>
  <c r="S21" i="26" s="1"/>
  <c r="C21" i="26"/>
  <c r="F21" i="26" s="1"/>
  <c r="G21" i="26" s="1"/>
  <c r="O20" i="26"/>
  <c r="T20" i="26" s="1"/>
  <c r="C20" i="26"/>
  <c r="D20" i="26" s="1"/>
  <c r="O19" i="26"/>
  <c r="R19" i="26" s="1"/>
  <c r="C19" i="26"/>
  <c r="H19" i="26" s="1"/>
  <c r="O18" i="26"/>
  <c r="C18" i="26"/>
  <c r="H18" i="26" s="1"/>
  <c r="O17" i="26"/>
  <c r="C17" i="26"/>
  <c r="H17" i="26" s="1"/>
  <c r="O16" i="26"/>
  <c r="R16" i="26" s="1"/>
  <c r="S16" i="26" s="1"/>
  <c r="C16" i="26"/>
  <c r="F16" i="26" s="1"/>
  <c r="O15" i="26"/>
  <c r="T15" i="26" s="1"/>
  <c r="C15" i="26"/>
  <c r="F15" i="26" s="1"/>
  <c r="O14" i="26"/>
  <c r="P14" i="26" s="1"/>
  <c r="C14" i="26"/>
  <c r="O13" i="26"/>
  <c r="C13" i="26"/>
  <c r="O12" i="26"/>
  <c r="P12" i="26" s="1"/>
  <c r="C12" i="26"/>
  <c r="H12" i="26" s="1"/>
  <c r="O11" i="26"/>
  <c r="P11" i="26" s="1"/>
  <c r="C11" i="26"/>
  <c r="F11" i="26" s="1"/>
  <c r="O10" i="26"/>
  <c r="T10" i="26" s="1"/>
  <c r="C10" i="26"/>
  <c r="F10" i="26" s="1"/>
  <c r="G10" i="26" s="1"/>
  <c r="O9" i="26"/>
  <c r="R9" i="26" s="1"/>
  <c r="C9" i="26"/>
  <c r="D9" i="26" s="1"/>
  <c r="O8" i="26"/>
  <c r="T8" i="26" s="1"/>
  <c r="C8" i="26"/>
  <c r="D8" i="26" s="1"/>
  <c r="O7" i="26"/>
  <c r="R7" i="26" s="1"/>
  <c r="C7" i="26"/>
  <c r="D7" i="26" s="1"/>
  <c r="O6" i="26"/>
  <c r="C6" i="26"/>
  <c r="O5" i="26"/>
  <c r="P5" i="26" s="1"/>
  <c r="C5" i="26"/>
  <c r="F5" i="26" s="1"/>
  <c r="D86" i="25"/>
  <c r="P86" i="25"/>
  <c r="T84" i="25"/>
  <c r="F83" i="25"/>
  <c r="G83" i="25" s="1"/>
  <c r="H81" i="25"/>
  <c r="R81" i="25"/>
  <c r="H80" i="25"/>
  <c r="F80" i="25"/>
  <c r="H79" i="25"/>
  <c r="F79" i="25"/>
  <c r="D79" i="25"/>
  <c r="R79" i="25"/>
  <c r="S79" i="25" s="1"/>
  <c r="T78" i="25"/>
  <c r="R78" i="25"/>
  <c r="D77" i="25"/>
  <c r="P77" i="25"/>
  <c r="T75" i="25"/>
  <c r="P74" i="25"/>
  <c r="F72" i="25"/>
  <c r="G72" i="25" s="1"/>
  <c r="P71" i="25"/>
  <c r="F70" i="25"/>
  <c r="G70" i="25" s="1"/>
  <c r="D69" i="25"/>
  <c r="H66" i="25"/>
  <c r="H65" i="25"/>
  <c r="H64" i="25"/>
  <c r="H63" i="25"/>
  <c r="T63" i="25"/>
  <c r="D61" i="25"/>
  <c r="T60" i="25"/>
  <c r="T59" i="25"/>
  <c r="H58" i="25"/>
  <c r="D57" i="25"/>
  <c r="D55" i="25"/>
  <c r="P55" i="25"/>
  <c r="P53" i="25"/>
  <c r="R52" i="25"/>
  <c r="S52" i="25" s="1"/>
  <c r="H49" i="25"/>
  <c r="F49" i="25"/>
  <c r="G49" i="25" s="1"/>
  <c r="D49" i="25"/>
  <c r="P46" i="25"/>
  <c r="D45" i="25"/>
  <c r="F44" i="25"/>
  <c r="R43" i="25"/>
  <c r="S43" i="25" s="1"/>
  <c r="U43" i="25" s="1"/>
  <c r="V43" i="25" s="1"/>
  <c r="C1477" i="10" s="1"/>
  <c r="P43" i="25"/>
  <c r="T43" i="25"/>
  <c r="H41" i="25"/>
  <c r="R40" i="25"/>
  <c r="H40" i="25"/>
  <c r="P39" i="25"/>
  <c r="F38" i="25"/>
  <c r="G38" i="25" s="1"/>
  <c r="R37" i="25"/>
  <c r="S37" i="25" s="1"/>
  <c r="H37" i="25"/>
  <c r="R35" i="25"/>
  <c r="S35" i="25" s="1"/>
  <c r="D35" i="25"/>
  <c r="T34" i="25"/>
  <c r="P31" i="25"/>
  <c r="T31" i="25"/>
  <c r="R31" i="25"/>
  <c r="S31" i="25" s="1"/>
  <c r="D31" i="25"/>
  <c r="R30" i="25"/>
  <c r="S30" i="25" s="1"/>
  <c r="R29" i="25"/>
  <c r="T29" i="25"/>
  <c r="H28" i="25"/>
  <c r="P27" i="25"/>
  <c r="D27" i="25"/>
  <c r="D26" i="25"/>
  <c r="F26" i="25"/>
  <c r="G26" i="25" s="1"/>
  <c r="D25" i="25"/>
  <c r="D24" i="25"/>
  <c r="T23" i="25"/>
  <c r="P22" i="25"/>
  <c r="R21" i="25"/>
  <c r="F21" i="25"/>
  <c r="T18" i="25"/>
  <c r="R18" i="25"/>
  <c r="R16" i="25"/>
  <c r="S16" i="25" s="1"/>
  <c r="U16" i="25" s="1"/>
  <c r="V16" i="25" s="1"/>
  <c r="C1450" i="10" s="1"/>
  <c r="R15" i="25"/>
  <c r="S15" i="25" s="1"/>
  <c r="H15" i="25"/>
  <c r="F15" i="25"/>
  <c r="G15" i="25" s="1"/>
  <c r="I15" i="25" s="1"/>
  <c r="J15" i="25" s="1"/>
  <c r="C168" i="10" s="1"/>
  <c r="C808" i="10" s="1"/>
  <c r="D15" i="25"/>
  <c r="P14" i="25"/>
  <c r="F14" i="25"/>
  <c r="T13" i="25"/>
  <c r="R13" i="25"/>
  <c r="S13" i="25" s="1"/>
  <c r="H13" i="25"/>
  <c r="H11" i="25"/>
  <c r="H10" i="25"/>
  <c r="F8" i="25"/>
  <c r="G8" i="25" s="1"/>
  <c r="C7" i="25"/>
  <c r="H7" i="25" s="1"/>
  <c r="O6" i="25"/>
  <c r="C6" i="25"/>
  <c r="H6" i="25" s="1"/>
  <c r="O5" i="25"/>
  <c r="R5" i="25" s="1"/>
  <c r="S5" i="25" s="1"/>
  <c r="C5" i="25"/>
  <c r="C87" i="24"/>
  <c r="C86" i="24"/>
  <c r="O86" i="24"/>
  <c r="P86" i="24" s="1"/>
  <c r="C85" i="24"/>
  <c r="O85" i="24"/>
  <c r="C84" i="24"/>
  <c r="O84" i="24"/>
  <c r="R84" i="24" s="1"/>
  <c r="S84" i="24" s="1"/>
  <c r="C83" i="24"/>
  <c r="O83" i="24"/>
  <c r="C82" i="24"/>
  <c r="O82" i="24"/>
  <c r="C81" i="24"/>
  <c r="F81" i="24" s="1"/>
  <c r="G81" i="24" s="1"/>
  <c r="O81" i="24"/>
  <c r="C80" i="24"/>
  <c r="O80" i="24"/>
  <c r="P80" i="24" s="1"/>
  <c r="C79" i="24"/>
  <c r="O79" i="24"/>
  <c r="C78" i="24"/>
  <c r="F78" i="24" s="1"/>
  <c r="G78" i="24" s="1"/>
  <c r="O78" i="24"/>
  <c r="P78" i="24" s="1"/>
  <c r="C77" i="24"/>
  <c r="F77" i="24" s="1"/>
  <c r="O77" i="24"/>
  <c r="P77" i="24" s="1"/>
  <c r="C76" i="24"/>
  <c r="F76" i="24" s="1"/>
  <c r="G76" i="24" s="1"/>
  <c r="O76" i="24"/>
  <c r="C75" i="24"/>
  <c r="F75" i="24" s="1"/>
  <c r="G75" i="24" s="1"/>
  <c r="O75" i="24"/>
  <c r="C74" i="24"/>
  <c r="O74" i="24"/>
  <c r="C73" i="24"/>
  <c r="H73" i="24" s="1"/>
  <c r="O73" i="24"/>
  <c r="T73" i="24" s="1"/>
  <c r="C72" i="24"/>
  <c r="O72" i="24"/>
  <c r="T72" i="24" s="1"/>
  <c r="C71" i="24"/>
  <c r="F71" i="24" s="1"/>
  <c r="G71" i="24" s="1"/>
  <c r="O71" i="24"/>
  <c r="C70" i="24"/>
  <c r="F70" i="24" s="1"/>
  <c r="O70" i="24"/>
  <c r="C69" i="24"/>
  <c r="D69" i="24" s="1"/>
  <c r="O69" i="24"/>
  <c r="P69" i="24" s="1"/>
  <c r="C68" i="24"/>
  <c r="D68" i="24" s="1"/>
  <c r="O68" i="24"/>
  <c r="C67" i="24"/>
  <c r="H67" i="24" s="1"/>
  <c r="O67" i="24"/>
  <c r="P67" i="24" s="1"/>
  <c r="C66" i="24"/>
  <c r="O66" i="24"/>
  <c r="P66" i="24" s="1"/>
  <c r="C65" i="24"/>
  <c r="D65" i="24" s="1"/>
  <c r="O65" i="24"/>
  <c r="R65" i="24" s="1"/>
  <c r="S65" i="24" s="1"/>
  <c r="C64" i="24"/>
  <c r="F64" i="24" s="1"/>
  <c r="G64" i="24" s="1"/>
  <c r="O64" i="24"/>
  <c r="P64" i="24" s="1"/>
  <c r="C63" i="24"/>
  <c r="H63" i="24" s="1"/>
  <c r="O63" i="24"/>
  <c r="R63" i="24" s="1"/>
  <c r="C62" i="24"/>
  <c r="H62" i="24" s="1"/>
  <c r="O62" i="24"/>
  <c r="C61" i="24"/>
  <c r="O61" i="24"/>
  <c r="R61" i="24" s="1"/>
  <c r="C60" i="24"/>
  <c r="H60" i="24" s="1"/>
  <c r="O60" i="24"/>
  <c r="P60" i="24" s="1"/>
  <c r="C59" i="24"/>
  <c r="O59" i="24"/>
  <c r="C58" i="24"/>
  <c r="H58" i="24" s="1"/>
  <c r="O58" i="24"/>
  <c r="T58" i="24" s="1"/>
  <c r="C57" i="24"/>
  <c r="H57" i="24" s="1"/>
  <c r="O57" i="24"/>
  <c r="P57" i="24" s="1"/>
  <c r="C56" i="24"/>
  <c r="F56" i="24" s="1"/>
  <c r="G56" i="24" s="1"/>
  <c r="O56" i="24"/>
  <c r="C55" i="24"/>
  <c r="D55" i="24" s="1"/>
  <c r="O55" i="24"/>
  <c r="T55" i="24" s="1"/>
  <c r="C54" i="24"/>
  <c r="O54" i="24"/>
  <c r="T54" i="24" s="1"/>
  <c r="C53" i="24"/>
  <c r="H53" i="24" s="1"/>
  <c r="O53" i="24"/>
  <c r="T53" i="24" s="1"/>
  <c r="C52" i="24"/>
  <c r="H52" i="24" s="1"/>
  <c r="O52" i="24"/>
  <c r="T52" i="24" s="1"/>
  <c r="C51" i="24"/>
  <c r="O51" i="24"/>
  <c r="T51" i="24" s="1"/>
  <c r="C50" i="24"/>
  <c r="D50" i="24" s="1"/>
  <c r="O50" i="24"/>
  <c r="R50" i="24" s="1"/>
  <c r="S50" i="24" s="1"/>
  <c r="C49" i="24"/>
  <c r="O49" i="24"/>
  <c r="T49" i="24" s="1"/>
  <c r="C48" i="24"/>
  <c r="F48" i="24" s="1"/>
  <c r="G48" i="24" s="1"/>
  <c r="O48" i="24"/>
  <c r="T48" i="24" s="1"/>
  <c r="C47" i="24"/>
  <c r="H47" i="24" s="1"/>
  <c r="O47" i="24"/>
  <c r="C46" i="24"/>
  <c r="D46" i="24" s="1"/>
  <c r="O46" i="24"/>
  <c r="P46" i="24" s="1"/>
  <c r="C45" i="24"/>
  <c r="D45" i="24" s="1"/>
  <c r="O45" i="24"/>
  <c r="R45" i="24" s="1"/>
  <c r="C44" i="24"/>
  <c r="O43" i="24"/>
  <c r="T43" i="24" s="1"/>
  <c r="C43" i="24"/>
  <c r="F43" i="24" s="1"/>
  <c r="G43" i="24" s="1"/>
  <c r="O42" i="24"/>
  <c r="C42" i="24"/>
  <c r="D42" i="24" s="1"/>
  <c r="O41" i="24"/>
  <c r="R41" i="24" s="1"/>
  <c r="C41" i="24"/>
  <c r="O40" i="24"/>
  <c r="T40" i="24" s="1"/>
  <c r="C40" i="24"/>
  <c r="F40" i="24" s="1"/>
  <c r="G40" i="24" s="1"/>
  <c r="O39" i="24"/>
  <c r="R39" i="24" s="1"/>
  <c r="S39" i="24" s="1"/>
  <c r="C39" i="24"/>
  <c r="H39" i="24" s="1"/>
  <c r="O38" i="24"/>
  <c r="T38" i="24" s="1"/>
  <c r="C38" i="24"/>
  <c r="D38" i="24" s="1"/>
  <c r="O37" i="24"/>
  <c r="R37" i="24" s="1"/>
  <c r="C37" i="24"/>
  <c r="H37" i="24" s="1"/>
  <c r="O36" i="24"/>
  <c r="C36" i="24"/>
  <c r="H36" i="24" s="1"/>
  <c r="O35" i="24"/>
  <c r="P35" i="24" s="1"/>
  <c r="C35" i="24"/>
  <c r="H35" i="24" s="1"/>
  <c r="O34" i="24"/>
  <c r="C34" i="24"/>
  <c r="F34" i="24" s="1"/>
  <c r="G34" i="24" s="1"/>
  <c r="O33" i="24"/>
  <c r="R33" i="24" s="1"/>
  <c r="S33" i="24" s="1"/>
  <c r="C33" i="24"/>
  <c r="F33" i="24" s="1"/>
  <c r="G33" i="24" s="1"/>
  <c r="O32" i="24"/>
  <c r="T32" i="24" s="1"/>
  <c r="C32" i="24"/>
  <c r="D32" i="24" s="1"/>
  <c r="O31" i="24"/>
  <c r="R31" i="24" s="1"/>
  <c r="S31" i="24" s="1"/>
  <c r="C31" i="24"/>
  <c r="D31" i="24" s="1"/>
  <c r="O30" i="24"/>
  <c r="R30" i="24" s="1"/>
  <c r="C30" i="24"/>
  <c r="H30" i="24" s="1"/>
  <c r="O29" i="24"/>
  <c r="C29" i="24"/>
  <c r="O28" i="24"/>
  <c r="T28" i="24" s="1"/>
  <c r="C28" i="24"/>
  <c r="D28" i="24" s="1"/>
  <c r="O27" i="24"/>
  <c r="T27" i="24" s="1"/>
  <c r="C27" i="24"/>
  <c r="D27" i="24" s="1"/>
  <c r="O26" i="24"/>
  <c r="C26" i="24"/>
  <c r="D26" i="24" s="1"/>
  <c r="O25" i="24"/>
  <c r="P25" i="24" s="1"/>
  <c r="C25" i="24"/>
  <c r="H25" i="24" s="1"/>
  <c r="O24" i="24"/>
  <c r="P24" i="24" s="1"/>
  <c r="C24" i="24"/>
  <c r="D24" i="24" s="1"/>
  <c r="O23" i="24"/>
  <c r="C23" i="24"/>
  <c r="O22" i="24"/>
  <c r="C22" i="24"/>
  <c r="H22" i="24" s="1"/>
  <c r="O21" i="24"/>
  <c r="T21" i="24" s="1"/>
  <c r="C21" i="24"/>
  <c r="F21" i="24" s="1"/>
  <c r="G21" i="24" s="1"/>
  <c r="O20" i="24"/>
  <c r="T20" i="24" s="1"/>
  <c r="C20" i="24"/>
  <c r="H20" i="24" s="1"/>
  <c r="O19" i="24"/>
  <c r="T19" i="24" s="1"/>
  <c r="C19" i="24"/>
  <c r="F19" i="24" s="1"/>
  <c r="G19" i="24" s="1"/>
  <c r="O18" i="24"/>
  <c r="C18" i="24"/>
  <c r="H18" i="24" s="1"/>
  <c r="O17" i="24"/>
  <c r="P17" i="24" s="1"/>
  <c r="C17" i="24"/>
  <c r="F17" i="24" s="1"/>
  <c r="G17" i="24" s="1"/>
  <c r="O16" i="24"/>
  <c r="C16" i="24"/>
  <c r="H16" i="24" s="1"/>
  <c r="O15" i="24"/>
  <c r="C15" i="24"/>
  <c r="D15" i="24" s="1"/>
  <c r="O14" i="24"/>
  <c r="C14" i="24"/>
  <c r="H14" i="24" s="1"/>
  <c r="O13" i="24"/>
  <c r="T13" i="24" s="1"/>
  <c r="C13" i="24"/>
  <c r="D13" i="24" s="1"/>
  <c r="O12" i="24"/>
  <c r="R12" i="24" s="1"/>
  <c r="C12" i="24"/>
  <c r="F12" i="24" s="1"/>
  <c r="G12" i="24" s="1"/>
  <c r="O11" i="24"/>
  <c r="R11" i="24" s="1"/>
  <c r="S11" i="24" s="1"/>
  <c r="C11" i="24"/>
  <c r="F11" i="24" s="1"/>
  <c r="G11" i="24" s="1"/>
  <c r="O10" i="24"/>
  <c r="C10" i="24"/>
  <c r="O9" i="24"/>
  <c r="T9" i="24" s="1"/>
  <c r="C9" i="24"/>
  <c r="D9" i="24" s="1"/>
  <c r="O8" i="24"/>
  <c r="P8" i="24" s="1"/>
  <c r="C8" i="24"/>
  <c r="H8" i="24" s="1"/>
  <c r="O7" i="24"/>
  <c r="T7" i="24" s="1"/>
  <c r="C7" i="24"/>
  <c r="D7" i="24" s="1"/>
  <c r="O6" i="24"/>
  <c r="C6" i="24"/>
  <c r="F6" i="24" s="1"/>
  <c r="G6" i="24" s="1"/>
  <c r="O5" i="24"/>
  <c r="T5" i="24" s="1"/>
  <c r="C5" i="24"/>
  <c r="H5" i="24" s="1"/>
  <c r="C87" i="23"/>
  <c r="D87" i="23" s="1"/>
  <c r="C86" i="23"/>
  <c r="F86" i="23" s="1"/>
  <c r="G86" i="23" s="1"/>
  <c r="O86" i="23"/>
  <c r="T86" i="23" s="1"/>
  <c r="C85" i="23"/>
  <c r="F85" i="23" s="1"/>
  <c r="G85" i="23" s="1"/>
  <c r="O85" i="23"/>
  <c r="C84" i="23"/>
  <c r="D84" i="23" s="1"/>
  <c r="O84" i="23"/>
  <c r="P84" i="23" s="1"/>
  <c r="C83" i="23"/>
  <c r="H83" i="23" s="1"/>
  <c r="O83" i="23"/>
  <c r="P83" i="23" s="1"/>
  <c r="C82" i="23"/>
  <c r="O82" i="23"/>
  <c r="C81" i="23"/>
  <c r="O81" i="23"/>
  <c r="C80" i="23"/>
  <c r="D80" i="23" s="1"/>
  <c r="O80" i="23"/>
  <c r="T80" i="23" s="1"/>
  <c r="C79" i="23"/>
  <c r="O79" i="23"/>
  <c r="R79" i="23" s="1"/>
  <c r="C78" i="23"/>
  <c r="D78" i="23" s="1"/>
  <c r="O78" i="23"/>
  <c r="P78" i="23" s="1"/>
  <c r="C77" i="23"/>
  <c r="D77" i="23" s="1"/>
  <c r="O77" i="23"/>
  <c r="C76" i="23"/>
  <c r="D76" i="23" s="1"/>
  <c r="O76" i="23"/>
  <c r="R76" i="23" s="1"/>
  <c r="C75" i="23"/>
  <c r="F75" i="23" s="1"/>
  <c r="G75" i="23" s="1"/>
  <c r="O75" i="23"/>
  <c r="R75" i="23" s="1"/>
  <c r="S75" i="23" s="1"/>
  <c r="C74" i="23"/>
  <c r="H74" i="23" s="1"/>
  <c r="O74" i="23"/>
  <c r="R74" i="23" s="1"/>
  <c r="S74" i="23" s="1"/>
  <c r="C73" i="23"/>
  <c r="O73" i="23"/>
  <c r="P73" i="23" s="1"/>
  <c r="C72" i="23"/>
  <c r="F72" i="23" s="1"/>
  <c r="G72" i="23" s="1"/>
  <c r="O72" i="23"/>
  <c r="P72" i="23" s="1"/>
  <c r="C71" i="23"/>
  <c r="D71" i="23" s="1"/>
  <c r="O71" i="23"/>
  <c r="T71" i="23" s="1"/>
  <c r="C70" i="23"/>
  <c r="H70" i="23" s="1"/>
  <c r="O70" i="23"/>
  <c r="P70" i="23" s="1"/>
  <c r="C69" i="23"/>
  <c r="D69" i="23" s="1"/>
  <c r="O69" i="23"/>
  <c r="C68" i="23"/>
  <c r="F68" i="23" s="1"/>
  <c r="G68" i="23" s="1"/>
  <c r="O68" i="23"/>
  <c r="C67" i="23"/>
  <c r="O67" i="23"/>
  <c r="R67" i="23" s="1"/>
  <c r="S67" i="23" s="1"/>
  <c r="C66" i="23"/>
  <c r="D66" i="23" s="1"/>
  <c r="O66" i="23"/>
  <c r="P66" i="23" s="1"/>
  <c r="C65" i="23"/>
  <c r="F65" i="23" s="1"/>
  <c r="O65" i="23"/>
  <c r="R65" i="23" s="1"/>
  <c r="C64" i="23"/>
  <c r="O64" i="23"/>
  <c r="T64" i="23" s="1"/>
  <c r="C63" i="23"/>
  <c r="D63" i="23" s="1"/>
  <c r="O63" i="23"/>
  <c r="P63" i="23" s="1"/>
  <c r="C62" i="23"/>
  <c r="H62" i="23" s="1"/>
  <c r="O62" i="23"/>
  <c r="P62" i="23" s="1"/>
  <c r="C61" i="23"/>
  <c r="O61" i="23"/>
  <c r="R61" i="23" s="1"/>
  <c r="C60" i="23"/>
  <c r="D60" i="23" s="1"/>
  <c r="O60" i="23"/>
  <c r="P60" i="23" s="1"/>
  <c r="C59" i="23"/>
  <c r="F59" i="23" s="1"/>
  <c r="G59" i="23" s="1"/>
  <c r="O59" i="23"/>
  <c r="R59" i="23" s="1"/>
  <c r="S59" i="23" s="1"/>
  <c r="C58" i="23"/>
  <c r="H58" i="23" s="1"/>
  <c r="O58" i="23"/>
  <c r="C57" i="23"/>
  <c r="O57" i="23"/>
  <c r="T57" i="23" s="1"/>
  <c r="C56" i="23"/>
  <c r="F56" i="23" s="1"/>
  <c r="G56" i="23" s="1"/>
  <c r="O56" i="23"/>
  <c r="T56" i="23" s="1"/>
  <c r="C55" i="23"/>
  <c r="F55" i="23" s="1"/>
  <c r="O55" i="23"/>
  <c r="R55" i="23" s="1"/>
  <c r="S55" i="23" s="1"/>
  <c r="C54" i="23"/>
  <c r="D54" i="23" s="1"/>
  <c r="O54" i="23"/>
  <c r="C53" i="23"/>
  <c r="H53" i="23" s="1"/>
  <c r="O53" i="23"/>
  <c r="P53" i="23" s="1"/>
  <c r="C52" i="23"/>
  <c r="F52" i="23" s="1"/>
  <c r="G52" i="23" s="1"/>
  <c r="O52" i="23"/>
  <c r="R52" i="23" s="1"/>
  <c r="C51" i="23"/>
  <c r="O51" i="23"/>
  <c r="P51" i="23" s="1"/>
  <c r="C50" i="23"/>
  <c r="F50" i="23" s="1"/>
  <c r="G50" i="23" s="1"/>
  <c r="O50" i="23"/>
  <c r="C49" i="23"/>
  <c r="H49" i="23" s="1"/>
  <c r="O49" i="23"/>
  <c r="C48" i="23"/>
  <c r="H48" i="23" s="1"/>
  <c r="O48" i="23"/>
  <c r="P48" i="23" s="1"/>
  <c r="C47" i="23"/>
  <c r="O47" i="23"/>
  <c r="R47" i="23" s="1"/>
  <c r="S47" i="23" s="1"/>
  <c r="C46" i="23"/>
  <c r="H46" i="23" s="1"/>
  <c r="O46" i="23"/>
  <c r="T46" i="23" s="1"/>
  <c r="C45" i="23"/>
  <c r="O45" i="23"/>
  <c r="C44" i="23"/>
  <c r="H44" i="23" s="1"/>
  <c r="O43" i="23"/>
  <c r="T43" i="23" s="1"/>
  <c r="C43" i="23"/>
  <c r="F43" i="23" s="1"/>
  <c r="G43" i="23" s="1"/>
  <c r="O42" i="23"/>
  <c r="R42" i="23" s="1"/>
  <c r="C42" i="23"/>
  <c r="H42" i="23" s="1"/>
  <c r="O41" i="23"/>
  <c r="T41" i="23" s="1"/>
  <c r="C41" i="23"/>
  <c r="F41" i="23" s="1"/>
  <c r="G41" i="23" s="1"/>
  <c r="O40" i="23"/>
  <c r="C40" i="23"/>
  <c r="F40" i="23" s="1"/>
  <c r="G40" i="23" s="1"/>
  <c r="O39" i="23"/>
  <c r="P39" i="23" s="1"/>
  <c r="C39" i="23"/>
  <c r="O38" i="23"/>
  <c r="P38" i="23" s="1"/>
  <c r="C38" i="23"/>
  <c r="H38" i="23" s="1"/>
  <c r="O37" i="23"/>
  <c r="T37" i="23" s="1"/>
  <c r="C37" i="23"/>
  <c r="H37" i="23" s="1"/>
  <c r="O36" i="23"/>
  <c r="P36" i="23" s="1"/>
  <c r="C36" i="23"/>
  <c r="O35" i="23"/>
  <c r="C35" i="23"/>
  <c r="F35" i="23" s="1"/>
  <c r="G35" i="23" s="1"/>
  <c r="O34" i="23"/>
  <c r="T34" i="23" s="1"/>
  <c r="C34" i="23"/>
  <c r="H34" i="23" s="1"/>
  <c r="O33" i="23"/>
  <c r="T33" i="23" s="1"/>
  <c r="C33" i="23"/>
  <c r="O32" i="23"/>
  <c r="R32" i="23" s="1"/>
  <c r="C32" i="23"/>
  <c r="F32" i="23" s="1"/>
  <c r="G32" i="23" s="1"/>
  <c r="O31" i="23"/>
  <c r="R31" i="23" s="1"/>
  <c r="C31" i="23"/>
  <c r="D31" i="23" s="1"/>
  <c r="O30" i="23"/>
  <c r="T30" i="23" s="1"/>
  <c r="C30" i="23"/>
  <c r="F30" i="23" s="1"/>
  <c r="G30" i="23" s="1"/>
  <c r="O29" i="23"/>
  <c r="P29" i="23" s="1"/>
  <c r="C29" i="23"/>
  <c r="O28" i="23"/>
  <c r="T28" i="23" s="1"/>
  <c r="C28" i="23"/>
  <c r="H28" i="23" s="1"/>
  <c r="O27" i="23"/>
  <c r="P27" i="23" s="1"/>
  <c r="C27" i="23"/>
  <c r="H27" i="23" s="1"/>
  <c r="O26" i="23"/>
  <c r="R26" i="23" s="1"/>
  <c r="C26" i="23"/>
  <c r="F26" i="23" s="1"/>
  <c r="G26" i="23" s="1"/>
  <c r="O25" i="23"/>
  <c r="P25" i="23" s="1"/>
  <c r="C25" i="23"/>
  <c r="O24" i="23"/>
  <c r="P24" i="23" s="1"/>
  <c r="C24" i="23"/>
  <c r="H24" i="23" s="1"/>
  <c r="O23" i="23"/>
  <c r="C23" i="23"/>
  <c r="F23" i="23" s="1"/>
  <c r="G23" i="23" s="1"/>
  <c r="O22" i="23"/>
  <c r="C22" i="23"/>
  <c r="H22" i="23" s="1"/>
  <c r="O21" i="23"/>
  <c r="R21" i="23" s="1"/>
  <c r="S21" i="23" s="1"/>
  <c r="C21" i="23"/>
  <c r="O20" i="23"/>
  <c r="C20" i="23"/>
  <c r="O19" i="23"/>
  <c r="T19" i="23" s="1"/>
  <c r="C19" i="23"/>
  <c r="F19" i="23" s="1"/>
  <c r="G19" i="23" s="1"/>
  <c r="O18" i="23"/>
  <c r="T18" i="23" s="1"/>
  <c r="C18" i="23"/>
  <c r="O17" i="23"/>
  <c r="P17" i="23" s="1"/>
  <c r="C17" i="23"/>
  <c r="D17" i="23" s="1"/>
  <c r="O16" i="23"/>
  <c r="C16" i="23"/>
  <c r="O15" i="23"/>
  <c r="P15" i="23" s="1"/>
  <c r="C15" i="23"/>
  <c r="H15" i="23" s="1"/>
  <c r="O14" i="23"/>
  <c r="T14" i="23" s="1"/>
  <c r="C14" i="23"/>
  <c r="O13" i="23"/>
  <c r="P13" i="23" s="1"/>
  <c r="C13" i="23"/>
  <c r="F13" i="23" s="1"/>
  <c r="O12" i="23"/>
  <c r="C12" i="23"/>
  <c r="H12" i="23" s="1"/>
  <c r="O11" i="23"/>
  <c r="R11" i="23" s="1"/>
  <c r="S11" i="23" s="1"/>
  <c r="C11" i="23"/>
  <c r="F11" i="23" s="1"/>
  <c r="O10" i="23"/>
  <c r="C10" i="23"/>
  <c r="O9" i="23"/>
  <c r="T9" i="23" s="1"/>
  <c r="C9" i="23"/>
  <c r="F9" i="23" s="1"/>
  <c r="G9" i="23" s="1"/>
  <c r="O8" i="23"/>
  <c r="R8" i="23" s="1"/>
  <c r="C8" i="23"/>
  <c r="H8" i="23" s="1"/>
  <c r="O7" i="23"/>
  <c r="T7" i="23" s="1"/>
  <c r="C7" i="23"/>
  <c r="F7" i="23" s="1"/>
  <c r="G7" i="23" s="1"/>
  <c r="O6" i="23"/>
  <c r="P6" i="23" s="1"/>
  <c r="C6" i="23"/>
  <c r="O5" i="23"/>
  <c r="C5" i="23"/>
  <c r="D5" i="23" s="1"/>
  <c r="T66" i="25"/>
  <c r="R66" i="25"/>
  <c r="S66" i="25" s="1"/>
  <c r="P66" i="25"/>
  <c r="T66" i="28"/>
  <c r="P66" i="28"/>
  <c r="F63" i="25"/>
  <c r="G63" i="25" s="1"/>
  <c r="I63" i="25" s="1"/>
  <c r="J63" i="25" s="1"/>
  <c r="C216" i="10" s="1"/>
  <c r="C856" i="10" s="1"/>
  <c r="H71" i="25"/>
  <c r="F71" i="25"/>
  <c r="R84" i="25"/>
  <c r="P84" i="25"/>
  <c r="T86" i="25"/>
  <c r="D37" i="28"/>
  <c r="P68" i="28"/>
  <c r="T48" i="25"/>
  <c r="U48" i="25" s="1"/>
  <c r="V48" i="25" s="1"/>
  <c r="C1482" i="10" s="1"/>
  <c r="R48" i="25"/>
  <c r="D71" i="25"/>
  <c r="R86" i="25"/>
  <c r="S86" i="25" s="1"/>
  <c r="H37" i="28"/>
  <c r="D46" i="28"/>
  <c r="H46" i="28"/>
  <c r="I46" i="28" s="1"/>
  <c r="J46" i="28" s="1"/>
  <c r="C439" i="10" s="1"/>
  <c r="C1079" i="10" s="1"/>
  <c r="T60" i="28"/>
  <c r="H22" i="25"/>
  <c r="H25" i="25"/>
  <c r="F25" i="25"/>
  <c r="P29" i="25"/>
  <c r="P48" i="25"/>
  <c r="H22" i="28"/>
  <c r="F13" i="25"/>
  <c r="R80" i="25"/>
  <c r="F9" i="25"/>
  <c r="G9" i="25" s="1"/>
  <c r="D73" i="28"/>
  <c r="T68" i="25"/>
  <c r="R68" i="25"/>
  <c r="S68" i="25"/>
  <c r="P68" i="25"/>
  <c r="F78" i="25"/>
  <c r="G78" i="25" s="1"/>
  <c r="T21" i="25"/>
  <c r="P56" i="25"/>
  <c r="F64" i="25"/>
  <c r="G64" i="25" s="1"/>
  <c r="I64" i="25" s="1"/>
  <c r="J64" i="25" s="1"/>
  <c r="C217" i="10" s="1"/>
  <c r="C857" i="10" s="1"/>
  <c r="T10" i="25"/>
  <c r="P10" i="25"/>
  <c r="R56" i="25"/>
  <c r="H12" i="28"/>
  <c r="T82" i="28"/>
  <c r="R34" i="25"/>
  <c r="S34" i="25" s="1"/>
  <c r="U34" i="25" s="1"/>
  <c r="V34" i="25" s="1"/>
  <c r="C1468" i="10" s="1"/>
  <c r="H46" i="25"/>
  <c r="F46" i="25"/>
  <c r="H45" i="25"/>
  <c r="F45" i="25"/>
  <c r="G45" i="25" s="1"/>
  <c r="I45" i="25" s="1"/>
  <c r="J45" i="25" s="1"/>
  <c r="C198" i="10" s="1"/>
  <c r="C838" i="10" s="1"/>
  <c r="H39" i="28"/>
  <c r="D39" i="28"/>
  <c r="T70" i="28"/>
  <c r="U70" i="28" s="1"/>
  <c r="V70" i="28" s="1"/>
  <c r="C1746" i="10" s="1"/>
  <c r="T41" i="25"/>
  <c r="R41" i="25"/>
  <c r="S41" i="25" s="1"/>
  <c r="P41" i="25"/>
  <c r="R53" i="25"/>
  <c r="S53" i="25" s="1"/>
  <c r="T53" i="25"/>
  <c r="H74" i="25"/>
  <c r="T55" i="28"/>
  <c r="P55" i="28"/>
  <c r="P18" i="25"/>
  <c r="P78" i="25"/>
  <c r="T72" i="28"/>
  <c r="U72" i="28" s="1"/>
  <c r="V72" i="28" s="1"/>
  <c r="C1748" i="10" s="1"/>
  <c r="P72" i="28"/>
  <c r="P62" i="28"/>
  <c r="D8" i="28"/>
  <c r="H8" i="28"/>
  <c r="P8" i="28"/>
  <c r="T18" i="28"/>
  <c r="P18" i="28"/>
  <c r="D58" i="28"/>
  <c r="P27" i="28"/>
  <c r="T37" i="28"/>
  <c r="U37" i="28" s="1"/>
  <c r="V37" i="28" s="1"/>
  <c r="C1713" i="10" s="1"/>
  <c r="P37" i="28"/>
  <c r="T28" i="28"/>
  <c r="H14" i="28"/>
  <c r="I14" i="28" s="1"/>
  <c r="J14" i="28" s="1"/>
  <c r="C407" i="10" s="1"/>
  <c r="C1047" i="10" s="1"/>
  <c r="D14" i="28"/>
  <c r="T50" i="28"/>
  <c r="P50" i="28"/>
  <c r="T23" i="28"/>
  <c r="H21" i="28"/>
  <c r="I21" i="28" s="1"/>
  <c r="J21" i="28" s="1"/>
  <c r="C414" i="10" s="1"/>
  <c r="C1054" i="10" s="1"/>
  <c r="H25" i="28"/>
  <c r="D25" i="28"/>
  <c r="H51" i="28"/>
  <c r="T53" i="28"/>
  <c r="P53" i="28"/>
  <c r="D21" i="28"/>
  <c r="D30" i="28"/>
  <c r="D31" i="28"/>
  <c r="D41" i="28"/>
  <c r="D53" i="28"/>
  <c r="T59" i="28"/>
  <c r="D13" i="28"/>
  <c r="D18" i="28"/>
  <c r="P25" i="28"/>
  <c r="T25" i="28"/>
  <c r="H43" i="28"/>
  <c r="P59" i="28"/>
  <c r="P65" i="28"/>
  <c r="D79" i="28"/>
  <c r="D86" i="28"/>
  <c r="P7" i="28"/>
  <c r="P22" i="28"/>
  <c r="H30" i="28"/>
  <c r="H41" i="28"/>
  <c r="D43" i="28"/>
  <c r="H57" i="28"/>
  <c r="D57" i="28"/>
  <c r="H73" i="28"/>
  <c r="P51" i="28"/>
  <c r="D56" i="28"/>
  <c r="H78" i="28"/>
  <c r="P29" i="28"/>
  <c r="P41" i="28"/>
  <c r="H56" i="28"/>
  <c r="D60" i="28"/>
  <c r="T11" i="28"/>
  <c r="P16" i="28"/>
  <c r="D24" i="28"/>
  <c r="D28" i="28"/>
  <c r="H29" i="28"/>
  <c r="D50" i="28"/>
  <c r="H50" i="28"/>
  <c r="I50" i="28" s="1"/>
  <c r="J50" i="28" s="1"/>
  <c r="C443" i="10" s="1"/>
  <c r="C1083" i="10" s="1"/>
  <c r="T51" i="28"/>
  <c r="T83" i="28"/>
  <c r="U83" i="28" s="1"/>
  <c r="V83" i="28" s="1"/>
  <c r="C1759" i="10" s="1"/>
  <c r="H81" i="28"/>
  <c r="D81" i="28"/>
  <c r="H63" i="28"/>
  <c r="D70" i="28"/>
  <c r="H70" i="28"/>
  <c r="I70" i="28" s="1"/>
  <c r="J70" i="28" s="1"/>
  <c r="C463" i="10" s="1"/>
  <c r="C1103" i="10" s="1"/>
  <c r="H71" i="28"/>
  <c r="D64" i="28"/>
  <c r="D66" i="28"/>
  <c r="D74" i="28"/>
  <c r="D84" i="28"/>
  <c r="P79" i="25"/>
  <c r="T79" i="25"/>
  <c r="P36" i="25"/>
  <c r="R65" i="25"/>
  <c r="S65" i="25" s="1"/>
  <c r="T65" i="25"/>
  <c r="D19" i="25"/>
  <c r="F40" i="25"/>
  <c r="D52" i="25"/>
  <c r="R59" i="25"/>
  <c r="D33" i="25"/>
  <c r="H33" i="25"/>
  <c r="F55" i="25"/>
  <c r="G55" i="25" s="1"/>
  <c r="D66" i="25"/>
  <c r="T16" i="25"/>
  <c r="F29" i="25"/>
  <c r="G29" i="25" s="1"/>
  <c r="H31" i="25"/>
  <c r="R42" i="25"/>
  <c r="T42" i="25"/>
  <c r="H55" i="25"/>
  <c r="F66" i="25"/>
  <c r="G66" i="25" s="1"/>
  <c r="I66" i="25" s="1"/>
  <c r="J66" i="25" s="1"/>
  <c r="C219" i="10" s="1"/>
  <c r="C859" i="10" s="1"/>
  <c r="P73" i="25"/>
  <c r="F28" i="25"/>
  <c r="G28" i="25" s="1"/>
  <c r="I28" i="25" s="1"/>
  <c r="J28" i="25" s="1"/>
  <c r="C181" i="10" s="1"/>
  <c r="C821" i="10" s="1"/>
  <c r="P42" i="25"/>
  <c r="F12" i="25"/>
  <c r="G12" i="25" s="1"/>
  <c r="R14" i="25"/>
  <c r="S14" i="25" s="1"/>
  <c r="D16" i="25"/>
  <c r="H16" i="25"/>
  <c r="F17" i="25"/>
  <c r="G17" i="25" s="1"/>
  <c r="D17" i="25"/>
  <c r="R20" i="25"/>
  <c r="P20" i="25"/>
  <c r="F31" i="25"/>
  <c r="R38" i="25"/>
  <c r="S38" i="25"/>
  <c r="T38" i="25"/>
  <c r="P38" i="25"/>
  <c r="D62" i="25"/>
  <c r="H62" i="25"/>
  <c r="R22" i="25"/>
  <c r="T22" i="25"/>
  <c r="H57" i="25"/>
  <c r="F57" i="25"/>
  <c r="G57" i="25" s="1"/>
  <c r="F86" i="25"/>
  <c r="G86" i="25" s="1"/>
  <c r="I86" i="25" s="1"/>
  <c r="J86" i="25" s="1"/>
  <c r="C239" i="10" s="1"/>
  <c r="C879" i="10" s="1"/>
  <c r="H19" i="25"/>
  <c r="F19" i="25"/>
  <c r="G19" i="25" s="1"/>
  <c r="I19" i="25" s="1"/>
  <c r="J19" i="25" s="1"/>
  <c r="C172" i="10" s="1"/>
  <c r="C812" i="10" s="1"/>
  <c r="D40" i="25"/>
  <c r="H26" i="25"/>
  <c r="D34" i="25"/>
  <c r="F34" i="25"/>
  <c r="G34" i="25" s="1"/>
  <c r="H34" i="25"/>
  <c r="T45" i="25"/>
  <c r="F56" i="25"/>
  <c r="P65" i="25"/>
  <c r="F69" i="25"/>
  <c r="G69" i="25" s="1"/>
  <c r="H69" i="25"/>
  <c r="H86" i="25"/>
  <c r="D14" i="25"/>
  <c r="D53" i="25"/>
  <c r="R71" i="25"/>
  <c r="D28" i="25"/>
  <c r="D30" i="25"/>
  <c r="F33" i="25"/>
  <c r="H52" i="25"/>
  <c r="F81" i="25"/>
  <c r="D32" i="25"/>
  <c r="F54" i="25"/>
  <c r="G54" i="25" s="1"/>
  <c r="F61" i="25"/>
  <c r="G61" i="25" s="1"/>
  <c r="I61" i="25" s="1"/>
  <c r="J61" i="25" s="1"/>
  <c r="C214" i="10" s="1"/>
  <c r="C854" i="10" s="1"/>
  <c r="T71" i="25"/>
  <c r="D81" i="25"/>
  <c r="R10" i="25"/>
  <c r="S10" i="25" s="1"/>
  <c r="U10" i="25" s="1"/>
  <c r="V10" i="25" s="1"/>
  <c r="C1444" i="10" s="1"/>
  <c r="D12" i="25"/>
  <c r="F16" i="25"/>
  <c r="G16" i="25" s="1"/>
  <c r="H17" i="25"/>
  <c r="T20" i="25"/>
  <c r="H35" i="25"/>
  <c r="F35" i="25"/>
  <c r="G35" i="25" s="1"/>
  <c r="I35" i="25" s="1"/>
  <c r="J35" i="25" s="1"/>
  <c r="C188" i="10" s="1"/>
  <c r="C828" i="10" s="1"/>
  <c r="D47" i="25"/>
  <c r="R49" i="25"/>
  <c r="S49" i="25" s="1"/>
  <c r="H61" i="25"/>
  <c r="R85" i="25"/>
  <c r="S85" i="25" s="1"/>
  <c r="T85" i="25"/>
  <c r="F43" i="25"/>
  <c r="G43" i="25" s="1"/>
  <c r="D37" i="25"/>
  <c r="R47" i="25"/>
  <c r="S47" i="25" s="1"/>
  <c r="T47" i="25"/>
  <c r="D58" i="25"/>
  <c r="F65" i="25"/>
  <c r="G65" i="25" s="1"/>
  <c r="I65" i="25" s="1"/>
  <c r="J65" i="25" s="1"/>
  <c r="C218" i="10" s="1"/>
  <c r="C858" i="10" s="1"/>
  <c r="R75" i="25"/>
  <c r="P75" i="25"/>
  <c r="T81" i="25"/>
  <c r="D70" i="25"/>
  <c r="F77" i="25"/>
  <c r="P11" i="25"/>
  <c r="R32" i="25"/>
  <c r="S32" i="25" s="1"/>
  <c r="F37" i="25"/>
  <c r="G37" i="25" s="1"/>
  <c r="H43" i="25"/>
  <c r="D44" i="25"/>
  <c r="P47" i="25"/>
  <c r="D51" i="25"/>
  <c r="F58" i="25"/>
  <c r="G58" i="25" s="1"/>
  <c r="I58" i="25" s="1"/>
  <c r="J58" i="25" s="1"/>
  <c r="C211" i="10" s="1"/>
  <c r="C851" i="10" s="1"/>
  <c r="R63" i="25"/>
  <c r="P63" i="25"/>
  <c r="D65" i="25"/>
  <c r="T69" i="25"/>
  <c r="H70" i="25"/>
  <c r="H77" i="25"/>
  <c r="D78" i="25"/>
  <c r="P81" i="25"/>
  <c r="D38" i="25"/>
  <c r="D46" i="25"/>
  <c r="D64" i="25"/>
  <c r="D72" i="25"/>
  <c r="D80" i="25"/>
  <c r="D60" i="25"/>
  <c r="D68" i="25"/>
  <c r="D76" i="25"/>
  <c r="P40" i="24"/>
  <c r="P30" i="24"/>
  <c r="E27" i="7"/>
  <c r="E25" i="7"/>
  <c r="E26" i="7"/>
  <c r="E24" i="7"/>
  <c r="J24" i="7"/>
  <c r="M47" i="7"/>
  <c r="E23" i="7"/>
  <c r="E29" i="7"/>
  <c r="E30" i="7"/>
  <c r="E19" i="7"/>
  <c r="E20" i="7"/>
  <c r="E21" i="7"/>
  <c r="E22" i="7"/>
  <c r="E18" i="7"/>
  <c r="J19" i="7"/>
  <c r="J20" i="7"/>
  <c r="J21" i="7"/>
  <c r="J22" i="7"/>
  <c r="J23" i="7"/>
  <c r="J18" i="7"/>
  <c r="D1" i="9"/>
  <c r="B1638" i="10"/>
  <c r="B1558" i="10"/>
  <c r="B1478" i="10"/>
  <c r="B1398" i="10"/>
  <c r="B1318" i="10"/>
  <c r="C85" i="17"/>
  <c r="C85" i="18" s="1"/>
  <c r="C84" i="17"/>
  <c r="C84" i="18" s="1"/>
  <c r="D84" i="18" s="1"/>
  <c r="C83" i="17"/>
  <c r="C82" i="17"/>
  <c r="F82" i="17" s="1"/>
  <c r="Q82" i="17"/>
  <c r="R82" i="17" s="1"/>
  <c r="C81" i="17"/>
  <c r="C81" i="18" s="1"/>
  <c r="D81" i="18" s="1"/>
  <c r="Q81" i="17"/>
  <c r="C80" i="17"/>
  <c r="G80" i="17" s="1"/>
  <c r="Q80" i="17"/>
  <c r="R80" i="17" s="1"/>
  <c r="C79" i="17"/>
  <c r="C79" i="18" s="1"/>
  <c r="D79" i="18" s="1"/>
  <c r="Q79" i="17"/>
  <c r="C78" i="17"/>
  <c r="F78" i="17" s="1"/>
  <c r="I78" i="17" s="1"/>
  <c r="Q78" i="17"/>
  <c r="Q78" i="18" s="1"/>
  <c r="T78" i="18" s="1"/>
  <c r="C77" i="17"/>
  <c r="C77" i="18" s="1"/>
  <c r="Q77" i="17"/>
  <c r="C76" i="17"/>
  <c r="C76" i="18" s="1"/>
  <c r="D76" i="18" s="1"/>
  <c r="Q76" i="17"/>
  <c r="Q76" i="18" s="1"/>
  <c r="C75" i="17"/>
  <c r="Q75" i="17"/>
  <c r="T75" i="17" s="1"/>
  <c r="W75" i="17" s="1"/>
  <c r="C74" i="17"/>
  <c r="C74" i="18" s="1"/>
  <c r="Q74" i="17"/>
  <c r="R74" i="17" s="1"/>
  <c r="C73" i="17"/>
  <c r="G73" i="17" s="1"/>
  <c r="Q73" i="17"/>
  <c r="C72" i="17"/>
  <c r="Q72" i="17"/>
  <c r="Q72" i="18" s="1"/>
  <c r="T72" i="18" s="1"/>
  <c r="C71" i="17"/>
  <c r="C71" i="18" s="1"/>
  <c r="G71" i="18" s="1"/>
  <c r="Q71" i="17"/>
  <c r="T71" i="17" s="1"/>
  <c r="C70" i="17"/>
  <c r="D70" i="17" s="1"/>
  <c r="Q70" i="17"/>
  <c r="Q70" i="18" s="1"/>
  <c r="C69" i="17"/>
  <c r="Q69" i="17"/>
  <c r="C68" i="17"/>
  <c r="G68" i="17" s="1"/>
  <c r="Q68" i="17"/>
  <c r="R68" i="17" s="1"/>
  <c r="C67" i="17"/>
  <c r="Q67" i="17"/>
  <c r="C66" i="17"/>
  <c r="G66" i="17" s="1"/>
  <c r="Q66" i="17"/>
  <c r="R66" i="17" s="1"/>
  <c r="C65" i="17"/>
  <c r="Q65" i="17"/>
  <c r="C64" i="17"/>
  <c r="C64" i="18" s="1"/>
  <c r="D64" i="18" s="1"/>
  <c r="Q64" i="17"/>
  <c r="U64" i="17" s="1"/>
  <c r="C63" i="17"/>
  <c r="D63" i="17" s="1"/>
  <c r="Q63" i="17"/>
  <c r="C62" i="17"/>
  <c r="G62" i="17" s="1"/>
  <c r="Q62" i="17"/>
  <c r="T62" i="17" s="1"/>
  <c r="W62" i="17" s="1"/>
  <c r="C61" i="17"/>
  <c r="Q61" i="17"/>
  <c r="C60" i="17"/>
  <c r="C60" i="18" s="1"/>
  <c r="G60" i="18" s="1"/>
  <c r="Q60" i="17"/>
  <c r="Q60" i="18" s="1"/>
  <c r="C59" i="17"/>
  <c r="Q59" i="17"/>
  <c r="R59" i="17" s="1"/>
  <c r="C58" i="17"/>
  <c r="Q58" i="17"/>
  <c r="U58" i="17" s="1"/>
  <c r="C57" i="17"/>
  <c r="Q57" i="17"/>
  <c r="C56" i="17"/>
  <c r="D56" i="17" s="1"/>
  <c r="Q56" i="17"/>
  <c r="U56" i="17" s="1"/>
  <c r="C55" i="17"/>
  <c r="Q55" i="17"/>
  <c r="R55" i="17" s="1"/>
  <c r="C54" i="17"/>
  <c r="D54" i="17" s="1"/>
  <c r="Q54" i="17"/>
  <c r="T54" i="17" s="1"/>
  <c r="W54" i="17" s="1"/>
  <c r="C53" i="17"/>
  <c r="F53" i="17" s="1"/>
  <c r="I53" i="17" s="1"/>
  <c r="Q53" i="17"/>
  <c r="Q53" i="18" s="1"/>
  <c r="C52" i="17"/>
  <c r="Q52" i="17"/>
  <c r="C51" i="17"/>
  <c r="F51" i="17" s="1"/>
  <c r="I51" i="17" s="1"/>
  <c r="Q51" i="17"/>
  <c r="C50" i="17"/>
  <c r="F50" i="17" s="1"/>
  <c r="Q50" i="17"/>
  <c r="T50" i="17" s="1"/>
  <c r="C49" i="17"/>
  <c r="Q49" i="17"/>
  <c r="C48" i="17"/>
  <c r="F48" i="17" s="1"/>
  <c r="Q48" i="17"/>
  <c r="T48" i="17" s="1"/>
  <c r="W48" i="17" s="1"/>
  <c r="C47" i="17"/>
  <c r="Q47" i="17"/>
  <c r="U47" i="17" s="1"/>
  <c r="C46" i="17"/>
  <c r="G46" i="17" s="1"/>
  <c r="Q46" i="17"/>
  <c r="Q46" i="18" s="1"/>
  <c r="R46" i="18" s="1"/>
  <c r="C45" i="17"/>
  <c r="G45" i="17" s="1"/>
  <c r="Q45" i="17"/>
  <c r="U45" i="17" s="1"/>
  <c r="C44" i="17"/>
  <c r="C44" i="18" s="1"/>
  <c r="D44" i="18" s="1"/>
  <c r="Q44" i="17"/>
  <c r="R44" i="17" s="1"/>
  <c r="C43" i="17"/>
  <c r="F43" i="17" s="1"/>
  <c r="I43" i="17" s="1"/>
  <c r="Q43" i="17"/>
  <c r="C42" i="17"/>
  <c r="G42" i="17" s="1"/>
  <c r="Q42" i="17"/>
  <c r="C41" i="17"/>
  <c r="Q41" i="17"/>
  <c r="T41" i="17" s="1"/>
  <c r="C40" i="17"/>
  <c r="F40" i="17" s="1"/>
  <c r="Q39" i="17"/>
  <c r="C39" i="17"/>
  <c r="D39" i="17" s="1"/>
  <c r="C39" i="20"/>
  <c r="Q38" i="17"/>
  <c r="T38" i="17" s="1"/>
  <c r="W38" i="17" s="1"/>
  <c r="C38" i="17"/>
  <c r="G38" i="17" s="1"/>
  <c r="Q37" i="17"/>
  <c r="U37" i="17" s="1"/>
  <c r="C37" i="17"/>
  <c r="Q36" i="17"/>
  <c r="U36" i="17" s="1"/>
  <c r="C36" i="17"/>
  <c r="D36" i="17" s="1"/>
  <c r="Q35" i="17"/>
  <c r="C35" i="17"/>
  <c r="G35" i="17" s="1"/>
  <c r="Q34" i="17"/>
  <c r="T34" i="17" s="1"/>
  <c r="W34" i="17" s="1"/>
  <c r="C34" i="17"/>
  <c r="G34" i="17" s="1"/>
  <c r="Q33" i="17"/>
  <c r="C33" i="17"/>
  <c r="Q32" i="17"/>
  <c r="T32" i="17" s="1"/>
  <c r="C32" i="17"/>
  <c r="D32" i="17" s="1"/>
  <c r="Q31" i="17"/>
  <c r="C31" i="17"/>
  <c r="G31" i="17" s="1"/>
  <c r="Q30" i="17"/>
  <c r="U30" i="17" s="1"/>
  <c r="C30" i="17"/>
  <c r="D30" i="17" s="1"/>
  <c r="Q29" i="17"/>
  <c r="C29" i="17"/>
  <c r="C29" i="18" s="1"/>
  <c r="F29" i="18" s="1"/>
  <c r="I29" i="18" s="1"/>
  <c r="Q28" i="17"/>
  <c r="R28" i="17" s="1"/>
  <c r="C28" i="17"/>
  <c r="C28" i="18" s="1"/>
  <c r="F28" i="18" s="1"/>
  <c r="C28" i="20"/>
  <c r="Q27" i="17"/>
  <c r="C27" i="17"/>
  <c r="Q26" i="17"/>
  <c r="R26" i="17" s="1"/>
  <c r="C26" i="17"/>
  <c r="Q25" i="17"/>
  <c r="C25" i="17"/>
  <c r="G25" i="17" s="1"/>
  <c r="Q24" i="17"/>
  <c r="R24" i="17" s="1"/>
  <c r="C24" i="17"/>
  <c r="G24" i="17" s="1"/>
  <c r="Q23" i="17"/>
  <c r="U23" i="17" s="1"/>
  <c r="C23" i="17"/>
  <c r="C23" i="18" s="1"/>
  <c r="G23" i="18" s="1"/>
  <c r="Q22" i="17"/>
  <c r="C22" i="17"/>
  <c r="Q21" i="17"/>
  <c r="U21" i="17" s="1"/>
  <c r="C21" i="17"/>
  <c r="D21" i="17" s="1"/>
  <c r="Q20" i="17"/>
  <c r="T20" i="17" s="1"/>
  <c r="C20" i="17"/>
  <c r="D20" i="17" s="1"/>
  <c r="Q19" i="17"/>
  <c r="T19" i="17" s="1"/>
  <c r="W19" i="17" s="1"/>
  <c r="C19" i="17"/>
  <c r="F19" i="17" s="1"/>
  <c r="I19" i="17" s="1"/>
  <c r="Q18" i="17"/>
  <c r="Q18" i="18" s="1"/>
  <c r="R18" i="18" s="1"/>
  <c r="C18" i="17"/>
  <c r="G18" i="17" s="1"/>
  <c r="Q17" i="17"/>
  <c r="Q17" i="18" s="1"/>
  <c r="U17" i="18" s="1"/>
  <c r="C17" i="17"/>
  <c r="C17" i="18" s="1"/>
  <c r="F17" i="18" s="1"/>
  <c r="I17" i="18" s="1"/>
  <c r="Q16" i="17"/>
  <c r="U16" i="17" s="1"/>
  <c r="C16" i="17"/>
  <c r="Q15" i="17"/>
  <c r="C15" i="17"/>
  <c r="Q14" i="17"/>
  <c r="U14" i="17" s="1"/>
  <c r="C14" i="17"/>
  <c r="Q13" i="17"/>
  <c r="T13" i="17" s="1"/>
  <c r="W13" i="17" s="1"/>
  <c r="C13" i="17"/>
  <c r="D13" i="17" s="1"/>
  <c r="Q12" i="17"/>
  <c r="C12" i="17"/>
  <c r="D12" i="17" s="1"/>
  <c r="Q11" i="17"/>
  <c r="U11" i="17" s="1"/>
  <c r="C11" i="17"/>
  <c r="G11" i="17" s="1"/>
  <c r="Q10" i="17"/>
  <c r="T10" i="17" s="1"/>
  <c r="W10" i="17" s="1"/>
  <c r="C10" i="17"/>
  <c r="Q9" i="17"/>
  <c r="U9" i="17" s="1"/>
  <c r="C9" i="17"/>
  <c r="C9" i="18" s="1"/>
  <c r="G9" i="18" s="1"/>
  <c r="Q8" i="17"/>
  <c r="Q8" i="18" s="1"/>
  <c r="T8" i="18" s="1"/>
  <c r="C8" i="17"/>
  <c r="Q7" i="17"/>
  <c r="T7" i="17" s="1"/>
  <c r="C7" i="17"/>
  <c r="D7" i="17" s="1"/>
  <c r="Q6" i="17"/>
  <c r="R6" i="17" s="1"/>
  <c r="C6" i="17"/>
  <c r="G6" i="17" s="1"/>
  <c r="Q5" i="17"/>
  <c r="C5" i="17"/>
  <c r="D5" i="17" s="1"/>
  <c r="Q4" i="17"/>
  <c r="R4" i="17" s="1"/>
  <c r="C4" i="17"/>
  <c r="G4" i="17" s="1"/>
  <c r="Q3" i="17"/>
  <c r="Q3" i="18" s="1"/>
  <c r="T3" i="18" s="1"/>
  <c r="W3" i="18" s="1"/>
  <c r="C3" i="17"/>
  <c r="F3" i="17" s="1"/>
  <c r="I3" i="17" s="1"/>
  <c r="A1" i="10"/>
  <c r="J2" i="9"/>
  <c r="A1282" i="10" s="1"/>
  <c r="K2" i="9"/>
  <c r="A1362" i="10" s="1"/>
  <c r="L2" i="9"/>
  <c r="A1442" i="10" s="1"/>
  <c r="M2" i="9"/>
  <c r="A1522" i="10" s="1"/>
  <c r="N2" i="9"/>
  <c r="A1602" i="10" s="1"/>
  <c r="O2" i="9"/>
  <c r="A1682" i="10" s="1"/>
  <c r="J3" i="9"/>
  <c r="A1283" i="10" s="1"/>
  <c r="K3" i="9"/>
  <c r="A1363" i="10" s="1"/>
  <c r="L3" i="9"/>
  <c r="A1443" i="10" s="1"/>
  <c r="M3" i="9"/>
  <c r="A1523" i="10" s="1"/>
  <c r="N3" i="9"/>
  <c r="A1603" i="10" s="1"/>
  <c r="O3" i="9"/>
  <c r="A1683" i="10" s="1"/>
  <c r="J4" i="9"/>
  <c r="A1284" i="10" s="1"/>
  <c r="K4" i="9"/>
  <c r="A1364" i="10" s="1"/>
  <c r="L4" i="9"/>
  <c r="A1444" i="10" s="1"/>
  <c r="M4" i="9"/>
  <c r="A1524" i="10" s="1"/>
  <c r="N4" i="9"/>
  <c r="A1604" i="10" s="1"/>
  <c r="O4" i="9"/>
  <c r="A1684" i="10" s="1"/>
  <c r="J5" i="9"/>
  <c r="A1285" i="10" s="1"/>
  <c r="K5" i="9"/>
  <c r="A1365" i="10" s="1"/>
  <c r="L5" i="9"/>
  <c r="A1445" i="10" s="1"/>
  <c r="M5" i="9"/>
  <c r="A1525" i="10" s="1"/>
  <c r="N5" i="9"/>
  <c r="A1605" i="10" s="1"/>
  <c r="O5" i="9"/>
  <c r="A1685" i="10" s="1"/>
  <c r="J6" i="9"/>
  <c r="A1286" i="10" s="1"/>
  <c r="K6" i="9"/>
  <c r="A1366" i="10" s="1"/>
  <c r="L6" i="9"/>
  <c r="A1446" i="10" s="1"/>
  <c r="M6" i="9"/>
  <c r="A1526" i="10" s="1"/>
  <c r="N6" i="9"/>
  <c r="A1606" i="10" s="1"/>
  <c r="O6" i="9"/>
  <c r="A1686" i="10" s="1"/>
  <c r="J7" i="9"/>
  <c r="A1287" i="10" s="1"/>
  <c r="K7" i="9"/>
  <c r="A1367" i="10" s="1"/>
  <c r="L7" i="9"/>
  <c r="A1447" i="10" s="1"/>
  <c r="M7" i="9"/>
  <c r="A1527" i="10" s="1"/>
  <c r="N7" i="9"/>
  <c r="A1607" i="10" s="1"/>
  <c r="O7" i="9"/>
  <c r="A1687" i="10" s="1"/>
  <c r="J8" i="9"/>
  <c r="A1288" i="10" s="1"/>
  <c r="K8" i="9"/>
  <c r="A1368" i="10" s="1"/>
  <c r="L8" i="9"/>
  <c r="A1448" i="10" s="1"/>
  <c r="M8" i="9"/>
  <c r="A1528" i="10" s="1"/>
  <c r="N8" i="9"/>
  <c r="A1608" i="10" s="1"/>
  <c r="O8" i="9"/>
  <c r="A1688" i="10" s="1"/>
  <c r="J9" i="9"/>
  <c r="A1289" i="10" s="1"/>
  <c r="K9" i="9"/>
  <c r="A1369" i="10" s="1"/>
  <c r="L9" i="9"/>
  <c r="A1449" i="10" s="1"/>
  <c r="M9" i="9"/>
  <c r="A1529" i="10" s="1"/>
  <c r="N9" i="9"/>
  <c r="A1609" i="10" s="1"/>
  <c r="O9" i="9"/>
  <c r="A1689" i="10" s="1"/>
  <c r="J10" i="9"/>
  <c r="A1290" i="10" s="1"/>
  <c r="K10" i="9"/>
  <c r="A1370" i="10" s="1"/>
  <c r="L10" i="9"/>
  <c r="A1450" i="10" s="1"/>
  <c r="M10" i="9"/>
  <c r="A1530" i="10" s="1"/>
  <c r="N10" i="9"/>
  <c r="A1610" i="10" s="1"/>
  <c r="O10" i="9"/>
  <c r="A1690" i="10" s="1"/>
  <c r="J11" i="9"/>
  <c r="A1291" i="10" s="1"/>
  <c r="K11" i="9"/>
  <c r="A1371" i="10" s="1"/>
  <c r="L11" i="9"/>
  <c r="A1451" i="10"/>
  <c r="M11" i="9"/>
  <c r="A1531" i="10"/>
  <c r="N11" i="9"/>
  <c r="A1611" i="10" s="1"/>
  <c r="O11" i="9"/>
  <c r="A1691" i="10" s="1"/>
  <c r="J12" i="9"/>
  <c r="A1292" i="10" s="1"/>
  <c r="K12" i="9"/>
  <c r="A1372" i="10" s="1"/>
  <c r="L12" i="9"/>
  <c r="A1452" i="10" s="1"/>
  <c r="M12" i="9"/>
  <c r="A1532" i="10" s="1"/>
  <c r="N12" i="9"/>
  <c r="A1612" i="10"/>
  <c r="O12" i="9"/>
  <c r="A1692" i="10" s="1"/>
  <c r="J13" i="9"/>
  <c r="A1293" i="10" s="1"/>
  <c r="K13" i="9"/>
  <c r="A1373" i="10" s="1"/>
  <c r="L13" i="9"/>
  <c r="A1453" i="10"/>
  <c r="M13" i="9"/>
  <c r="A1533" i="10"/>
  <c r="N13" i="9"/>
  <c r="A1613" i="10" s="1"/>
  <c r="O13" i="9"/>
  <c r="A1693" i="10" s="1"/>
  <c r="J14" i="9"/>
  <c r="A1294" i="10" s="1"/>
  <c r="K14" i="9"/>
  <c r="A1374" i="10"/>
  <c r="L14" i="9"/>
  <c r="A1454" i="10" s="1"/>
  <c r="M14" i="9"/>
  <c r="A1534" i="10" s="1"/>
  <c r="N14" i="9"/>
  <c r="A1614" i="10" s="1"/>
  <c r="O14" i="9"/>
  <c r="A1694" i="10" s="1"/>
  <c r="J15" i="9"/>
  <c r="A1295" i="10" s="1"/>
  <c r="K15" i="9"/>
  <c r="A1375" i="10" s="1"/>
  <c r="L15" i="9"/>
  <c r="A1455" i="10"/>
  <c r="M15" i="9"/>
  <c r="A1535" i="10" s="1"/>
  <c r="N15" i="9"/>
  <c r="A1615" i="10" s="1"/>
  <c r="O15" i="9"/>
  <c r="A1695" i="10" s="1"/>
  <c r="J16" i="9"/>
  <c r="A1296" i="10"/>
  <c r="K16" i="9"/>
  <c r="A1376" i="10"/>
  <c r="L16" i="9"/>
  <c r="A1456" i="10" s="1"/>
  <c r="M16" i="9"/>
  <c r="A1536" i="10" s="1"/>
  <c r="N16" i="9"/>
  <c r="A1616" i="10" s="1"/>
  <c r="O16" i="9"/>
  <c r="A1696" i="10" s="1"/>
  <c r="J17" i="9"/>
  <c r="A1297" i="10" s="1"/>
  <c r="K17" i="9"/>
  <c r="A1377" i="10" s="1"/>
  <c r="L17" i="9"/>
  <c r="A1457" i="10" s="1"/>
  <c r="M17" i="9"/>
  <c r="A1537" i="10" s="1"/>
  <c r="N17" i="9"/>
  <c r="A1617" i="10" s="1"/>
  <c r="O17" i="9"/>
  <c r="A1697" i="10" s="1"/>
  <c r="J18" i="9"/>
  <c r="A1298" i="10" s="1"/>
  <c r="K18" i="9"/>
  <c r="A1378" i="10" s="1"/>
  <c r="L18" i="9"/>
  <c r="A1458" i="10" s="1"/>
  <c r="M18" i="9"/>
  <c r="A1538" i="10" s="1"/>
  <c r="N18" i="9"/>
  <c r="A1618" i="10" s="1"/>
  <c r="O18" i="9"/>
  <c r="A1698" i="10" s="1"/>
  <c r="J19" i="9"/>
  <c r="A1299" i="10" s="1"/>
  <c r="K19" i="9"/>
  <c r="A1379" i="10" s="1"/>
  <c r="L19" i="9"/>
  <c r="A1459" i="10" s="1"/>
  <c r="M19" i="9"/>
  <c r="A1539" i="10" s="1"/>
  <c r="N19" i="9"/>
  <c r="A1619" i="10" s="1"/>
  <c r="O19" i="9"/>
  <c r="A1699" i="10" s="1"/>
  <c r="J20" i="9"/>
  <c r="A1300" i="10" s="1"/>
  <c r="K20" i="9"/>
  <c r="A1380" i="10" s="1"/>
  <c r="L20" i="9"/>
  <c r="A1460" i="10" s="1"/>
  <c r="M20" i="9"/>
  <c r="A1540" i="10" s="1"/>
  <c r="N20" i="9"/>
  <c r="A1620" i="10" s="1"/>
  <c r="O20" i="9"/>
  <c r="A1700" i="10" s="1"/>
  <c r="J21" i="9"/>
  <c r="A1301" i="10"/>
  <c r="K21" i="9"/>
  <c r="A1381" i="10" s="1"/>
  <c r="L21" i="9"/>
  <c r="A1461" i="10" s="1"/>
  <c r="M21" i="9"/>
  <c r="A1541" i="10" s="1"/>
  <c r="N21" i="9"/>
  <c r="A1621" i="10" s="1"/>
  <c r="O21" i="9"/>
  <c r="A1701" i="10"/>
  <c r="J22" i="9"/>
  <c r="A1302" i="10" s="1"/>
  <c r="K22" i="9"/>
  <c r="A1382" i="10" s="1"/>
  <c r="L22" i="9"/>
  <c r="A1462" i="10" s="1"/>
  <c r="M22" i="9"/>
  <c r="A1542" i="10" s="1"/>
  <c r="N22" i="9"/>
  <c r="A1622" i="10" s="1"/>
  <c r="O22" i="9"/>
  <c r="A1702" i="10" s="1"/>
  <c r="J23" i="9"/>
  <c r="A1303" i="10" s="1"/>
  <c r="K23" i="9"/>
  <c r="A1383" i="10" s="1"/>
  <c r="L23" i="9"/>
  <c r="A1463" i="10" s="1"/>
  <c r="M23" i="9"/>
  <c r="A1543" i="10" s="1"/>
  <c r="N23" i="9"/>
  <c r="A1623" i="10"/>
  <c r="O23" i="9"/>
  <c r="A1703" i="10" s="1"/>
  <c r="J24" i="9"/>
  <c r="A1304" i="10" s="1"/>
  <c r="K24" i="9"/>
  <c r="A1384" i="10" s="1"/>
  <c r="L24" i="9"/>
  <c r="A1464" i="10" s="1"/>
  <c r="M24" i="9"/>
  <c r="A1544" i="10" s="1"/>
  <c r="N24" i="9"/>
  <c r="A1624" i="10" s="1"/>
  <c r="O24" i="9"/>
  <c r="A1704" i="10" s="1"/>
  <c r="J25" i="9"/>
  <c r="A1305" i="10" s="1"/>
  <c r="K25" i="9"/>
  <c r="A1385" i="10" s="1"/>
  <c r="L25" i="9"/>
  <c r="A1465" i="10" s="1"/>
  <c r="M25" i="9"/>
  <c r="A1545" i="10" s="1"/>
  <c r="N25" i="9"/>
  <c r="A1625" i="10" s="1"/>
  <c r="O25" i="9"/>
  <c r="A1705" i="10" s="1"/>
  <c r="J26" i="9"/>
  <c r="A1306" i="10" s="1"/>
  <c r="K26" i="9"/>
  <c r="A1386" i="10" s="1"/>
  <c r="L26" i="9"/>
  <c r="A1466" i="10" s="1"/>
  <c r="M26" i="9"/>
  <c r="A1546" i="10" s="1"/>
  <c r="N26" i="9"/>
  <c r="A1626" i="10" s="1"/>
  <c r="O26" i="9"/>
  <c r="A1706" i="10" s="1"/>
  <c r="J27" i="9"/>
  <c r="A1307" i="10" s="1"/>
  <c r="K27" i="9"/>
  <c r="A1387" i="10" s="1"/>
  <c r="L27" i="9"/>
  <c r="A1467" i="10" s="1"/>
  <c r="M27" i="9"/>
  <c r="A1547" i="10" s="1"/>
  <c r="N27" i="9"/>
  <c r="A1627" i="10" s="1"/>
  <c r="O27" i="9"/>
  <c r="A1707" i="10" s="1"/>
  <c r="J28" i="9"/>
  <c r="A1308" i="10" s="1"/>
  <c r="K28" i="9"/>
  <c r="A1388" i="10" s="1"/>
  <c r="L28" i="9"/>
  <c r="A1468" i="10" s="1"/>
  <c r="M28" i="9"/>
  <c r="A1548" i="10" s="1"/>
  <c r="N28" i="9"/>
  <c r="A1628" i="10" s="1"/>
  <c r="O28" i="9"/>
  <c r="A1708" i="10" s="1"/>
  <c r="J29" i="9"/>
  <c r="A1309" i="10" s="1"/>
  <c r="K29" i="9"/>
  <c r="A1389" i="10" s="1"/>
  <c r="L29" i="9"/>
  <c r="A1469" i="10" s="1"/>
  <c r="M29" i="9"/>
  <c r="A1549" i="10" s="1"/>
  <c r="N29" i="9"/>
  <c r="A1629" i="10" s="1"/>
  <c r="O29" i="9"/>
  <c r="A1709" i="10" s="1"/>
  <c r="J30" i="9"/>
  <c r="A1310" i="10" s="1"/>
  <c r="K30" i="9"/>
  <c r="A1390" i="10" s="1"/>
  <c r="L30" i="9"/>
  <c r="A1470" i="10" s="1"/>
  <c r="M30" i="9"/>
  <c r="A1550" i="10" s="1"/>
  <c r="N30" i="9"/>
  <c r="A1630" i="10" s="1"/>
  <c r="O30" i="9"/>
  <c r="A1710" i="10" s="1"/>
  <c r="J31" i="9"/>
  <c r="A1311" i="10" s="1"/>
  <c r="K31" i="9"/>
  <c r="A1391" i="10" s="1"/>
  <c r="L31" i="9"/>
  <c r="A1471" i="10" s="1"/>
  <c r="M31" i="9"/>
  <c r="A1551" i="10" s="1"/>
  <c r="N31" i="9"/>
  <c r="A1631" i="10" s="1"/>
  <c r="O31" i="9"/>
  <c r="A1711" i="10" s="1"/>
  <c r="J32" i="9"/>
  <c r="A1312" i="10" s="1"/>
  <c r="K32" i="9"/>
  <c r="A1392" i="10" s="1"/>
  <c r="L32" i="9"/>
  <c r="A1472" i="10" s="1"/>
  <c r="M32" i="9"/>
  <c r="A1552" i="10" s="1"/>
  <c r="N32" i="9"/>
  <c r="A1632" i="10" s="1"/>
  <c r="O32" i="9"/>
  <c r="A1712" i="10" s="1"/>
  <c r="J33" i="9"/>
  <c r="A1313" i="10" s="1"/>
  <c r="K33" i="9"/>
  <c r="A1393" i="10" s="1"/>
  <c r="L33" i="9"/>
  <c r="A1473" i="10" s="1"/>
  <c r="M33" i="9"/>
  <c r="A1553" i="10" s="1"/>
  <c r="N33" i="9"/>
  <c r="A1633" i="10" s="1"/>
  <c r="O33" i="9"/>
  <c r="A1713" i="10" s="1"/>
  <c r="J34" i="9"/>
  <c r="A1314" i="10" s="1"/>
  <c r="K34" i="9"/>
  <c r="A1394" i="10" s="1"/>
  <c r="L34" i="9"/>
  <c r="A1474" i="10" s="1"/>
  <c r="M34" i="9"/>
  <c r="A1554" i="10" s="1"/>
  <c r="N34" i="9"/>
  <c r="A1634" i="10" s="1"/>
  <c r="O34" i="9"/>
  <c r="A1714" i="10" s="1"/>
  <c r="J35" i="9"/>
  <c r="A1315" i="10" s="1"/>
  <c r="K35" i="9"/>
  <c r="A1395" i="10" s="1"/>
  <c r="L35" i="9"/>
  <c r="A1475" i="10" s="1"/>
  <c r="M35" i="9"/>
  <c r="A1555" i="10" s="1"/>
  <c r="N35" i="9"/>
  <c r="A1635" i="10" s="1"/>
  <c r="O35" i="9"/>
  <c r="A1715" i="10" s="1"/>
  <c r="J36" i="9"/>
  <c r="A1316" i="10" s="1"/>
  <c r="K36" i="9"/>
  <c r="A1396" i="10" s="1"/>
  <c r="L36" i="9"/>
  <c r="A1476" i="10" s="1"/>
  <c r="M36" i="9"/>
  <c r="A1556" i="10"/>
  <c r="N36" i="9"/>
  <c r="A1636" i="10"/>
  <c r="O36" i="9"/>
  <c r="A1716" i="10" s="1"/>
  <c r="J37" i="9"/>
  <c r="A1317" i="10" s="1"/>
  <c r="K37" i="9"/>
  <c r="A1397" i="10"/>
  <c r="L37" i="9"/>
  <c r="A1477" i="10"/>
  <c r="M37" i="9"/>
  <c r="A1557" i="10" s="1"/>
  <c r="N37" i="9"/>
  <c r="A1637" i="10" s="1"/>
  <c r="O37" i="9"/>
  <c r="A1717" i="10" s="1"/>
  <c r="J38" i="9"/>
  <c r="A1318" i="10"/>
  <c r="K38" i="9"/>
  <c r="A1398" i="10" s="1"/>
  <c r="L38" i="9"/>
  <c r="A1478" i="10" s="1"/>
  <c r="M38" i="9"/>
  <c r="A1558" i="10"/>
  <c r="N38" i="9"/>
  <c r="A1638" i="10" s="1"/>
  <c r="O38" i="9"/>
  <c r="A1718" i="10" s="1"/>
  <c r="J39" i="9"/>
  <c r="A1319" i="10" s="1"/>
  <c r="K39" i="9"/>
  <c r="A1399" i="10" s="1"/>
  <c r="L39" i="9"/>
  <c r="A1479" i="10" s="1"/>
  <c r="M39" i="9"/>
  <c r="A1559" i="10" s="1"/>
  <c r="N39" i="9"/>
  <c r="A1639" i="10" s="1"/>
  <c r="O39" i="9"/>
  <c r="A1719" i="10" s="1"/>
  <c r="J40" i="9"/>
  <c r="A1320" i="10" s="1"/>
  <c r="K40" i="9"/>
  <c r="A1400" i="10" s="1"/>
  <c r="L40" i="9"/>
  <c r="A1480" i="10" s="1"/>
  <c r="M40" i="9"/>
  <c r="A1560" i="10" s="1"/>
  <c r="N40" i="9"/>
  <c r="A1640" i="10" s="1"/>
  <c r="O40" i="9"/>
  <c r="A1720" i="10" s="1"/>
  <c r="J41" i="9"/>
  <c r="A1321" i="10" s="1"/>
  <c r="K41" i="9"/>
  <c r="A1401" i="10"/>
  <c r="L41" i="9"/>
  <c r="A1481" i="10" s="1"/>
  <c r="M41" i="9"/>
  <c r="A1561" i="10" s="1"/>
  <c r="N41" i="9"/>
  <c r="A1641" i="10" s="1"/>
  <c r="O41" i="9"/>
  <c r="A1721" i="10" s="1"/>
  <c r="J42" i="9"/>
  <c r="A1322" i="10" s="1"/>
  <c r="K42" i="9"/>
  <c r="A1402" i="10" s="1"/>
  <c r="L42" i="9"/>
  <c r="A1482" i="10" s="1"/>
  <c r="M42" i="9"/>
  <c r="A1562" i="10"/>
  <c r="N42" i="9"/>
  <c r="A1642" i="10" s="1"/>
  <c r="O42" i="9"/>
  <c r="A1722" i="10" s="1"/>
  <c r="J43" i="9"/>
  <c r="A1323" i="10" s="1"/>
  <c r="K43" i="9"/>
  <c r="A1403" i="10" s="1"/>
  <c r="L43" i="9"/>
  <c r="A1483" i="10" s="1"/>
  <c r="M43" i="9"/>
  <c r="A1563" i="10" s="1"/>
  <c r="N43" i="9"/>
  <c r="A1643" i="10" s="1"/>
  <c r="O43" i="9"/>
  <c r="A1723" i="10" s="1"/>
  <c r="J44" i="9"/>
  <c r="A1324" i="10" s="1"/>
  <c r="K44" i="9"/>
  <c r="A1404" i="10" s="1"/>
  <c r="L44" i="9"/>
  <c r="A1484" i="10" s="1"/>
  <c r="M44" i="9"/>
  <c r="A1564" i="10" s="1"/>
  <c r="N44" i="9"/>
  <c r="A1644" i="10" s="1"/>
  <c r="O44" i="9"/>
  <c r="A1724" i="10" s="1"/>
  <c r="J45" i="9"/>
  <c r="A1325" i="10" s="1"/>
  <c r="K45" i="9"/>
  <c r="A1405" i="10" s="1"/>
  <c r="L45" i="9"/>
  <c r="A1485" i="10" s="1"/>
  <c r="M45" i="9"/>
  <c r="A1565" i="10" s="1"/>
  <c r="N45" i="9"/>
  <c r="A1645" i="10" s="1"/>
  <c r="O45" i="9"/>
  <c r="A1725" i="10" s="1"/>
  <c r="J46" i="9"/>
  <c r="A1326" i="10" s="1"/>
  <c r="K46" i="9"/>
  <c r="A1406" i="10" s="1"/>
  <c r="L46" i="9"/>
  <c r="A1486" i="10" s="1"/>
  <c r="M46" i="9"/>
  <c r="A1566" i="10" s="1"/>
  <c r="N46" i="9"/>
  <c r="A1646" i="10" s="1"/>
  <c r="O46" i="9"/>
  <c r="A1726" i="10" s="1"/>
  <c r="J47" i="9"/>
  <c r="A1327" i="10" s="1"/>
  <c r="K47" i="9"/>
  <c r="A1407" i="10" s="1"/>
  <c r="L47" i="9"/>
  <c r="A1487" i="10" s="1"/>
  <c r="M47" i="9"/>
  <c r="A1567" i="10" s="1"/>
  <c r="N47" i="9"/>
  <c r="A1647" i="10" s="1"/>
  <c r="O47" i="9"/>
  <c r="A1727" i="10" s="1"/>
  <c r="J48" i="9"/>
  <c r="A1328" i="10" s="1"/>
  <c r="K48" i="9"/>
  <c r="A1408" i="10" s="1"/>
  <c r="L48" i="9"/>
  <c r="A1488" i="10" s="1"/>
  <c r="M48" i="9"/>
  <c r="A1568" i="10" s="1"/>
  <c r="N48" i="9"/>
  <c r="A1648" i="10" s="1"/>
  <c r="O48" i="9"/>
  <c r="A1728" i="10" s="1"/>
  <c r="J49" i="9"/>
  <c r="A1329" i="10"/>
  <c r="K49" i="9"/>
  <c r="A1409" i="10"/>
  <c r="L49" i="9"/>
  <c r="A1489" i="10" s="1"/>
  <c r="M49" i="9"/>
  <c r="A1569" i="10" s="1"/>
  <c r="N49" i="9"/>
  <c r="A1649" i="10" s="1"/>
  <c r="O49" i="9"/>
  <c r="A1729" i="10" s="1"/>
  <c r="J50" i="9"/>
  <c r="A1330" i="10" s="1"/>
  <c r="K50" i="9"/>
  <c r="A1410" i="10" s="1"/>
  <c r="L50" i="9"/>
  <c r="A1490" i="10" s="1"/>
  <c r="M50" i="9"/>
  <c r="A1570" i="10" s="1"/>
  <c r="N50" i="9"/>
  <c r="A1650" i="10" s="1"/>
  <c r="O50" i="9"/>
  <c r="A1730" i="10" s="1"/>
  <c r="J51" i="9"/>
  <c r="A1331" i="10" s="1"/>
  <c r="K51" i="9"/>
  <c r="A1411" i="10" s="1"/>
  <c r="L51" i="9"/>
  <c r="A1491" i="10" s="1"/>
  <c r="M51" i="9"/>
  <c r="A1571" i="10" s="1"/>
  <c r="N51" i="9"/>
  <c r="A1651" i="10" s="1"/>
  <c r="O51" i="9"/>
  <c r="A1731" i="10" s="1"/>
  <c r="J52" i="9"/>
  <c r="A1332" i="10" s="1"/>
  <c r="K52" i="9"/>
  <c r="A1412" i="10" s="1"/>
  <c r="L52" i="9"/>
  <c r="A1492" i="10" s="1"/>
  <c r="M52" i="9"/>
  <c r="A1572" i="10" s="1"/>
  <c r="N52" i="9"/>
  <c r="A1652" i="10" s="1"/>
  <c r="O52" i="9"/>
  <c r="A1732" i="10" s="1"/>
  <c r="J53" i="9"/>
  <c r="A1333" i="10"/>
  <c r="K53" i="9"/>
  <c r="A1413" i="10" s="1"/>
  <c r="L53" i="9"/>
  <c r="A1493" i="10" s="1"/>
  <c r="M53" i="9"/>
  <c r="A1573" i="10" s="1"/>
  <c r="N53" i="9"/>
  <c r="A1653" i="10" s="1"/>
  <c r="O53" i="9"/>
  <c r="A1733" i="10" s="1"/>
  <c r="J54" i="9"/>
  <c r="A1334" i="10" s="1"/>
  <c r="K54" i="9"/>
  <c r="A1414" i="10" s="1"/>
  <c r="L54" i="9"/>
  <c r="A1494" i="10"/>
  <c r="M54" i="9"/>
  <c r="A1574" i="10" s="1"/>
  <c r="N54" i="9"/>
  <c r="A1654" i="10" s="1"/>
  <c r="O54" i="9"/>
  <c r="A1734" i="10" s="1"/>
  <c r="J55" i="9"/>
  <c r="A1335" i="10"/>
  <c r="K55" i="9"/>
  <c r="A1415" i="10" s="1"/>
  <c r="L55" i="9"/>
  <c r="A1495" i="10" s="1"/>
  <c r="M55" i="9"/>
  <c r="A1575" i="10" s="1"/>
  <c r="N55" i="9"/>
  <c r="A1655" i="10"/>
  <c r="O55" i="9"/>
  <c r="A1735" i="10" s="1"/>
  <c r="J56" i="9"/>
  <c r="A1336" i="10" s="1"/>
  <c r="K56" i="9"/>
  <c r="A1416" i="10" s="1"/>
  <c r="L56" i="9"/>
  <c r="A1496" i="10" s="1"/>
  <c r="M56" i="9"/>
  <c r="A1576" i="10" s="1"/>
  <c r="N56" i="9"/>
  <c r="A1656" i="10" s="1"/>
  <c r="O56" i="9"/>
  <c r="A1736" i="10" s="1"/>
  <c r="J57" i="9"/>
  <c r="A1337" i="10" s="1"/>
  <c r="K57" i="9"/>
  <c r="A1417" i="10" s="1"/>
  <c r="L57" i="9"/>
  <c r="A1497" i="10" s="1"/>
  <c r="M57" i="9"/>
  <c r="A1577" i="10" s="1"/>
  <c r="N57" i="9"/>
  <c r="A1657" i="10" s="1"/>
  <c r="O57" i="9"/>
  <c r="A1737" i="10" s="1"/>
  <c r="J58" i="9"/>
  <c r="A1338" i="10" s="1"/>
  <c r="K58" i="9"/>
  <c r="A1418" i="10" s="1"/>
  <c r="L58" i="9"/>
  <c r="A1498" i="10"/>
  <c r="M58" i="9"/>
  <c r="A1578" i="10" s="1"/>
  <c r="N58" i="9"/>
  <c r="A1658" i="10" s="1"/>
  <c r="O58" i="9"/>
  <c r="A1738" i="10" s="1"/>
  <c r="J59" i="9"/>
  <c r="A1339" i="10" s="1"/>
  <c r="K59" i="9"/>
  <c r="A1419" i="10"/>
  <c r="L59" i="9"/>
  <c r="A1499" i="10"/>
  <c r="M59" i="9"/>
  <c r="A1579" i="10" s="1"/>
  <c r="N59" i="9"/>
  <c r="A1659" i="10" s="1"/>
  <c r="O59" i="9"/>
  <c r="A1739" i="10"/>
  <c r="J60" i="9"/>
  <c r="A1340" i="10" s="1"/>
  <c r="K60" i="9"/>
  <c r="A1420" i="10" s="1"/>
  <c r="L60" i="9"/>
  <c r="A1500" i="10"/>
  <c r="M60" i="9"/>
  <c r="A1580" i="10" s="1"/>
  <c r="N60" i="9"/>
  <c r="A1660" i="10"/>
  <c r="O60" i="9"/>
  <c r="A1740" i="10" s="1"/>
  <c r="J61" i="9"/>
  <c r="A1341" i="10" s="1"/>
  <c r="K61" i="9"/>
  <c r="A1421" i="10" s="1"/>
  <c r="L61" i="9"/>
  <c r="A1501" i="10"/>
  <c r="M61" i="9"/>
  <c r="A1581" i="10" s="1"/>
  <c r="N61" i="9"/>
  <c r="A1661" i="10"/>
  <c r="O61" i="9"/>
  <c r="A1741" i="10"/>
  <c r="J62" i="9"/>
  <c r="A1342" i="10" s="1"/>
  <c r="K62" i="9"/>
  <c r="A1422" i="10" s="1"/>
  <c r="L62" i="9"/>
  <c r="A1502" i="10" s="1"/>
  <c r="M62" i="9"/>
  <c r="A1582" i="10" s="1"/>
  <c r="N62" i="9"/>
  <c r="A1662" i="10" s="1"/>
  <c r="O62" i="9"/>
  <c r="A1742" i="10" s="1"/>
  <c r="J63" i="9"/>
  <c r="A1343" i="10"/>
  <c r="K63" i="9"/>
  <c r="A1423" i="10"/>
  <c r="L63" i="9"/>
  <c r="A1503" i="10"/>
  <c r="M63" i="9"/>
  <c r="A1583" i="10" s="1"/>
  <c r="N63" i="9"/>
  <c r="A1663" i="10"/>
  <c r="O63" i="9"/>
  <c r="A1743" i="10" s="1"/>
  <c r="J64" i="9"/>
  <c r="A1344" i="10" s="1"/>
  <c r="K64" i="9"/>
  <c r="A1424" i="10" s="1"/>
  <c r="L64" i="9"/>
  <c r="A1504" i="10" s="1"/>
  <c r="M64" i="9"/>
  <c r="A1584" i="10" s="1"/>
  <c r="N64" i="9"/>
  <c r="A1664" i="10"/>
  <c r="O64" i="9"/>
  <c r="A1744" i="10" s="1"/>
  <c r="J65" i="9"/>
  <c r="A1345" i="10" s="1"/>
  <c r="K65" i="9"/>
  <c r="A1425" i="10" s="1"/>
  <c r="L65" i="9"/>
  <c r="A1505" i="10"/>
  <c r="M65" i="9"/>
  <c r="A1585" i="10" s="1"/>
  <c r="N65" i="9"/>
  <c r="A1665" i="10" s="1"/>
  <c r="O65" i="9"/>
  <c r="A1745" i="10" s="1"/>
  <c r="J66" i="9"/>
  <c r="A1346" i="10" s="1"/>
  <c r="K66" i="9"/>
  <c r="A1426" i="10"/>
  <c r="L66" i="9"/>
  <c r="A1506" i="10"/>
  <c r="M66" i="9"/>
  <c r="A1586" i="10"/>
  <c r="N66" i="9"/>
  <c r="A1666" i="10" s="1"/>
  <c r="O66" i="9"/>
  <c r="A1746" i="10" s="1"/>
  <c r="J67" i="9"/>
  <c r="A1347" i="10"/>
  <c r="K67" i="9"/>
  <c r="A1427" i="10" s="1"/>
  <c r="L67" i="9"/>
  <c r="A1507" i="10" s="1"/>
  <c r="M67" i="9"/>
  <c r="A1587" i="10"/>
  <c r="N67" i="9"/>
  <c r="A1667" i="10"/>
  <c r="O67" i="9"/>
  <c r="A1747" i="10"/>
  <c r="J68" i="9"/>
  <c r="A1348" i="10" s="1"/>
  <c r="K68" i="9"/>
  <c r="A1428" i="10" s="1"/>
  <c r="L68" i="9"/>
  <c r="A1508" i="10" s="1"/>
  <c r="M68" i="9"/>
  <c r="A1588" i="10"/>
  <c r="N68" i="9"/>
  <c r="A1668" i="10" s="1"/>
  <c r="O68" i="9"/>
  <c r="A1748" i="10"/>
  <c r="J69" i="9"/>
  <c r="A1349" i="10"/>
  <c r="K69" i="9"/>
  <c r="A1429" i="10"/>
  <c r="L69" i="9"/>
  <c r="A1509" i="10" s="1"/>
  <c r="M69" i="9"/>
  <c r="A1589" i="10" s="1"/>
  <c r="N69" i="9"/>
  <c r="A1669" i="10" s="1"/>
  <c r="O69" i="9"/>
  <c r="A1749" i="10" s="1"/>
  <c r="J70" i="9"/>
  <c r="A1350" i="10" s="1"/>
  <c r="K70" i="9"/>
  <c r="A1430" i="10"/>
  <c r="L70" i="9"/>
  <c r="A1510" i="10"/>
  <c r="M70" i="9"/>
  <c r="A1590" i="10"/>
  <c r="N70" i="9"/>
  <c r="A1670" i="10" s="1"/>
  <c r="O70" i="9"/>
  <c r="A1750" i="10"/>
  <c r="J71" i="9"/>
  <c r="A1351" i="10" s="1"/>
  <c r="K71" i="9"/>
  <c r="A1431" i="10" s="1"/>
  <c r="L71" i="9"/>
  <c r="A1511" i="10" s="1"/>
  <c r="M71" i="9"/>
  <c r="A1591" i="10"/>
  <c r="N71" i="9"/>
  <c r="A1671" i="10"/>
  <c r="O71" i="9"/>
  <c r="A1751" i="10"/>
  <c r="J72" i="9"/>
  <c r="A1352" i="10" s="1"/>
  <c r="K72" i="9"/>
  <c r="A1432" i="10" s="1"/>
  <c r="L72" i="9"/>
  <c r="A1512" i="10" s="1"/>
  <c r="M72" i="9"/>
  <c r="A1592" i="10" s="1"/>
  <c r="N72" i="9"/>
  <c r="A1672" i="10" s="1"/>
  <c r="O72" i="9"/>
  <c r="A1752" i="10" s="1"/>
  <c r="J73" i="9"/>
  <c r="A1353" i="10" s="1"/>
  <c r="K73" i="9"/>
  <c r="A1433" i="10" s="1"/>
  <c r="L73" i="9"/>
  <c r="A1513" i="10" s="1"/>
  <c r="M73" i="9"/>
  <c r="A1593" i="10" s="1"/>
  <c r="N73" i="9"/>
  <c r="A1673" i="10" s="1"/>
  <c r="O73" i="9"/>
  <c r="A1753" i="10" s="1"/>
  <c r="J74" i="9"/>
  <c r="A1354" i="10" s="1"/>
  <c r="K74" i="9"/>
  <c r="A1434" i="10" s="1"/>
  <c r="L74" i="9"/>
  <c r="A1514" i="10" s="1"/>
  <c r="M74" i="9"/>
  <c r="A1594" i="10" s="1"/>
  <c r="N74" i="9"/>
  <c r="A1674" i="10" s="1"/>
  <c r="O74" i="9"/>
  <c r="A1754" i="10" s="1"/>
  <c r="J75" i="9"/>
  <c r="A1355" i="10" s="1"/>
  <c r="K75" i="9"/>
  <c r="A1435" i="10" s="1"/>
  <c r="L75" i="9"/>
  <c r="A1515" i="10" s="1"/>
  <c r="M75" i="9"/>
  <c r="A1595" i="10" s="1"/>
  <c r="N75" i="9"/>
  <c r="A1675" i="10" s="1"/>
  <c r="O75" i="9"/>
  <c r="A1755" i="10" s="1"/>
  <c r="J76" i="9"/>
  <c r="A1356" i="10" s="1"/>
  <c r="K76" i="9"/>
  <c r="A1436" i="10" s="1"/>
  <c r="L76" i="9"/>
  <c r="A1516" i="10" s="1"/>
  <c r="M76" i="9"/>
  <c r="A1596" i="10" s="1"/>
  <c r="N76" i="9"/>
  <c r="A1676" i="10" s="1"/>
  <c r="O76" i="9"/>
  <c r="A1756" i="10" s="1"/>
  <c r="J77" i="9"/>
  <c r="A1357" i="10" s="1"/>
  <c r="K77" i="9"/>
  <c r="A1437" i="10" s="1"/>
  <c r="L77" i="9"/>
  <c r="A1517" i="10" s="1"/>
  <c r="M77" i="9"/>
  <c r="A1597" i="10" s="1"/>
  <c r="N77" i="9"/>
  <c r="A1677" i="10" s="1"/>
  <c r="O77" i="9"/>
  <c r="A1757" i="10" s="1"/>
  <c r="J78" i="9"/>
  <c r="A1358" i="10" s="1"/>
  <c r="K78" i="9"/>
  <c r="A1438" i="10" s="1"/>
  <c r="L78" i="9"/>
  <c r="A1518" i="10" s="1"/>
  <c r="M78" i="9"/>
  <c r="A1598" i="10" s="1"/>
  <c r="N78" i="9"/>
  <c r="A1678" i="10" s="1"/>
  <c r="O78" i="9"/>
  <c r="A1758" i="10" s="1"/>
  <c r="J79" i="9"/>
  <c r="A1359" i="10" s="1"/>
  <c r="K79" i="9"/>
  <c r="A1439" i="10" s="1"/>
  <c r="L79" i="9"/>
  <c r="A1519" i="10" s="1"/>
  <c r="M79" i="9"/>
  <c r="A1599" i="10" s="1"/>
  <c r="N79" i="9"/>
  <c r="A1679" i="10" s="1"/>
  <c r="O79" i="9"/>
  <c r="A1759" i="10" s="1"/>
  <c r="J80" i="9"/>
  <c r="A1360" i="10" s="1"/>
  <c r="K80" i="9"/>
  <c r="A1440" i="10" s="1"/>
  <c r="L80" i="9"/>
  <c r="A1520" i="10" s="1"/>
  <c r="M80" i="9"/>
  <c r="A1600" i="10" s="1"/>
  <c r="N80" i="9"/>
  <c r="A1680" i="10" s="1"/>
  <c r="O80" i="9"/>
  <c r="A1760" i="10" s="1"/>
  <c r="O1" i="9"/>
  <c r="A1681" i="10" s="1"/>
  <c r="N1" i="9"/>
  <c r="A1601" i="10" s="1"/>
  <c r="M1" i="9"/>
  <c r="A1521" i="10" s="1"/>
  <c r="L1" i="9"/>
  <c r="A1441" i="10" s="1"/>
  <c r="K1" i="9"/>
  <c r="A1361" i="10" s="1"/>
  <c r="J1" i="9"/>
  <c r="A1281" i="10" s="1"/>
  <c r="I1" i="9"/>
  <c r="A401" i="10" s="1"/>
  <c r="F2" i="9"/>
  <c r="A162" i="10" s="1"/>
  <c r="G2" i="9"/>
  <c r="A242" i="10" s="1"/>
  <c r="H2" i="9"/>
  <c r="A322" i="10"/>
  <c r="I2" i="9"/>
  <c r="A402" i="10"/>
  <c r="F3" i="9"/>
  <c r="A163" i="10"/>
  <c r="G3" i="9"/>
  <c r="A243" i="10" s="1"/>
  <c r="H3" i="9"/>
  <c r="A323" i="10" s="1"/>
  <c r="I3" i="9"/>
  <c r="A403" i="10" s="1"/>
  <c r="F4" i="9"/>
  <c r="A164" i="10" s="1"/>
  <c r="G4" i="9"/>
  <c r="A244" i="10" s="1"/>
  <c r="H4" i="9"/>
  <c r="A324" i="10" s="1"/>
  <c r="I4" i="9"/>
  <c r="A404" i="10" s="1"/>
  <c r="F5" i="9"/>
  <c r="A165" i="10" s="1"/>
  <c r="G5" i="9"/>
  <c r="A245" i="10" s="1"/>
  <c r="H5" i="9"/>
  <c r="A325" i="10" s="1"/>
  <c r="I5" i="9"/>
  <c r="A405" i="10"/>
  <c r="F6" i="9"/>
  <c r="A166" i="10"/>
  <c r="G6" i="9"/>
  <c r="A246" i="10"/>
  <c r="H6" i="9"/>
  <c r="A326" i="10" s="1"/>
  <c r="I6" i="9"/>
  <c r="A406" i="10" s="1"/>
  <c r="F7" i="9"/>
  <c r="A167" i="10" s="1"/>
  <c r="G7" i="9"/>
  <c r="A247" i="10"/>
  <c r="H7" i="9"/>
  <c r="A327" i="10" s="1"/>
  <c r="I7" i="9"/>
  <c r="A407" i="10"/>
  <c r="F8" i="9"/>
  <c r="A168" i="10"/>
  <c r="G8" i="9"/>
  <c r="A248" i="10" s="1"/>
  <c r="H8" i="9"/>
  <c r="A328" i="10" s="1"/>
  <c r="I8" i="9"/>
  <c r="A408" i="10" s="1"/>
  <c r="F9" i="9"/>
  <c r="A169" i="10" s="1"/>
  <c r="G9" i="9"/>
  <c r="A249" i="10" s="1"/>
  <c r="H9" i="9"/>
  <c r="A329" i="10" s="1"/>
  <c r="I9" i="9"/>
  <c r="A409" i="10"/>
  <c r="F10" i="9"/>
  <c r="A170" i="10" s="1"/>
  <c r="G10" i="9"/>
  <c r="A250" i="10" s="1"/>
  <c r="H10" i="9"/>
  <c r="A330" i="10" s="1"/>
  <c r="I10" i="9"/>
  <c r="A410" i="10" s="1"/>
  <c r="F11" i="9"/>
  <c r="A171" i="10" s="1"/>
  <c r="G11" i="9"/>
  <c r="A251" i="10" s="1"/>
  <c r="H11" i="9"/>
  <c r="A331" i="10"/>
  <c r="I11" i="9"/>
  <c r="A411" i="10"/>
  <c r="F12" i="9"/>
  <c r="A172" i="10"/>
  <c r="G12" i="9"/>
  <c r="A252" i="10" s="1"/>
  <c r="H12" i="9"/>
  <c r="A332" i="10"/>
  <c r="I12" i="9"/>
  <c r="A412" i="10" s="1"/>
  <c r="F13" i="9"/>
  <c r="A173" i="10" s="1"/>
  <c r="G13" i="9"/>
  <c r="A253" i="10" s="1"/>
  <c r="H13" i="9"/>
  <c r="A333" i="10" s="1"/>
  <c r="I13" i="9"/>
  <c r="A413" i="10" s="1"/>
  <c r="F14" i="9"/>
  <c r="A174" i="10" s="1"/>
  <c r="G14" i="9"/>
  <c r="A254" i="10" s="1"/>
  <c r="H14" i="9"/>
  <c r="A334" i="10" s="1"/>
  <c r="I14" i="9"/>
  <c r="A414" i="10" s="1"/>
  <c r="F15" i="9"/>
  <c r="A175" i="10" s="1"/>
  <c r="G15" i="9"/>
  <c r="A255" i="10" s="1"/>
  <c r="H15" i="9"/>
  <c r="A335" i="10" s="1"/>
  <c r="I15" i="9"/>
  <c r="A415" i="10" s="1"/>
  <c r="F16" i="9"/>
  <c r="A176" i="10" s="1"/>
  <c r="G16" i="9"/>
  <c r="A256" i="10" s="1"/>
  <c r="H16" i="9"/>
  <c r="A336" i="10" s="1"/>
  <c r="I16" i="9"/>
  <c r="A416" i="10" s="1"/>
  <c r="F17" i="9"/>
  <c r="A177" i="10" s="1"/>
  <c r="G17" i="9"/>
  <c r="A257" i="10" s="1"/>
  <c r="H17" i="9"/>
  <c r="A337" i="10" s="1"/>
  <c r="I17" i="9"/>
  <c r="A417" i="10" s="1"/>
  <c r="F18" i="9"/>
  <c r="A178" i="10" s="1"/>
  <c r="G18" i="9"/>
  <c r="A258" i="10" s="1"/>
  <c r="H18" i="9"/>
  <c r="A338" i="10" s="1"/>
  <c r="I18" i="9"/>
  <c r="A418" i="10" s="1"/>
  <c r="F19" i="9"/>
  <c r="A179" i="10" s="1"/>
  <c r="G19" i="9"/>
  <c r="A259" i="10" s="1"/>
  <c r="H19" i="9"/>
  <c r="A339" i="10" s="1"/>
  <c r="I19" i="9"/>
  <c r="A419" i="10" s="1"/>
  <c r="F20" i="9"/>
  <c r="A180" i="10" s="1"/>
  <c r="G20" i="9"/>
  <c r="A260" i="10" s="1"/>
  <c r="H20" i="9"/>
  <c r="A340" i="10" s="1"/>
  <c r="I20" i="9"/>
  <c r="A420" i="10" s="1"/>
  <c r="F21" i="9"/>
  <c r="A181" i="10" s="1"/>
  <c r="G21" i="9"/>
  <c r="A261" i="10" s="1"/>
  <c r="H21" i="9"/>
  <c r="A341" i="10" s="1"/>
  <c r="I21" i="9"/>
  <c r="A421" i="10" s="1"/>
  <c r="F22" i="9"/>
  <c r="A182" i="10" s="1"/>
  <c r="G22" i="9"/>
  <c r="A262" i="10" s="1"/>
  <c r="H22" i="9"/>
  <c r="A342" i="10" s="1"/>
  <c r="I22" i="9"/>
  <c r="A422" i="10" s="1"/>
  <c r="F23" i="9"/>
  <c r="A183" i="10" s="1"/>
  <c r="G23" i="9"/>
  <c r="A263" i="10" s="1"/>
  <c r="H23" i="9"/>
  <c r="A343" i="10" s="1"/>
  <c r="I23" i="9"/>
  <c r="A423" i="10" s="1"/>
  <c r="F24" i="9"/>
  <c r="A184" i="10" s="1"/>
  <c r="G24" i="9"/>
  <c r="A264" i="10" s="1"/>
  <c r="H24" i="9"/>
  <c r="A344" i="10" s="1"/>
  <c r="I24" i="9"/>
  <c r="A424" i="10" s="1"/>
  <c r="F25" i="9"/>
  <c r="A185" i="10" s="1"/>
  <c r="G25" i="9"/>
  <c r="A265" i="10" s="1"/>
  <c r="H25" i="9"/>
  <c r="A345" i="10" s="1"/>
  <c r="I25" i="9"/>
  <c r="A425" i="10" s="1"/>
  <c r="F26" i="9"/>
  <c r="A186" i="10" s="1"/>
  <c r="G26" i="9"/>
  <c r="A266" i="10"/>
  <c r="H26" i="9"/>
  <c r="A346" i="10" s="1"/>
  <c r="I26" i="9"/>
  <c r="A426" i="10" s="1"/>
  <c r="F27" i="9"/>
  <c r="A187" i="10" s="1"/>
  <c r="G27" i="9"/>
  <c r="A267" i="10" s="1"/>
  <c r="H27" i="9"/>
  <c r="A347" i="10" s="1"/>
  <c r="I27" i="9"/>
  <c r="A427" i="10" s="1"/>
  <c r="F28" i="9"/>
  <c r="A188" i="10" s="1"/>
  <c r="G28" i="9"/>
  <c r="A268" i="10" s="1"/>
  <c r="H28" i="9"/>
  <c r="A348" i="10" s="1"/>
  <c r="I28" i="9"/>
  <c r="A428" i="10" s="1"/>
  <c r="F29" i="9"/>
  <c r="A189" i="10" s="1"/>
  <c r="G29" i="9"/>
  <c r="A269" i="10" s="1"/>
  <c r="H29" i="9"/>
  <c r="A349" i="10" s="1"/>
  <c r="I29" i="9"/>
  <c r="A429" i="10" s="1"/>
  <c r="F30" i="9"/>
  <c r="A190" i="10" s="1"/>
  <c r="G30" i="9"/>
  <c r="A270" i="10" s="1"/>
  <c r="H30" i="9"/>
  <c r="A350" i="10" s="1"/>
  <c r="I30" i="9"/>
  <c r="A430" i="10" s="1"/>
  <c r="F31" i="9"/>
  <c r="A191" i="10" s="1"/>
  <c r="G31" i="9"/>
  <c r="A271" i="10" s="1"/>
  <c r="H31" i="9"/>
  <c r="A351" i="10" s="1"/>
  <c r="I31" i="9"/>
  <c r="A431" i="10" s="1"/>
  <c r="F32" i="9"/>
  <c r="A192" i="10" s="1"/>
  <c r="G32" i="9"/>
  <c r="A272" i="10" s="1"/>
  <c r="H32" i="9"/>
  <c r="A352" i="10" s="1"/>
  <c r="I32" i="9"/>
  <c r="A432" i="10" s="1"/>
  <c r="F33" i="9"/>
  <c r="A193" i="10" s="1"/>
  <c r="G33" i="9"/>
  <c r="A273" i="10" s="1"/>
  <c r="H33" i="9"/>
  <c r="A353" i="10" s="1"/>
  <c r="I33" i="9"/>
  <c r="A433" i="10" s="1"/>
  <c r="F34" i="9"/>
  <c r="A194" i="10" s="1"/>
  <c r="G34" i="9"/>
  <c r="A274" i="10" s="1"/>
  <c r="H34" i="9"/>
  <c r="A354" i="10" s="1"/>
  <c r="I34" i="9"/>
  <c r="A434" i="10" s="1"/>
  <c r="F35" i="9"/>
  <c r="A195" i="10" s="1"/>
  <c r="G35" i="9"/>
  <c r="A275" i="10" s="1"/>
  <c r="H35" i="9"/>
  <c r="A355" i="10" s="1"/>
  <c r="I35" i="9"/>
  <c r="A435" i="10" s="1"/>
  <c r="F36" i="9"/>
  <c r="A196" i="10" s="1"/>
  <c r="G36" i="9"/>
  <c r="A276" i="10" s="1"/>
  <c r="H36" i="9"/>
  <c r="A356" i="10" s="1"/>
  <c r="I36" i="9"/>
  <c r="A436" i="10" s="1"/>
  <c r="F37" i="9"/>
  <c r="A197" i="10" s="1"/>
  <c r="G37" i="9"/>
  <c r="A277" i="10" s="1"/>
  <c r="H37" i="9"/>
  <c r="A357" i="10" s="1"/>
  <c r="I37" i="9"/>
  <c r="A437" i="10" s="1"/>
  <c r="F38" i="9"/>
  <c r="A198" i="10"/>
  <c r="G38" i="9"/>
  <c r="A278" i="10" s="1"/>
  <c r="H38" i="9"/>
  <c r="A358" i="10" s="1"/>
  <c r="I38" i="9"/>
  <c r="A438" i="10" s="1"/>
  <c r="F39" i="9"/>
  <c r="A199" i="10"/>
  <c r="G39" i="9"/>
  <c r="A279" i="10" s="1"/>
  <c r="H39" i="9"/>
  <c r="A359" i="10" s="1"/>
  <c r="I39" i="9"/>
  <c r="A439" i="10" s="1"/>
  <c r="F40" i="9"/>
  <c r="A200" i="10" s="1"/>
  <c r="G40" i="9"/>
  <c r="A280" i="10" s="1"/>
  <c r="H40" i="9"/>
  <c r="A360" i="10" s="1"/>
  <c r="I40" i="9"/>
  <c r="A440" i="10" s="1"/>
  <c r="F41" i="9"/>
  <c r="A201" i="10" s="1"/>
  <c r="G41" i="9"/>
  <c r="A281" i="10" s="1"/>
  <c r="H41" i="9"/>
  <c r="A361" i="10" s="1"/>
  <c r="I41" i="9"/>
  <c r="A441" i="10" s="1"/>
  <c r="F42" i="9"/>
  <c r="A202" i="10" s="1"/>
  <c r="G42" i="9"/>
  <c r="A282" i="10"/>
  <c r="H42" i="9"/>
  <c r="A362" i="10" s="1"/>
  <c r="I42" i="9"/>
  <c r="A442" i="10" s="1"/>
  <c r="F43" i="9"/>
  <c r="A203" i="10" s="1"/>
  <c r="G43" i="9"/>
  <c r="A283" i="10" s="1"/>
  <c r="H43" i="9"/>
  <c r="A363" i="10" s="1"/>
  <c r="I43" i="9"/>
  <c r="A443" i="10" s="1"/>
  <c r="F44" i="9"/>
  <c r="A204" i="10" s="1"/>
  <c r="G44" i="9"/>
  <c r="A284" i="10" s="1"/>
  <c r="H44" i="9"/>
  <c r="A364" i="10" s="1"/>
  <c r="I44" i="9"/>
  <c r="A444" i="10" s="1"/>
  <c r="F45" i="9"/>
  <c r="A205" i="10" s="1"/>
  <c r="G45" i="9"/>
  <c r="A285" i="10" s="1"/>
  <c r="H45" i="9"/>
  <c r="A365" i="10" s="1"/>
  <c r="I45" i="9"/>
  <c r="A445" i="10" s="1"/>
  <c r="F46" i="9"/>
  <c r="A206" i="10" s="1"/>
  <c r="G46" i="9"/>
  <c r="A286" i="10" s="1"/>
  <c r="H46" i="9"/>
  <c r="A366" i="10"/>
  <c r="I46" i="9"/>
  <c r="A446" i="10" s="1"/>
  <c r="F47" i="9"/>
  <c r="A207" i="10" s="1"/>
  <c r="G47" i="9"/>
  <c r="A287" i="10" s="1"/>
  <c r="H47" i="9"/>
  <c r="A367" i="10" s="1"/>
  <c r="I47" i="9"/>
  <c r="A447" i="10" s="1"/>
  <c r="F48" i="9"/>
  <c r="A208" i="10" s="1"/>
  <c r="G48" i="9"/>
  <c r="A288" i="10" s="1"/>
  <c r="H48" i="9"/>
  <c r="A368" i="10" s="1"/>
  <c r="I48" i="9"/>
  <c r="A448" i="10" s="1"/>
  <c r="F49" i="9"/>
  <c r="A209" i="10" s="1"/>
  <c r="G49" i="9"/>
  <c r="A289" i="10" s="1"/>
  <c r="H49" i="9"/>
  <c r="A369" i="10" s="1"/>
  <c r="I49" i="9"/>
  <c r="A449" i="10" s="1"/>
  <c r="F50" i="9"/>
  <c r="A210" i="10" s="1"/>
  <c r="G50" i="9"/>
  <c r="A290" i="10" s="1"/>
  <c r="H50" i="9"/>
  <c r="A370" i="10" s="1"/>
  <c r="I50" i="9"/>
  <c r="A450" i="10"/>
  <c r="F51" i="9"/>
  <c r="A211" i="10" s="1"/>
  <c r="G51" i="9"/>
  <c r="A291" i="10" s="1"/>
  <c r="H51" i="9"/>
  <c r="A371" i="10" s="1"/>
  <c r="I51" i="9"/>
  <c r="A451" i="10" s="1"/>
  <c r="F52" i="9"/>
  <c r="A212" i="10" s="1"/>
  <c r="G52" i="9"/>
  <c r="A292" i="10" s="1"/>
  <c r="H52" i="9"/>
  <c r="A372" i="10" s="1"/>
  <c r="I52" i="9"/>
  <c r="A452" i="10" s="1"/>
  <c r="F53" i="9"/>
  <c r="A213" i="10" s="1"/>
  <c r="G53" i="9"/>
  <c r="A293" i="10" s="1"/>
  <c r="H53" i="9"/>
  <c r="A373" i="10" s="1"/>
  <c r="I53" i="9"/>
  <c r="A453" i="10" s="1"/>
  <c r="F54" i="9"/>
  <c r="A214" i="10" s="1"/>
  <c r="G54" i="9"/>
  <c r="A294" i="10" s="1"/>
  <c r="H54" i="9"/>
  <c r="A374" i="10" s="1"/>
  <c r="I54" i="9"/>
  <c r="A454" i="10" s="1"/>
  <c r="F55" i="9"/>
  <c r="A215" i="10"/>
  <c r="G55" i="9"/>
  <c r="A295" i="10" s="1"/>
  <c r="H55" i="9"/>
  <c r="A375" i="10" s="1"/>
  <c r="I55" i="9"/>
  <c r="A455" i="10" s="1"/>
  <c r="F56" i="9"/>
  <c r="A216" i="10" s="1"/>
  <c r="G56" i="9"/>
  <c r="A296" i="10" s="1"/>
  <c r="H56" i="9"/>
  <c r="A376" i="10" s="1"/>
  <c r="I56" i="9"/>
  <c r="A456" i="10" s="1"/>
  <c r="F57" i="9"/>
  <c r="A217" i="10" s="1"/>
  <c r="G57" i="9"/>
  <c r="A297" i="10" s="1"/>
  <c r="H57" i="9"/>
  <c r="A377" i="10" s="1"/>
  <c r="I57" i="9"/>
  <c r="A457" i="10" s="1"/>
  <c r="F58" i="9"/>
  <c r="A218" i="10" s="1"/>
  <c r="G58" i="9"/>
  <c r="A298" i="10"/>
  <c r="H58" i="9"/>
  <c r="A378" i="10" s="1"/>
  <c r="I58" i="9"/>
  <c r="A458" i="10" s="1"/>
  <c r="F59" i="9"/>
  <c r="A219" i="10" s="1"/>
  <c r="G59" i="9"/>
  <c r="A299" i="10" s="1"/>
  <c r="H59" i="9"/>
  <c r="A379" i="10" s="1"/>
  <c r="I59" i="9"/>
  <c r="A459" i="10" s="1"/>
  <c r="F60" i="9"/>
  <c r="A220" i="10" s="1"/>
  <c r="G60" i="9"/>
  <c r="A300" i="10" s="1"/>
  <c r="H60" i="9"/>
  <c r="A380" i="10" s="1"/>
  <c r="I60" i="9"/>
  <c r="A460" i="10" s="1"/>
  <c r="F61" i="9"/>
  <c r="A221" i="10" s="1"/>
  <c r="G61" i="9"/>
  <c r="A301" i="10" s="1"/>
  <c r="H61" i="9"/>
  <c r="A381" i="10" s="1"/>
  <c r="I61" i="9"/>
  <c r="A461" i="10" s="1"/>
  <c r="F62" i="9"/>
  <c r="A222" i="10" s="1"/>
  <c r="G62" i="9"/>
  <c r="A302" i="10" s="1"/>
  <c r="H62" i="9"/>
  <c r="A382" i="10"/>
  <c r="I62" i="9"/>
  <c r="A462" i="10" s="1"/>
  <c r="F63" i="9"/>
  <c r="A223" i="10" s="1"/>
  <c r="G63" i="9"/>
  <c r="A303" i="10" s="1"/>
  <c r="H63" i="9"/>
  <c r="A383" i="10"/>
  <c r="I63" i="9"/>
  <c r="A463" i="10" s="1"/>
  <c r="F64" i="9"/>
  <c r="A224" i="10" s="1"/>
  <c r="G64" i="9"/>
  <c r="A304" i="10" s="1"/>
  <c r="H64" i="9"/>
  <c r="A384" i="10" s="1"/>
  <c r="I64" i="9"/>
  <c r="A464" i="10" s="1"/>
  <c r="F65" i="9"/>
  <c r="A225" i="10" s="1"/>
  <c r="G65" i="9"/>
  <c r="A305" i="10" s="1"/>
  <c r="H65" i="9"/>
  <c r="A385" i="10" s="1"/>
  <c r="I65" i="9"/>
  <c r="A465" i="10" s="1"/>
  <c r="F66" i="9"/>
  <c r="A226" i="10" s="1"/>
  <c r="G66" i="9"/>
  <c r="A306" i="10" s="1"/>
  <c r="H66" i="9"/>
  <c r="A386" i="10" s="1"/>
  <c r="I66" i="9"/>
  <c r="A466" i="10" s="1"/>
  <c r="F67" i="9"/>
  <c r="A227" i="10" s="1"/>
  <c r="G67" i="9"/>
  <c r="A307" i="10" s="1"/>
  <c r="H67" i="9"/>
  <c r="A387" i="10" s="1"/>
  <c r="I67" i="9"/>
  <c r="A467" i="10"/>
  <c r="F68" i="9"/>
  <c r="A228" i="10" s="1"/>
  <c r="G68" i="9"/>
  <c r="A308" i="10" s="1"/>
  <c r="H68" i="9"/>
  <c r="A388" i="10" s="1"/>
  <c r="I68" i="9"/>
  <c r="A468" i="10"/>
  <c r="F69" i="9"/>
  <c r="A229" i="10" s="1"/>
  <c r="G69" i="9"/>
  <c r="A309" i="10" s="1"/>
  <c r="H69" i="9"/>
  <c r="A389" i="10" s="1"/>
  <c r="I69" i="9"/>
  <c r="A469" i="10" s="1"/>
  <c r="F70" i="9"/>
  <c r="A230" i="10" s="1"/>
  <c r="G70" i="9"/>
  <c r="A310" i="10" s="1"/>
  <c r="H70" i="9"/>
  <c r="A390" i="10" s="1"/>
  <c r="I70" i="9"/>
  <c r="A470" i="10" s="1"/>
  <c r="F71" i="9"/>
  <c r="A231" i="10" s="1"/>
  <c r="G71" i="9"/>
  <c r="A311" i="10" s="1"/>
  <c r="H71" i="9"/>
  <c r="A391" i="10" s="1"/>
  <c r="I71" i="9"/>
  <c r="A471" i="10" s="1"/>
  <c r="F72" i="9"/>
  <c r="A232" i="10" s="1"/>
  <c r="G72" i="9"/>
  <c r="A312" i="10" s="1"/>
  <c r="H72" i="9"/>
  <c r="A392" i="10" s="1"/>
  <c r="I72" i="9"/>
  <c r="A472" i="10" s="1"/>
  <c r="F73" i="9"/>
  <c r="A233" i="10"/>
  <c r="G73" i="9"/>
  <c r="A313" i="10" s="1"/>
  <c r="H73" i="9"/>
  <c r="A393" i="10" s="1"/>
  <c r="I73" i="9"/>
  <c r="A473" i="10" s="1"/>
  <c r="F74" i="9"/>
  <c r="A234" i="10" s="1"/>
  <c r="G74" i="9"/>
  <c r="A314" i="10" s="1"/>
  <c r="H74" i="9"/>
  <c r="A394" i="10" s="1"/>
  <c r="I74" i="9"/>
  <c r="A474" i="10" s="1"/>
  <c r="F75" i="9"/>
  <c r="A235" i="10" s="1"/>
  <c r="G75" i="9"/>
  <c r="A315" i="10" s="1"/>
  <c r="H75" i="9"/>
  <c r="A395" i="10" s="1"/>
  <c r="I75" i="9"/>
  <c r="A475" i="10" s="1"/>
  <c r="F76" i="9"/>
  <c r="A236" i="10" s="1"/>
  <c r="G76" i="9"/>
  <c r="A316" i="10" s="1"/>
  <c r="H76" i="9"/>
  <c r="A396" i="10" s="1"/>
  <c r="I76" i="9"/>
  <c r="A476" i="10" s="1"/>
  <c r="F77" i="9"/>
  <c r="A237" i="10" s="1"/>
  <c r="G77" i="9"/>
  <c r="A317" i="10" s="1"/>
  <c r="H77" i="9"/>
  <c r="A397" i="10" s="1"/>
  <c r="I77" i="9"/>
  <c r="A477" i="10" s="1"/>
  <c r="F78" i="9"/>
  <c r="A238" i="10" s="1"/>
  <c r="G78" i="9"/>
  <c r="A318" i="10" s="1"/>
  <c r="H78" i="9"/>
  <c r="A398" i="10" s="1"/>
  <c r="I78" i="9"/>
  <c r="A478" i="10" s="1"/>
  <c r="F79" i="9"/>
  <c r="A239" i="10" s="1"/>
  <c r="G79" i="9"/>
  <c r="A319" i="10" s="1"/>
  <c r="H79" i="9"/>
  <c r="A399" i="10" s="1"/>
  <c r="I79" i="9"/>
  <c r="A479" i="10" s="1"/>
  <c r="F80" i="9"/>
  <c r="A240" i="10"/>
  <c r="G80" i="9"/>
  <c r="A320" i="10" s="1"/>
  <c r="H80" i="9"/>
  <c r="A400" i="10" s="1"/>
  <c r="I80" i="9"/>
  <c r="A480" i="10" s="1"/>
  <c r="H1" i="9"/>
  <c r="A321" i="10"/>
  <c r="G1" i="9"/>
  <c r="A241" i="10" s="1"/>
  <c r="F1" i="9"/>
  <c r="A161" i="10" s="1"/>
  <c r="E1" i="9"/>
  <c r="A81" i="10" s="1"/>
  <c r="E2" i="9"/>
  <c r="A82" i="10" s="1"/>
  <c r="E3" i="9"/>
  <c r="A83" i="10" s="1"/>
  <c r="E4" i="9"/>
  <c r="A84" i="10" s="1"/>
  <c r="E5" i="9"/>
  <c r="A85" i="10" s="1"/>
  <c r="E6" i="9"/>
  <c r="A86" i="10" s="1"/>
  <c r="E7" i="9"/>
  <c r="A87" i="10" s="1"/>
  <c r="E8" i="9"/>
  <c r="A88" i="10" s="1"/>
  <c r="E9" i="9"/>
  <c r="A89" i="10" s="1"/>
  <c r="E10" i="9"/>
  <c r="A90" i="10" s="1"/>
  <c r="E11" i="9"/>
  <c r="A91" i="10" s="1"/>
  <c r="E12" i="9"/>
  <c r="A92" i="10" s="1"/>
  <c r="E13" i="9"/>
  <c r="A93" i="10" s="1"/>
  <c r="E14" i="9"/>
  <c r="A94" i="10" s="1"/>
  <c r="E15" i="9"/>
  <c r="A95" i="10" s="1"/>
  <c r="E16" i="9"/>
  <c r="A96" i="10" s="1"/>
  <c r="E17" i="9"/>
  <c r="A97" i="10" s="1"/>
  <c r="E18" i="9"/>
  <c r="A98" i="10" s="1"/>
  <c r="E19" i="9"/>
  <c r="A99" i="10" s="1"/>
  <c r="E20" i="9"/>
  <c r="A100" i="10" s="1"/>
  <c r="E21" i="9"/>
  <c r="A101" i="10" s="1"/>
  <c r="E22" i="9"/>
  <c r="A102" i="10" s="1"/>
  <c r="E23" i="9"/>
  <c r="A103" i="10" s="1"/>
  <c r="E24" i="9"/>
  <c r="A104" i="10" s="1"/>
  <c r="E25" i="9"/>
  <c r="A105" i="10" s="1"/>
  <c r="E26" i="9"/>
  <c r="A106" i="10" s="1"/>
  <c r="E27" i="9"/>
  <c r="A107" i="10" s="1"/>
  <c r="E28" i="9"/>
  <c r="A108" i="10" s="1"/>
  <c r="E29" i="9"/>
  <c r="A109" i="10" s="1"/>
  <c r="E30" i="9"/>
  <c r="A110" i="10" s="1"/>
  <c r="E31" i="9"/>
  <c r="A111" i="10" s="1"/>
  <c r="E32" i="9"/>
  <c r="A112" i="10" s="1"/>
  <c r="E33" i="9"/>
  <c r="A113" i="10" s="1"/>
  <c r="E34" i="9"/>
  <c r="A114" i="10" s="1"/>
  <c r="E35" i="9"/>
  <c r="A115" i="10" s="1"/>
  <c r="E36" i="9"/>
  <c r="A116" i="10" s="1"/>
  <c r="E37" i="9"/>
  <c r="A117" i="10" s="1"/>
  <c r="E38" i="9"/>
  <c r="A118" i="10" s="1"/>
  <c r="E39" i="9"/>
  <c r="A119" i="10" s="1"/>
  <c r="E40" i="9"/>
  <c r="A120" i="10" s="1"/>
  <c r="E41" i="9"/>
  <c r="A121" i="10" s="1"/>
  <c r="E42" i="9"/>
  <c r="A122" i="10" s="1"/>
  <c r="E43" i="9"/>
  <c r="A123" i="10" s="1"/>
  <c r="E44" i="9"/>
  <c r="A124" i="10" s="1"/>
  <c r="E45" i="9"/>
  <c r="A125" i="10" s="1"/>
  <c r="E46" i="9"/>
  <c r="A126" i="10" s="1"/>
  <c r="E47" i="9"/>
  <c r="A127" i="10" s="1"/>
  <c r="E48" i="9"/>
  <c r="A128" i="10" s="1"/>
  <c r="E49" i="9"/>
  <c r="A129" i="10" s="1"/>
  <c r="E50" i="9"/>
  <c r="A130" i="10" s="1"/>
  <c r="E51" i="9"/>
  <c r="A131" i="10" s="1"/>
  <c r="E52" i="9"/>
  <c r="A132" i="10" s="1"/>
  <c r="E53" i="9"/>
  <c r="A133" i="10" s="1"/>
  <c r="E54" i="9"/>
  <c r="A134" i="10" s="1"/>
  <c r="E55" i="9"/>
  <c r="A135" i="10" s="1"/>
  <c r="E56" i="9"/>
  <c r="A136" i="10" s="1"/>
  <c r="E57" i="9"/>
  <c r="A137" i="10" s="1"/>
  <c r="E58" i="9"/>
  <c r="A138" i="10" s="1"/>
  <c r="E59" i="9"/>
  <c r="A139" i="10" s="1"/>
  <c r="E60" i="9"/>
  <c r="A140" i="10" s="1"/>
  <c r="E61" i="9"/>
  <c r="A141" i="10" s="1"/>
  <c r="E62" i="9"/>
  <c r="A142" i="10" s="1"/>
  <c r="E63" i="9"/>
  <c r="A143" i="10" s="1"/>
  <c r="E64" i="9"/>
  <c r="A144" i="10"/>
  <c r="E65" i="9"/>
  <c r="A145" i="10" s="1"/>
  <c r="E66" i="9"/>
  <c r="A146" i="10" s="1"/>
  <c r="E67" i="9"/>
  <c r="A147" i="10" s="1"/>
  <c r="E68" i="9"/>
  <c r="A148" i="10"/>
  <c r="E69" i="9"/>
  <c r="A149" i="10" s="1"/>
  <c r="E70" i="9"/>
  <c r="A150" i="10" s="1"/>
  <c r="E71" i="9"/>
  <c r="A151" i="10" s="1"/>
  <c r="E72" i="9"/>
  <c r="A152" i="10" s="1"/>
  <c r="E73" i="9"/>
  <c r="A153" i="10" s="1"/>
  <c r="E74" i="9"/>
  <c r="A154" i="10" s="1"/>
  <c r="E75" i="9"/>
  <c r="A155" i="10" s="1"/>
  <c r="E76" i="9"/>
  <c r="A156" i="10" s="1"/>
  <c r="E77" i="9"/>
  <c r="A157" i="10" s="1"/>
  <c r="E78" i="9"/>
  <c r="A158" i="10" s="1"/>
  <c r="E79" i="9"/>
  <c r="A159" i="10" s="1"/>
  <c r="E80" i="9"/>
  <c r="A160" i="10" s="1"/>
  <c r="D39" i="9"/>
  <c r="A39" i="10" s="1"/>
  <c r="D40" i="9"/>
  <c r="A40" i="10"/>
  <c r="D41" i="9"/>
  <c r="A41" i="10"/>
  <c r="D42" i="9"/>
  <c r="A42" i="10" s="1"/>
  <c r="D43" i="9"/>
  <c r="A43" i="10" s="1"/>
  <c r="D44" i="9"/>
  <c r="A44" i="10" s="1"/>
  <c r="D45" i="9"/>
  <c r="A45" i="10" s="1"/>
  <c r="D46" i="9"/>
  <c r="A46" i="10" s="1"/>
  <c r="D47" i="9"/>
  <c r="A47" i="10" s="1"/>
  <c r="D48" i="9"/>
  <c r="A48" i="10" s="1"/>
  <c r="D49" i="9"/>
  <c r="A49" i="10" s="1"/>
  <c r="D50" i="9"/>
  <c r="A50" i="10" s="1"/>
  <c r="D51" i="9"/>
  <c r="A51" i="10" s="1"/>
  <c r="D52" i="9"/>
  <c r="A52" i="10" s="1"/>
  <c r="D53" i="9"/>
  <c r="A53" i="10" s="1"/>
  <c r="D54" i="9"/>
  <c r="A54" i="10" s="1"/>
  <c r="D55" i="9"/>
  <c r="A55" i="10"/>
  <c r="D56" i="9"/>
  <c r="A56" i="10" s="1"/>
  <c r="D57" i="9"/>
  <c r="A57" i="10" s="1"/>
  <c r="D58" i="9"/>
  <c r="A58" i="10" s="1"/>
  <c r="D59" i="9"/>
  <c r="A59" i="10"/>
  <c r="D60" i="9"/>
  <c r="A60" i="10" s="1"/>
  <c r="D61" i="9"/>
  <c r="A61" i="10" s="1"/>
  <c r="D62" i="9"/>
  <c r="A62" i="10" s="1"/>
  <c r="D63" i="9"/>
  <c r="A63" i="10" s="1"/>
  <c r="D64" i="9"/>
  <c r="A64" i="10" s="1"/>
  <c r="D65" i="9"/>
  <c r="A65" i="10" s="1"/>
  <c r="D66" i="9"/>
  <c r="A66" i="10" s="1"/>
  <c r="D67" i="9"/>
  <c r="A67" i="10" s="1"/>
  <c r="D68" i="9"/>
  <c r="A68" i="10" s="1"/>
  <c r="D69" i="9"/>
  <c r="A69" i="10"/>
  <c r="D70" i="9"/>
  <c r="A70" i="10"/>
  <c r="D71" i="9"/>
  <c r="A71" i="10" s="1"/>
  <c r="D72" i="9"/>
  <c r="A72" i="10"/>
  <c r="D73" i="9"/>
  <c r="A73" i="10" s="1"/>
  <c r="D74" i="9"/>
  <c r="A74" i="10" s="1"/>
  <c r="D75" i="9"/>
  <c r="A75" i="10" s="1"/>
  <c r="D76" i="9"/>
  <c r="A76" i="10" s="1"/>
  <c r="D77" i="9"/>
  <c r="A77" i="10" s="1"/>
  <c r="D78" i="9"/>
  <c r="A78" i="10" s="1"/>
  <c r="D79" i="9"/>
  <c r="A79" i="10" s="1"/>
  <c r="D80" i="9"/>
  <c r="A80" i="10" s="1"/>
  <c r="D2" i="9"/>
  <c r="A2" i="10" s="1"/>
  <c r="D3" i="9"/>
  <c r="A3" i="10" s="1"/>
  <c r="D4" i="9"/>
  <c r="A4" i="10" s="1"/>
  <c r="D5" i="9"/>
  <c r="A5" i="10" s="1"/>
  <c r="D6" i="9"/>
  <c r="A6" i="10"/>
  <c r="D7" i="9"/>
  <c r="A7" i="10"/>
  <c r="D8" i="9"/>
  <c r="A8" i="10" s="1"/>
  <c r="D9" i="9"/>
  <c r="A9" i="10" s="1"/>
  <c r="D10" i="9"/>
  <c r="A10" i="10"/>
  <c r="D11" i="9"/>
  <c r="A11" i="10" s="1"/>
  <c r="D12" i="9"/>
  <c r="A12" i="10" s="1"/>
  <c r="D13" i="9"/>
  <c r="A13" i="10" s="1"/>
  <c r="D14" i="9"/>
  <c r="A14" i="10" s="1"/>
  <c r="D15" i="9"/>
  <c r="A15" i="10" s="1"/>
  <c r="D16" i="9"/>
  <c r="A16" i="10" s="1"/>
  <c r="D17" i="9"/>
  <c r="A17" i="10" s="1"/>
  <c r="D18" i="9"/>
  <c r="A18" i="10" s="1"/>
  <c r="D19" i="9"/>
  <c r="A19" i="10" s="1"/>
  <c r="D20" i="9"/>
  <c r="A20" i="10" s="1"/>
  <c r="D21" i="9"/>
  <c r="A21" i="10"/>
  <c r="D22" i="9"/>
  <c r="A22" i="10" s="1"/>
  <c r="D23" i="9"/>
  <c r="A23" i="10" s="1"/>
  <c r="D24" i="9"/>
  <c r="A24" i="10" s="1"/>
  <c r="D25" i="9"/>
  <c r="A25" i="10" s="1"/>
  <c r="D26" i="9"/>
  <c r="A26" i="10" s="1"/>
  <c r="D27" i="9"/>
  <c r="A27" i="10" s="1"/>
  <c r="D28" i="9"/>
  <c r="A28" i="10" s="1"/>
  <c r="D29" i="9"/>
  <c r="A29" i="10" s="1"/>
  <c r="D30" i="9"/>
  <c r="A30" i="10" s="1"/>
  <c r="D31" i="9"/>
  <c r="A31" i="10" s="1"/>
  <c r="D32" i="9"/>
  <c r="A32" i="10" s="1"/>
  <c r="D33" i="9"/>
  <c r="A33" i="10" s="1"/>
  <c r="D34" i="9"/>
  <c r="A34" i="10" s="1"/>
  <c r="D35" i="9"/>
  <c r="A35" i="10" s="1"/>
  <c r="D36" i="9"/>
  <c r="A36" i="10" s="1"/>
  <c r="D37" i="9"/>
  <c r="A37" i="10" s="1"/>
  <c r="D38" i="9"/>
  <c r="A38" i="10"/>
  <c r="L57" i="7"/>
  <c r="M57" i="7"/>
  <c r="D32" i="19"/>
  <c r="G32" i="19"/>
  <c r="D26" i="19"/>
  <c r="T78" i="19"/>
  <c r="T26" i="25"/>
  <c r="R26" i="25"/>
  <c r="P26" i="25"/>
  <c r="P51" i="25"/>
  <c r="R51" i="25"/>
  <c r="S51" i="25" s="1"/>
  <c r="R57" i="25"/>
  <c r="S57" i="25" s="1"/>
  <c r="D18" i="19"/>
  <c r="F12" i="19"/>
  <c r="T68" i="28"/>
  <c r="T42" i="23"/>
  <c r="H78" i="25"/>
  <c r="F84" i="25"/>
  <c r="G84" i="25" s="1"/>
  <c r="H84" i="25"/>
  <c r="D84" i="25"/>
  <c r="R69" i="25"/>
  <c r="P69" i="25"/>
  <c r="F76" i="25"/>
  <c r="G76" i="25" s="1"/>
  <c r="H76" i="25"/>
  <c r="R33" i="25"/>
  <c r="S33" i="25" s="1"/>
  <c r="P33" i="25"/>
  <c r="T33" i="25"/>
  <c r="D56" i="25"/>
  <c r="H56" i="25"/>
  <c r="R24" i="25"/>
  <c r="T24" i="25"/>
  <c r="P24" i="25"/>
  <c r="P45" i="25"/>
  <c r="R45" i="25"/>
  <c r="S45" i="25" s="1"/>
  <c r="U45" i="25" s="1"/>
  <c r="V45" i="25" s="1"/>
  <c r="C1479" i="10" s="1"/>
  <c r="D48" i="25"/>
  <c r="F48" i="25"/>
  <c r="G48" i="25" s="1"/>
  <c r="H48" i="25"/>
  <c r="I48" i="25" s="1"/>
  <c r="J48" i="25" s="1"/>
  <c r="C201" i="10" s="1"/>
  <c r="C841" i="10" s="1"/>
  <c r="H51" i="25"/>
  <c r="F51" i="25"/>
  <c r="G51" i="25" s="1"/>
  <c r="D9" i="28"/>
  <c r="H9" i="28"/>
  <c r="I9" i="28" s="1"/>
  <c r="J9" i="28" s="1"/>
  <c r="C402" i="10" s="1"/>
  <c r="C1042" i="10" s="1"/>
  <c r="D35" i="28"/>
  <c r="H35" i="28"/>
  <c r="T38" i="28"/>
  <c r="H49" i="28"/>
  <c r="I49" i="28" s="1"/>
  <c r="J49" i="28" s="1"/>
  <c r="C442" i="10" s="1"/>
  <c r="C1082" i="10" s="1"/>
  <c r="D49" i="28"/>
  <c r="H58" i="28"/>
  <c r="S45" i="24"/>
  <c r="F10" i="25"/>
  <c r="G10" i="25" s="1"/>
  <c r="I10" i="25" s="1"/>
  <c r="J10" i="25" s="1"/>
  <c r="C163" i="10" s="1"/>
  <c r="C803" i="10" s="1"/>
  <c r="D10" i="25"/>
  <c r="P12" i="25"/>
  <c r="T12" i="25"/>
  <c r="R12" i="25"/>
  <c r="S12" i="25" s="1"/>
  <c r="U12" i="25" s="1"/>
  <c r="V12" i="25" s="1"/>
  <c r="C1446" i="10" s="1"/>
  <c r="R70" i="25"/>
  <c r="P70" i="25"/>
  <c r="T70" i="25"/>
  <c r="H31" i="28"/>
  <c r="I31" i="28" s="1"/>
  <c r="J31" i="28" s="1"/>
  <c r="C424" i="10" s="1"/>
  <c r="C1064" i="10" s="1"/>
  <c r="P38" i="28"/>
  <c r="H67" i="28"/>
  <c r="T49" i="25"/>
  <c r="P49" i="25"/>
  <c r="F62" i="25"/>
  <c r="G62" i="25"/>
  <c r="I62" i="25" s="1"/>
  <c r="J62" i="25" s="1"/>
  <c r="C215" i="10" s="1"/>
  <c r="C855" i="10" s="1"/>
  <c r="S22" i="25"/>
  <c r="U22" i="25" s="1"/>
  <c r="V22" i="25" s="1"/>
  <c r="C1456" i="10" s="1"/>
  <c r="H23" i="25"/>
  <c r="F23" i="25"/>
  <c r="G23" i="25" s="1"/>
  <c r="D23" i="25"/>
  <c r="T32" i="25"/>
  <c r="P32" i="25"/>
  <c r="D43" i="25"/>
  <c r="T58" i="25"/>
  <c r="H87" i="25"/>
  <c r="D87" i="25"/>
  <c r="F87" i="25"/>
  <c r="G87" i="25" s="1"/>
  <c r="I87" i="25" s="1"/>
  <c r="J87" i="25" s="1"/>
  <c r="C240" i="10" s="1"/>
  <c r="C880" i="10" s="1"/>
  <c r="D56" i="27"/>
  <c r="H80" i="28"/>
  <c r="P84" i="28"/>
  <c r="T84" i="28"/>
  <c r="U84" i="28" s="1"/>
  <c r="V84" i="28" s="1"/>
  <c r="C1760" i="10" s="1"/>
  <c r="T40" i="25"/>
  <c r="P40" i="25"/>
  <c r="S40" i="25"/>
  <c r="T55" i="25"/>
  <c r="F67" i="25"/>
  <c r="D67" i="25"/>
  <c r="H67" i="25"/>
  <c r="D11" i="28"/>
  <c r="P13" i="28"/>
  <c r="T13" i="28"/>
  <c r="D9" i="25"/>
  <c r="H9" i="25"/>
  <c r="H14" i="25"/>
  <c r="G14" i="25"/>
  <c r="R23" i="25"/>
  <c r="S23" i="25" s="1"/>
  <c r="U23" i="25" s="1"/>
  <c r="V23" i="25" s="1"/>
  <c r="C1457" i="10" s="1"/>
  <c r="P23" i="25"/>
  <c r="T35" i="25"/>
  <c r="P35" i="25"/>
  <c r="H52" i="27"/>
  <c r="F52" i="27"/>
  <c r="G52" i="27" s="1"/>
  <c r="T15" i="28"/>
  <c r="P15" i="28"/>
  <c r="H28" i="28"/>
  <c r="I28" i="28"/>
  <c r="J28" i="28" s="1"/>
  <c r="C421" i="10" s="1"/>
  <c r="C1061" i="10" s="1"/>
  <c r="T33" i="28"/>
  <c r="P33" i="28"/>
  <c r="P75" i="28"/>
  <c r="P82" i="28"/>
  <c r="T34" i="24"/>
  <c r="P34" i="24"/>
  <c r="R34" i="24"/>
  <c r="S34" i="24" s="1"/>
  <c r="R17" i="25"/>
  <c r="T17" i="25"/>
  <c r="P17" i="25"/>
  <c r="T19" i="25"/>
  <c r="T50" i="25"/>
  <c r="P50" i="25"/>
  <c r="R50" i="25"/>
  <c r="D82" i="25"/>
  <c r="T16" i="28"/>
  <c r="D65" i="28"/>
  <c r="H65" i="28"/>
  <c r="I65" i="28" s="1"/>
  <c r="J65" i="28" s="1"/>
  <c r="C458" i="10" s="1"/>
  <c r="C1098" i="10" s="1"/>
  <c r="H68" i="25"/>
  <c r="F68" i="25"/>
  <c r="G68" i="25" s="1"/>
  <c r="I68" i="25" s="1"/>
  <c r="J68" i="25" s="1"/>
  <c r="C221" i="10" s="1"/>
  <c r="C861" i="10" s="1"/>
  <c r="S80" i="25"/>
  <c r="U80" i="25" s="1"/>
  <c r="V80" i="25" s="1"/>
  <c r="C1514" i="10" s="1"/>
  <c r="T80" i="25"/>
  <c r="P80" i="25"/>
  <c r="H55" i="27"/>
  <c r="P14" i="28"/>
  <c r="D61" i="28"/>
  <c r="H85" i="28"/>
  <c r="I85" i="28" s="1"/>
  <c r="J85" i="28" s="1"/>
  <c r="C478" i="10" s="1"/>
  <c r="C1118" i="10" s="1"/>
  <c r="G44" i="25"/>
  <c r="I44" i="25" s="1"/>
  <c r="J44" i="25" s="1"/>
  <c r="C197" i="10" s="1"/>
  <c r="C837" i="10" s="1"/>
  <c r="P59" i="25"/>
  <c r="T36" i="24"/>
  <c r="R36" i="25"/>
  <c r="S36" i="25" s="1"/>
  <c r="T36" i="25"/>
  <c r="R46" i="25"/>
  <c r="T46" i="25"/>
  <c r="F75" i="27"/>
  <c r="G75" i="27" s="1"/>
  <c r="T65" i="23"/>
  <c r="T9" i="25"/>
  <c r="R9" i="25"/>
  <c r="P9" i="25"/>
  <c r="T15" i="25"/>
  <c r="P15" i="25"/>
  <c r="H27" i="25"/>
  <c r="T28" i="25"/>
  <c r="P28" i="25"/>
  <c r="R28" i="25"/>
  <c r="H42" i="25"/>
  <c r="P85" i="25"/>
  <c r="H54" i="26"/>
  <c r="T44" i="28"/>
  <c r="U44" i="28"/>
  <c r="V44" i="28" s="1"/>
  <c r="C1720" i="10" s="1"/>
  <c r="P61" i="28"/>
  <c r="R10" i="23"/>
  <c r="S10" i="23" s="1"/>
  <c r="F27" i="25"/>
  <c r="R39" i="25"/>
  <c r="S39" i="25" s="1"/>
  <c r="T39" i="25"/>
  <c r="H44" i="25"/>
  <c r="S48" i="25"/>
  <c r="D59" i="25"/>
  <c r="F59" i="25"/>
  <c r="G59" i="25" s="1"/>
  <c r="H59" i="25"/>
  <c r="F85" i="25"/>
  <c r="H85" i="25"/>
  <c r="D85" i="25"/>
  <c r="F60" i="27"/>
  <c r="G60" i="27" s="1"/>
  <c r="I60" i="27" s="1"/>
  <c r="J60" i="27" s="1"/>
  <c r="D60" i="27"/>
  <c r="H10" i="28"/>
  <c r="D10" i="28"/>
  <c r="H60" i="28"/>
  <c r="P12" i="28"/>
  <c r="P30" i="25"/>
  <c r="R72" i="25"/>
  <c r="S72" i="25" s="1"/>
  <c r="R74" i="25"/>
  <c r="S74" i="25"/>
  <c r="U74" i="25" s="1"/>
  <c r="V74" i="25" s="1"/>
  <c r="C1508" i="10" s="1"/>
  <c r="T74" i="25"/>
  <c r="D36" i="27"/>
  <c r="T20" i="28"/>
  <c r="D44" i="28"/>
  <c r="P13" i="25"/>
  <c r="D39" i="25"/>
  <c r="T80" i="28"/>
  <c r="H84" i="28"/>
  <c r="P37" i="25"/>
  <c r="T37" i="25"/>
  <c r="R60" i="25"/>
  <c r="S60" i="25" s="1"/>
  <c r="U60" i="25" s="1"/>
  <c r="V60" i="25" s="1"/>
  <c r="C1494" i="10" s="1"/>
  <c r="P60" i="25"/>
  <c r="G80" i="25"/>
  <c r="I80" i="25" s="1"/>
  <c r="J80" i="25" s="1"/>
  <c r="C233" i="10" s="1"/>
  <c r="C873" i="10" s="1"/>
  <c r="T26" i="28"/>
  <c r="P26" i="28"/>
  <c r="T31" i="28"/>
  <c r="P31" i="28"/>
  <c r="T62" i="28"/>
  <c r="T78" i="28"/>
  <c r="H87" i="28"/>
  <c r="T12" i="23"/>
  <c r="S84" i="25"/>
  <c r="U84" i="25" s="1"/>
  <c r="V84" i="25" s="1"/>
  <c r="C1518" i="10" s="1"/>
  <c r="P74" i="28"/>
  <c r="D75" i="19"/>
  <c r="D25" i="19"/>
  <c r="S32" i="23"/>
  <c r="G31" i="19"/>
  <c r="R10" i="19"/>
  <c r="Q9" i="20"/>
  <c r="T9" i="20" s="1"/>
  <c r="U39" i="19"/>
  <c r="G73" i="19"/>
  <c r="D66" i="19"/>
  <c r="S9" i="25"/>
  <c r="U15" i="19"/>
  <c r="R18" i="19"/>
  <c r="Q10" i="20"/>
  <c r="T10" i="20" s="1"/>
  <c r="C38" i="20"/>
  <c r="R9" i="19"/>
  <c r="T9" i="19"/>
  <c r="W9" i="19" s="1"/>
  <c r="U68" i="19"/>
  <c r="Q68" i="20"/>
  <c r="T68" i="20" s="1"/>
  <c r="R39" i="19"/>
  <c r="U18" i="19"/>
  <c r="C25" i="20"/>
  <c r="G25" i="19"/>
  <c r="H25" i="19" s="1"/>
  <c r="F25" i="19"/>
  <c r="I25" i="19" s="1"/>
  <c r="C68" i="20"/>
  <c r="F68" i="20" s="1"/>
  <c r="I68" i="20" s="1"/>
  <c r="T7" i="19"/>
  <c r="G81" i="19"/>
  <c r="T7" i="32"/>
  <c r="P23" i="32"/>
  <c r="T55" i="32"/>
  <c r="P25" i="32"/>
  <c r="F44" i="19"/>
  <c r="I44" i="19" s="1"/>
  <c r="Q39" i="20"/>
  <c r="T39" i="20" s="1"/>
  <c r="T39" i="19"/>
  <c r="W39" i="19" s="1"/>
  <c r="T8" i="25"/>
  <c r="P8" i="25"/>
  <c r="R8" i="25"/>
  <c r="S8" i="25" s="1"/>
  <c r="U8" i="25" s="1"/>
  <c r="V8" i="25" s="1"/>
  <c r="C1442" i="10" s="1"/>
  <c r="D18" i="25"/>
  <c r="H18" i="25"/>
  <c r="F18" i="25"/>
  <c r="G18" i="25" s="1"/>
  <c r="I18" i="25" s="1"/>
  <c r="J18" i="25" s="1"/>
  <c r="C171" i="10" s="1"/>
  <c r="C811" i="10" s="1"/>
  <c r="P76" i="25"/>
  <c r="R76" i="25"/>
  <c r="T76" i="25"/>
  <c r="D82" i="26"/>
  <c r="H44" i="27"/>
  <c r="R25" i="19"/>
  <c r="H46" i="34"/>
  <c r="R61" i="25"/>
  <c r="T61" i="25"/>
  <c r="P61" i="25"/>
  <c r="R64" i="25"/>
  <c r="S64" i="25" s="1"/>
  <c r="T64" i="25"/>
  <c r="P64" i="25"/>
  <c r="R67" i="25"/>
  <c r="S67" i="25" s="1"/>
  <c r="U67" i="25" s="1"/>
  <c r="V67" i="25" s="1"/>
  <c r="C1501" i="10" s="1"/>
  <c r="P67" i="25"/>
  <c r="T67" i="25"/>
  <c r="D73" i="25"/>
  <c r="F73" i="25"/>
  <c r="G73" i="25" s="1"/>
  <c r="H73" i="25"/>
  <c r="T73" i="23"/>
  <c r="R73" i="23"/>
  <c r="S73" i="23" s="1"/>
  <c r="Q80" i="20"/>
  <c r="T80" i="20" s="1"/>
  <c r="T80" i="19"/>
  <c r="W80" i="19" s="1"/>
  <c r="Q74" i="20"/>
  <c r="Q74" i="21" s="1"/>
  <c r="D56" i="19"/>
  <c r="H54" i="25"/>
  <c r="D54" i="25"/>
  <c r="P58" i="25"/>
  <c r="R58" i="25"/>
  <c r="S58" i="25" s="1"/>
  <c r="T73" i="25"/>
  <c r="R73" i="25"/>
  <c r="S73" i="25" s="1"/>
  <c r="S78" i="25"/>
  <c r="U78" i="25" s="1"/>
  <c r="V78" i="25" s="1"/>
  <c r="C1512" i="10" s="1"/>
  <c r="D68" i="27"/>
  <c r="F68" i="27"/>
  <c r="G68" i="27" s="1"/>
  <c r="D16" i="28"/>
  <c r="H16" i="28"/>
  <c r="D19" i="28"/>
  <c r="H19" i="28"/>
  <c r="T12" i="32"/>
  <c r="T12" i="28"/>
  <c r="H42" i="28"/>
  <c r="C54" i="20"/>
  <c r="G54" i="20" s="1"/>
  <c r="D54" i="19"/>
  <c r="G54" i="19"/>
  <c r="S81" i="25"/>
  <c r="U81" i="25" s="1"/>
  <c r="V81" i="25" s="1"/>
  <c r="C1515" i="10" s="1"/>
  <c r="T47" i="24"/>
  <c r="R47" i="24"/>
  <c r="S47" i="24" s="1"/>
  <c r="P47" i="24"/>
  <c r="D12" i="27"/>
  <c r="F12" i="27"/>
  <c r="G12" i="27" s="1"/>
  <c r="I12" i="27" s="1"/>
  <c r="J12" i="27" s="1"/>
  <c r="C325" i="10" s="1"/>
  <c r="C965" i="10" s="1"/>
  <c r="R77" i="23"/>
  <c r="S77" i="23" s="1"/>
  <c r="P77" i="23"/>
  <c r="T77" i="23"/>
  <c r="T11" i="25"/>
  <c r="R11" i="25"/>
  <c r="P19" i="25"/>
  <c r="R19" i="25"/>
  <c r="F82" i="25"/>
  <c r="G82" i="25" s="1"/>
  <c r="H82" i="25"/>
  <c r="D46" i="19"/>
  <c r="S59" i="25"/>
  <c r="U59" i="25"/>
  <c r="V59" i="25" s="1"/>
  <c r="C1493" i="10" s="1"/>
  <c r="H66" i="26"/>
  <c r="F66" i="26"/>
  <c r="G66" i="26" s="1"/>
  <c r="T21" i="28"/>
  <c r="P21" i="28"/>
  <c r="T73" i="28"/>
  <c r="P73" i="28"/>
  <c r="D27" i="19"/>
  <c r="T39" i="28"/>
  <c r="P43" i="28"/>
  <c r="T43" i="28"/>
  <c r="D47" i="28"/>
  <c r="I47" i="28"/>
  <c r="J47" i="28" s="1"/>
  <c r="C440" i="10" s="1"/>
  <c r="C1080" i="10" s="1"/>
  <c r="T63" i="28"/>
  <c r="P63" i="28"/>
  <c r="H12" i="25"/>
  <c r="F20" i="25"/>
  <c r="D20" i="25"/>
  <c r="H20" i="25"/>
  <c r="T82" i="25"/>
  <c r="R82" i="25"/>
  <c r="S82" i="25" s="1"/>
  <c r="P82" i="25"/>
  <c r="F22" i="25"/>
  <c r="D22" i="25"/>
  <c r="R55" i="25"/>
  <c r="S55" i="25" s="1"/>
  <c r="S20" i="25"/>
  <c r="P25" i="25"/>
  <c r="T25" i="25"/>
  <c r="R25" i="25"/>
  <c r="S25" i="25" s="1"/>
  <c r="F32" i="25"/>
  <c r="H32" i="25"/>
  <c r="F74" i="25"/>
  <c r="D74" i="25"/>
  <c r="F40" i="27"/>
  <c r="G40" i="27" s="1"/>
  <c r="P49" i="28"/>
  <c r="T49" i="28"/>
  <c r="U49" i="28" s="1"/>
  <c r="V49" i="28" s="1"/>
  <c r="C1725" i="10" s="1"/>
  <c r="H47" i="25"/>
  <c r="F47" i="25"/>
  <c r="G47" i="25" s="1"/>
  <c r="F50" i="25"/>
  <c r="G50" i="25" s="1"/>
  <c r="D50" i="25"/>
  <c r="H50" i="25"/>
  <c r="F52" i="25"/>
  <c r="G52" i="25" s="1"/>
  <c r="S56" i="25"/>
  <c r="T56" i="25"/>
  <c r="H71" i="27"/>
  <c r="P75" i="24"/>
  <c r="T75" i="24"/>
  <c r="D41" i="25"/>
  <c r="F41" i="25"/>
  <c r="G41" i="25" s="1"/>
  <c r="T62" i="25"/>
  <c r="R62" i="25"/>
  <c r="S62" i="25" s="1"/>
  <c r="P62" i="25"/>
  <c r="H83" i="25"/>
  <c r="D83" i="25"/>
  <c r="F84" i="27"/>
  <c r="G84" i="27" s="1"/>
  <c r="H84" i="27"/>
  <c r="F14" i="26"/>
  <c r="G14" i="26" s="1"/>
  <c r="P14" i="32"/>
  <c r="T14" i="28"/>
  <c r="D27" i="28"/>
  <c r="H27" i="28"/>
  <c r="I27" i="28" s="1"/>
  <c r="J27" i="28" s="1"/>
  <c r="C420" i="10" s="1"/>
  <c r="C1060" i="10" s="1"/>
  <c r="H33" i="28"/>
  <c r="D33" i="28"/>
  <c r="P65" i="32"/>
  <c r="T65" i="28"/>
  <c r="T69" i="28"/>
  <c r="P8" i="23"/>
  <c r="F70" i="26"/>
  <c r="H70" i="26"/>
  <c r="P20" i="28"/>
  <c r="D67" i="28"/>
  <c r="P69" i="28"/>
  <c r="P83" i="28"/>
  <c r="T8" i="23"/>
  <c r="T27" i="25"/>
  <c r="R27" i="25"/>
  <c r="P34" i="25"/>
  <c r="H60" i="25"/>
  <c r="F60" i="25"/>
  <c r="G60" i="25" s="1"/>
  <c r="T9" i="32"/>
  <c r="T9" i="28"/>
  <c r="P9" i="28"/>
  <c r="D34" i="28"/>
  <c r="H34" i="28"/>
  <c r="I57" i="28"/>
  <c r="J57" i="28" s="1"/>
  <c r="C450" i="10" s="1"/>
  <c r="C1090" i="10" s="1"/>
  <c r="H61" i="28"/>
  <c r="I61" i="28" s="1"/>
  <c r="J61" i="28" s="1"/>
  <c r="C454" i="10" s="1"/>
  <c r="C1094" i="10" s="1"/>
  <c r="T75" i="28"/>
  <c r="H82" i="28"/>
  <c r="D82" i="28"/>
  <c r="S18" i="25"/>
  <c r="U18" i="25" s="1"/>
  <c r="V18" i="25" s="1"/>
  <c r="C1452" i="10" s="1"/>
  <c r="H36" i="28"/>
  <c r="I36" i="28" s="1"/>
  <c r="J36" i="28" s="1"/>
  <c r="C429" i="10" s="1"/>
  <c r="C1069" i="10" s="1"/>
  <c r="H64" i="28"/>
  <c r="I64" i="28" s="1"/>
  <c r="J64" i="28" s="1"/>
  <c r="C457" i="10" s="1"/>
  <c r="C1097" i="10" s="1"/>
  <c r="H74" i="28"/>
  <c r="I74" i="28" s="1"/>
  <c r="J74" i="28" s="1"/>
  <c r="C467" i="10" s="1"/>
  <c r="C1107" i="10" s="1"/>
  <c r="D77" i="28"/>
  <c r="H72" i="25"/>
  <c r="F20" i="27"/>
  <c r="H38" i="25"/>
  <c r="T10" i="28"/>
  <c r="T32" i="28"/>
  <c r="P78" i="28"/>
  <c r="P32" i="28"/>
  <c r="H44" i="28"/>
  <c r="H66" i="28"/>
  <c r="T25" i="34"/>
  <c r="T25" i="32"/>
  <c r="T22" i="28"/>
  <c r="T22" i="32"/>
  <c r="S30" i="32"/>
  <c r="D12" i="28"/>
  <c r="P62" i="32"/>
  <c r="P46" i="28"/>
  <c r="P58" i="28"/>
  <c r="P80" i="28"/>
  <c r="S80" i="32"/>
  <c r="F63" i="19"/>
  <c r="I63" i="19" s="1"/>
  <c r="D41" i="19"/>
  <c r="D43" i="19"/>
  <c r="D37" i="19"/>
  <c r="F84" i="19"/>
  <c r="I84" i="19" s="1"/>
  <c r="T38" i="19"/>
  <c r="W38" i="19" s="1"/>
  <c r="U4" i="19"/>
  <c r="R72" i="19"/>
  <c r="F27" i="19"/>
  <c r="I27" i="19" s="1"/>
  <c r="T35" i="19"/>
  <c r="R13" i="19"/>
  <c r="U8" i="19"/>
  <c r="D6" i="19"/>
  <c r="T28" i="19"/>
  <c r="W28" i="19" s="1"/>
  <c r="T21" i="32"/>
  <c r="T31" i="19"/>
  <c r="W31" i="19" s="1"/>
  <c r="G74" i="25"/>
  <c r="I74" i="25" s="1"/>
  <c r="J74" i="25" s="1"/>
  <c r="C227" i="10" s="1"/>
  <c r="C867" i="10" s="1"/>
  <c r="G24" i="19"/>
  <c r="U60" i="19"/>
  <c r="T25" i="19"/>
  <c r="W25" i="19" s="1"/>
  <c r="C15" i="20"/>
  <c r="F15" i="20" s="1"/>
  <c r="I15" i="20" s="1"/>
  <c r="P83" i="32"/>
  <c r="Q34" i="20"/>
  <c r="G56" i="19"/>
  <c r="H56" i="19" s="1"/>
  <c r="F56" i="19"/>
  <c r="I56" i="19"/>
  <c r="C56" i="20"/>
  <c r="C56" i="21" s="1"/>
  <c r="T32" i="32"/>
  <c r="T69" i="34"/>
  <c r="P49" i="32"/>
  <c r="U6" i="19"/>
  <c r="R24" i="19"/>
  <c r="F40" i="19"/>
  <c r="T73" i="19"/>
  <c r="W73" i="19" s="1"/>
  <c r="F46" i="19"/>
  <c r="I46" i="19"/>
  <c r="T55" i="19"/>
  <c r="D50" i="19"/>
  <c r="R70" i="19"/>
  <c r="C23" i="20"/>
  <c r="D23" i="20" s="1"/>
  <c r="R21" i="19"/>
  <c r="Q3" i="20"/>
  <c r="Q3" i="21" s="1"/>
  <c r="Q63" i="20"/>
  <c r="D40" i="19"/>
  <c r="G40" i="19"/>
  <c r="Q28" i="20"/>
  <c r="Q70" i="20"/>
  <c r="T70" i="20" s="1"/>
  <c r="T70" i="19"/>
  <c r="W70" i="19" s="1"/>
  <c r="U70" i="19"/>
  <c r="V70" i="19" s="1"/>
  <c r="R45" i="19"/>
  <c r="G47" i="19"/>
  <c r="Q26" i="20"/>
  <c r="T26" i="20" s="1"/>
  <c r="W26" i="20" s="1"/>
  <c r="F62" i="19"/>
  <c r="I62" i="19" s="1"/>
  <c r="Q35" i="20"/>
  <c r="U35" i="20" s="1"/>
  <c r="T35" i="20"/>
  <c r="W35" i="20" s="1"/>
  <c r="R35" i="19"/>
  <c r="U35" i="19"/>
  <c r="G29" i="19"/>
  <c r="F29" i="19"/>
  <c r="R31" i="19"/>
  <c r="G84" i="19"/>
  <c r="H84" i="19" s="1"/>
  <c r="T60" i="19"/>
  <c r="Q60" i="20"/>
  <c r="Q4" i="20"/>
  <c r="R4" i="19"/>
  <c r="U38" i="19"/>
  <c r="R38" i="19"/>
  <c r="U63" i="19"/>
  <c r="R63" i="19"/>
  <c r="Q41" i="20"/>
  <c r="R41" i="19"/>
  <c r="U14" i="19"/>
  <c r="R27" i="19"/>
  <c r="G43" i="19"/>
  <c r="F43" i="19"/>
  <c r="H43" i="19" s="1"/>
  <c r="K43" i="19" s="1"/>
  <c r="B198" i="10" s="1"/>
  <c r="B838" i="10" s="1"/>
  <c r="C43" i="20"/>
  <c r="F24" i="19"/>
  <c r="I24" i="19" s="1"/>
  <c r="G20" i="19"/>
  <c r="F20" i="19"/>
  <c r="I20" i="19" s="1"/>
  <c r="F50" i="19"/>
  <c r="C50" i="20"/>
  <c r="C50" i="21"/>
  <c r="G50" i="21" s="1"/>
  <c r="D45" i="19"/>
  <c r="G45" i="19"/>
  <c r="C45" i="20"/>
  <c r="F45" i="19"/>
  <c r="I45" i="19" s="1"/>
  <c r="Q21" i="20"/>
  <c r="T21" i="20" s="1"/>
  <c r="G6" i="19"/>
  <c r="F6" i="19"/>
  <c r="C6" i="20"/>
  <c r="Q51" i="20"/>
  <c r="Q51" i="21"/>
  <c r="R60" i="19"/>
  <c r="U24" i="19"/>
  <c r="T24" i="19"/>
  <c r="W24" i="19" s="1"/>
  <c r="Q24" i="20"/>
  <c r="D29" i="19"/>
  <c r="C29" i="20"/>
  <c r="D59" i="19"/>
  <c r="I76" i="25"/>
  <c r="J76" i="25" s="1"/>
  <c r="C229" i="10" s="1"/>
  <c r="C869" i="10" s="1"/>
  <c r="T83" i="32"/>
  <c r="U81" i="19"/>
  <c r="U10" i="19"/>
  <c r="T10" i="19"/>
  <c r="W10" i="19" s="1"/>
  <c r="G19" i="19"/>
  <c r="H19" i="19" s="1"/>
  <c r="F19" i="19"/>
  <c r="I19" i="19" s="1"/>
  <c r="U36" i="19"/>
  <c r="S28" i="25"/>
  <c r="U78" i="19"/>
  <c r="P7" i="25"/>
  <c r="T7" i="25"/>
  <c r="R7" i="25"/>
  <c r="S7" i="25" s="1"/>
  <c r="D77" i="19"/>
  <c r="F26" i="19"/>
  <c r="C26" i="20"/>
  <c r="G26" i="19"/>
  <c r="Q50" i="20"/>
  <c r="Q50" i="21" s="1"/>
  <c r="T57" i="25"/>
  <c r="P57" i="25"/>
  <c r="F14" i="19"/>
  <c r="R66" i="19"/>
  <c r="F28" i="19"/>
  <c r="I28" i="19" s="1"/>
  <c r="G28" i="19"/>
  <c r="H28" i="19" s="1"/>
  <c r="D28" i="19"/>
  <c r="G65" i="19"/>
  <c r="D74" i="26"/>
  <c r="P57" i="28"/>
  <c r="H77" i="28"/>
  <c r="S24" i="25"/>
  <c r="S8" i="23"/>
  <c r="T77" i="19"/>
  <c r="W77" i="19" s="1"/>
  <c r="Q5" i="20"/>
  <c r="Q5" i="21" s="1"/>
  <c r="F42" i="25"/>
  <c r="G42" i="25" s="1"/>
  <c r="D42" i="25"/>
  <c r="T51" i="25"/>
  <c r="U15" i="28"/>
  <c r="V15" i="28" s="1"/>
  <c r="C1691" i="10" s="1"/>
  <c r="P60" i="28"/>
  <c r="D76" i="19"/>
  <c r="P36" i="28"/>
  <c r="T36" i="28"/>
  <c r="D45" i="28"/>
  <c r="H45" i="28"/>
  <c r="Q67" i="20"/>
  <c r="T67" i="20" s="1"/>
  <c r="W67" i="20" s="1"/>
  <c r="R74" i="24"/>
  <c r="S74" i="24" s="1"/>
  <c r="H7" i="28"/>
  <c r="D7" i="28"/>
  <c r="T52" i="28"/>
  <c r="P52" i="28"/>
  <c r="R16" i="24"/>
  <c r="S16" i="24" s="1"/>
  <c r="P59" i="24"/>
  <c r="T59" i="24"/>
  <c r="F11" i="25"/>
  <c r="G11" i="25" s="1"/>
  <c r="I11" i="25" s="1"/>
  <c r="J11" i="25" s="1"/>
  <c r="C164" i="10" s="1"/>
  <c r="C804" i="10" s="1"/>
  <c r="D11" i="25"/>
  <c r="U20" i="19"/>
  <c r="S75" i="25"/>
  <c r="U75" i="25" s="1"/>
  <c r="V75" i="25" s="1"/>
  <c r="C1509" i="10" s="1"/>
  <c r="P55" i="24"/>
  <c r="R55" i="24"/>
  <c r="S55" i="24" s="1"/>
  <c r="U55" i="24" s="1"/>
  <c r="V55" i="24" s="1"/>
  <c r="C1409" i="10" s="1"/>
  <c r="P21" i="25"/>
  <c r="H30" i="25"/>
  <c r="F30" i="25"/>
  <c r="G30" i="25" s="1"/>
  <c r="H53" i="25"/>
  <c r="I53" i="25" s="1"/>
  <c r="J53" i="25" s="1"/>
  <c r="C206" i="10" s="1"/>
  <c r="C846" i="10" s="1"/>
  <c r="F53" i="25"/>
  <c r="G53" i="25" s="1"/>
  <c r="F54" i="26"/>
  <c r="G54" i="26" s="1"/>
  <c r="R59" i="24"/>
  <c r="S59" i="24" s="1"/>
  <c r="G46" i="25"/>
  <c r="I46" i="25" s="1"/>
  <c r="J46" i="25" s="1"/>
  <c r="C199" i="10" s="1"/>
  <c r="C839" i="10" s="1"/>
  <c r="D74" i="24"/>
  <c r="F36" i="25"/>
  <c r="G36" i="25" s="1"/>
  <c r="D36" i="25"/>
  <c r="H36" i="25"/>
  <c r="H39" i="25"/>
  <c r="F39" i="25"/>
  <c r="G39" i="25" s="1"/>
  <c r="R54" i="25"/>
  <c r="S54" i="25" s="1"/>
  <c r="T54" i="25"/>
  <c r="P54" i="25"/>
  <c r="H34" i="26"/>
  <c r="R53" i="23"/>
  <c r="S53" i="23" s="1"/>
  <c r="T53" i="23"/>
  <c r="D8" i="25"/>
  <c r="H8" i="25"/>
  <c r="T72" i="25"/>
  <c r="P72" i="25"/>
  <c r="R83" i="25"/>
  <c r="P83" i="25"/>
  <c r="T83" i="25"/>
  <c r="P40" i="28"/>
  <c r="T40" i="28"/>
  <c r="H54" i="28"/>
  <c r="I54" i="28" s="1"/>
  <c r="J54" i="28" s="1"/>
  <c r="C447" i="10" s="1"/>
  <c r="C1087" i="10" s="1"/>
  <c r="D54" i="28"/>
  <c r="D78" i="28"/>
  <c r="I51" i="28"/>
  <c r="J51" i="28" s="1"/>
  <c r="C444" i="10" s="1"/>
  <c r="C1084" i="10" s="1"/>
  <c r="D75" i="25"/>
  <c r="H75" i="25"/>
  <c r="I75" i="25" s="1"/>
  <c r="J75" i="25" s="1"/>
  <c r="C228" i="10" s="1"/>
  <c r="C868" i="10" s="1"/>
  <c r="F75" i="25"/>
  <c r="G75" i="25" s="1"/>
  <c r="H22" i="26"/>
  <c r="F22" i="26"/>
  <c r="G22" i="26" s="1"/>
  <c r="P10" i="28"/>
  <c r="H15" i="28"/>
  <c r="D15" i="28"/>
  <c r="D40" i="28"/>
  <c r="H40" i="28"/>
  <c r="I40" i="28" s="1"/>
  <c r="J40" i="28" s="1"/>
  <c r="C433" i="10" s="1"/>
  <c r="C1073" i="10" s="1"/>
  <c r="F24" i="25"/>
  <c r="G24" i="25" s="1"/>
  <c r="G21" i="25"/>
  <c r="T14" i="25"/>
  <c r="P16" i="25"/>
  <c r="H29" i="25"/>
  <c r="D29" i="25"/>
  <c r="P52" i="25"/>
  <c r="T52" i="25"/>
  <c r="D63" i="25"/>
  <c r="H24" i="25"/>
  <c r="H21" i="25"/>
  <c r="D21" i="25"/>
  <c r="R77" i="25"/>
  <c r="S77" i="25" s="1"/>
  <c r="P38" i="24"/>
  <c r="R38" i="24"/>
  <c r="S38" i="24" s="1"/>
  <c r="U38" i="24" s="1"/>
  <c r="V38" i="24" s="1"/>
  <c r="C1392" i="10" s="1"/>
  <c r="D13" i="25"/>
  <c r="T77" i="25"/>
  <c r="T41" i="27"/>
  <c r="P56" i="32"/>
  <c r="P56" i="28"/>
  <c r="T56" i="28"/>
  <c r="H76" i="28"/>
  <c r="D76" i="28"/>
  <c r="H14" i="34"/>
  <c r="T19" i="28"/>
  <c r="P19" i="28"/>
  <c r="D32" i="28"/>
  <c r="P12" i="24"/>
  <c r="P20" i="23"/>
  <c r="T30" i="25"/>
  <c r="D57" i="26"/>
  <c r="P45" i="28"/>
  <c r="T45" i="28"/>
  <c r="H30" i="34"/>
  <c r="H24" i="28"/>
  <c r="T58" i="28"/>
  <c r="T24" i="32"/>
  <c r="T34" i="28"/>
  <c r="P71" i="32"/>
  <c r="U71" i="28"/>
  <c r="V71" i="28" s="1"/>
  <c r="C1747" i="10" s="1"/>
  <c r="P71" i="28"/>
  <c r="H62" i="26"/>
  <c r="H26" i="28"/>
  <c r="I26" i="28" s="1"/>
  <c r="J26" i="28" s="1"/>
  <c r="C419" i="10" s="1"/>
  <c r="C1059" i="10" s="1"/>
  <c r="P80" i="32"/>
  <c r="H53" i="28"/>
  <c r="T6" i="28"/>
  <c r="H79" i="28"/>
  <c r="R82" i="19"/>
  <c r="R54" i="19"/>
  <c r="T37" i="19"/>
  <c r="G70" i="19"/>
  <c r="H70" i="19" s="1"/>
  <c r="S36" i="32"/>
  <c r="T36" i="32"/>
  <c r="P36" i="32"/>
  <c r="C76" i="20"/>
  <c r="F76" i="20" s="1"/>
  <c r="I76" i="20" s="1"/>
  <c r="D76" i="20"/>
  <c r="G76" i="19"/>
  <c r="F76" i="19"/>
  <c r="I76" i="19" s="1"/>
  <c r="U71" i="19"/>
  <c r="T53" i="19"/>
  <c r="W53" i="19" s="1"/>
  <c r="R43" i="19"/>
  <c r="D65" i="19"/>
  <c r="Q66" i="20"/>
  <c r="R66" i="20" s="1"/>
  <c r="U66" i="19"/>
  <c r="Q62" i="20"/>
  <c r="R62" i="19"/>
  <c r="T16" i="19"/>
  <c r="W16" i="19" s="1"/>
  <c r="G78" i="19"/>
  <c r="U50" i="19"/>
  <c r="G58" i="19"/>
  <c r="C72" i="20"/>
  <c r="F72" i="20" s="1"/>
  <c r="T12" i="19"/>
  <c r="W12" i="19" s="1"/>
  <c r="Q20" i="20"/>
  <c r="F53" i="19"/>
  <c r="I53" i="19" s="1"/>
  <c r="Q23" i="20"/>
  <c r="Q29" i="20"/>
  <c r="U29" i="20" s="1"/>
  <c r="F17" i="19"/>
  <c r="I17" i="19" s="1"/>
  <c r="R32" i="19"/>
  <c r="T32" i="19"/>
  <c r="W32" i="19" s="1"/>
  <c r="Q32" i="20"/>
  <c r="Q77" i="20"/>
  <c r="T77" i="20" s="1"/>
  <c r="G69" i="19"/>
  <c r="C69" i="20"/>
  <c r="D69" i="20"/>
  <c r="T46" i="32"/>
  <c r="P46" i="32"/>
  <c r="F64" i="19"/>
  <c r="H64" i="19" s="1"/>
  <c r="Q75" i="20"/>
  <c r="Q75" i="21" s="1"/>
  <c r="G26" i="20"/>
  <c r="H26" i="20" s="1"/>
  <c r="F26" i="20"/>
  <c r="D49" i="19"/>
  <c r="G49" i="19"/>
  <c r="F49" i="19"/>
  <c r="C49" i="20"/>
  <c r="D49" i="20" s="1"/>
  <c r="F82" i="19"/>
  <c r="I82" i="19" s="1"/>
  <c r="C82" i="20"/>
  <c r="D82" i="19"/>
  <c r="T54" i="19"/>
  <c r="Q54" i="20"/>
  <c r="Q54" i="21" s="1"/>
  <c r="U54" i="19"/>
  <c r="V54" i="19" s="1"/>
  <c r="U12" i="19"/>
  <c r="Q12" i="20"/>
  <c r="R12" i="20" s="1"/>
  <c r="G30" i="19"/>
  <c r="H30" i="19" s="1"/>
  <c r="J30" i="19" s="1"/>
  <c r="D30" i="19"/>
  <c r="F30" i="19"/>
  <c r="C30" i="20"/>
  <c r="F30" i="20" s="1"/>
  <c r="F69" i="20"/>
  <c r="I69" i="20" s="1"/>
  <c r="Q79" i="20"/>
  <c r="T79" i="20" s="1"/>
  <c r="D72" i="19"/>
  <c r="G72" i="19"/>
  <c r="F72" i="19"/>
  <c r="I72" i="19" s="1"/>
  <c r="C57" i="20"/>
  <c r="F57" i="19"/>
  <c r="D57" i="19"/>
  <c r="G57" i="19"/>
  <c r="C16" i="20"/>
  <c r="Q59" i="20"/>
  <c r="U59" i="20" s="1"/>
  <c r="T59" i="19"/>
  <c r="W59" i="19" s="1"/>
  <c r="U46" i="19"/>
  <c r="V46" i="19" s="1"/>
  <c r="Y46" i="19" s="1"/>
  <c r="B1484" i="10" s="1"/>
  <c r="T46" i="19"/>
  <c r="W46" i="19" s="1"/>
  <c r="Q46" i="20"/>
  <c r="R46" i="19"/>
  <c r="C58" i="20"/>
  <c r="C58" i="21" s="1"/>
  <c r="F58" i="21" s="1"/>
  <c r="D58" i="19"/>
  <c r="F58" i="19"/>
  <c r="H58" i="19" s="1"/>
  <c r="U82" i="19"/>
  <c r="T82" i="19"/>
  <c r="W82" i="19" s="1"/>
  <c r="T75" i="19"/>
  <c r="W75" i="19" s="1"/>
  <c r="R75" i="19"/>
  <c r="C83" i="20"/>
  <c r="D83" i="19"/>
  <c r="G83" i="19"/>
  <c r="F83" i="19"/>
  <c r="I83" i="19" s="1"/>
  <c r="Q65" i="20"/>
  <c r="U65" i="20"/>
  <c r="R65" i="19"/>
  <c r="T65" i="19"/>
  <c r="W65" i="19" s="1"/>
  <c r="T43" i="19"/>
  <c r="F72" i="21"/>
  <c r="F82" i="21"/>
  <c r="I82" i="21" s="1"/>
  <c r="S21" i="25"/>
  <c r="U21" i="25"/>
  <c r="V21" i="25" s="1"/>
  <c r="C1455" i="10" s="1"/>
  <c r="S61" i="25"/>
  <c r="S26" i="25"/>
  <c r="S70" i="25"/>
  <c r="S11" i="25"/>
  <c r="U11" i="25" s="1"/>
  <c r="V11" i="25" s="1"/>
  <c r="C1445" i="10" s="1"/>
  <c r="S17" i="25"/>
  <c r="U68" i="25"/>
  <c r="V68" i="25" s="1"/>
  <c r="C1502" i="10" s="1"/>
  <c r="S42" i="25"/>
  <c r="U42" i="25" s="1"/>
  <c r="V42" i="25" s="1"/>
  <c r="C1476" i="10" s="1"/>
  <c r="G25" i="25"/>
  <c r="I25" i="25" s="1"/>
  <c r="J25" i="25" s="1"/>
  <c r="C178" i="10" s="1"/>
  <c r="C818" i="10" s="1"/>
  <c r="G85" i="25"/>
  <c r="I49" i="25"/>
  <c r="J49" i="25" s="1"/>
  <c r="C202" i="10" s="1"/>
  <c r="C842" i="10" s="1"/>
  <c r="I43" i="25"/>
  <c r="J43" i="25" s="1"/>
  <c r="C196" i="10" s="1"/>
  <c r="C836" i="10" s="1"/>
  <c r="I26" i="25"/>
  <c r="J26" i="25" s="1"/>
  <c r="C179" i="10" s="1"/>
  <c r="C819" i="10" s="1"/>
  <c r="I34" i="25"/>
  <c r="J34" i="25" s="1"/>
  <c r="C187" i="10" s="1"/>
  <c r="C827" i="10" s="1"/>
  <c r="I17" i="25"/>
  <c r="J17" i="25" s="1"/>
  <c r="C170" i="10" s="1"/>
  <c r="C810" i="10" s="1"/>
  <c r="G81" i="25"/>
  <c r="I81" i="25" s="1"/>
  <c r="J81" i="25" s="1"/>
  <c r="C234" i="10" s="1"/>
  <c r="C874" i="10" s="1"/>
  <c r="I16" i="25"/>
  <c r="J16" i="25" s="1"/>
  <c r="C169" i="10" s="1"/>
  <c r="C809" i="10" s="1"/>
  <c r="G71" i="25"/>
  <c r="I71" i="25" s="1"/>
  <c r="J71" i="25" s="1"/>
  <c r="C224" i="10" s="1"/>
  <c r="C864" i="10" s="1"/>
  <c r="G40" i="25"/>
  <c r="I40" i="25" s="1"/>
  <c r="J40" i="25" s="1"/>
  <c r="C193" i="10" s="1"/>
  <c r="C833" i="10" s="1"/>
  <c r="G56" i="25"/>
  <c r="I56" i="25" s="1"/>
  <c r="J56" i="25" s="1"/>
  <c r="C209" i="10" s="1"/>
  <c r="C849" i="10" s="1"/>
  <c r="G32" i="25"/>
  <c r="I32" i="25" s="1"/>
  <c r="J32" i="25" s="1"/>
  <c r="C185" i="10" s="1"/>
  <c r="C825" i="10" s="1"/>
  <c r="G79" i="25"/>
  <c r="I79" i="25" s="1"/>
  <c r="J79" i="25" s="1"/>
  <c r="C232" i="10" s="1"/>
  <c r="C872" i="10" s="1"/>
  <c r="I72" i="25"/>
  <c r="J72" i="25" s="1"/>
  <c r="C225" i="10" s="1"/>
  <c r="C865" i="10" s="1"/>
  <c r="I41" i="25"/>
  <c r="J41" i="25" s="1"/>
  <c r="C194" i="10" s="1"/>
  <c r="C834" i="10" s="1"/>
  <c r="Q70" i="21"/>
  <c r="U70" i="20"/>
  <c r="U28" i="20"/>
  <c r="R70" i="20"/>
  <c r="F56" i="20"/>
  <c r="I56" i="20" s="1"/>
  <c r="G57" i="20"/>
  <c r="G56" i="20"/>
  <c r="D56" i="20"/>
  <c r="D50" i="20"/>
  <c r="U50" i="20"/>
  <c r="R50" i="20"/>
  <c r="F35" i="19"/>
  <c r="I35" i="19" s="1"/>
  <c r="T79" i="19"/>
  <c r="C14" i="20"/>
  <c r="C65" i="20"/>
  <c r="D65" i="20" s="1"/>
  <c r="Q4" i="21"/>
  <c r="T4" i="21" s="1"/>
  <c r="W4" i="21" s="1"/>
  <c r="R30" i="19"/>
  <c r="Q30" i="20"/>
  <c r="R30" i="20" s="1"/>
  <c r="G37" i="19"/>
  <c r="C37" i="20"/>
  <c r="D37" i="20" s="1"/>
  <c r="F37" i="19"/>
  <c r="G25" i="20"/>
  <c r="D25" i="20"/>
  <c r="U43" i="19"/>
  <c r="D26" i="20"/>
  <c r="C26" i="21"/>
  <c r="U11" i="19"/>
  <c r="T11" i="19"/>
  <c r="V11" i="19" s="1"/>
  <c r="U24" i="20"/>
  <c r="T24" i="20"/>
  <c r="R24" i="20"/>
  <c r="T21" i="19"/>
  <c r="W21" i="19" s="1"/>
  <c r="Q35" i="21"/>
  <c r="G49" i="20"/>
  <c r="Q61" i="20"/>
  <c r="R61" i="20"/>
  <c r="T61" i="19"/>
  <c r="W61" i="19" s="1"/>
  <c r="F85" i="19"/>
  <c r="I85" i="19" s="1"/>
  <c r="G85" i="19"/>
  <c r="Q43" i="20"/>
  <c r="U43" i="20" s="1"/>
  <c r="C64" i="20"/>
  <c r="G69" i="20"/>
  <c r="U19" i="19"/>
  <c r="Q19" i="20"/>
  <c r="R19" i="20" s="1"/>
  <c r="D68" i="21"/>
  <c r="G68" i="21"/>
  <c r="W60" i="19"/>
  <c r="U21" i="19"/>
  <c r="D63" i="19"/>
  <c r="Q76" i="20"/>
  <c r="U76" i="20" s="1"/>
  <c r="T76" i="19"/>
  <c r="W76" i="19" s="1"/>
  <c r="U76" i="19"/>
  <c r="V76" i="19" s="1"/>
  <c r="R76" i="19"/>
  <c r="C71" i="20"/>
  <c r="D71" i="20" s="1"/>
  <c r="F71" i="19"/>
  <c r="I71" i="19" s="1"/>
  <c r="R58" i="19"/>
  <c r="T58" i="19"/>
  <c r="W58" i="19" s="1"/>
  <c r="F8" i="19"/>
  <c r="I8" i="19" s="1"/>
  <c r="T6" i="19"/>
  <c r="V6" i="19" s="1"/>
  <c r="G68" i="20"/>
  <c r="R47" i="19"/>
  <c r="T47" i="19"/>
  <c r="Q47" i="20"/>
  <c r="U47" i="19"/>
  <c r="R68" i="19"/>
  <c r="T68" i="19"/>
  <c r="D68" i="19"/>
  <c r="Q7" i="20"/>
  <c r="R7" i="19"/>
  <c r="U7" i="19"/>
  <c r="U49" i="19"/>
  <c r="Q49" i="20"/>
  <c r="U49" i="20" s="1"/>
  <c r="D72" i="21"/>
  <c r="R71" i="19"/>
  <c r="G17" i="19"/>
  <c r="C53" i="20"/>
  <c r="F53" i="20" s="1"/>
  <c r="U77" i="20"/>
  <c r="R11" i="19"/>
  <c r="G16" i="19"/>
  <c r="F16" i="19"/>
  <c r="F74" i="19"/>
  <c r="I74" i="19" s="1"/>
  <c r="C74" i="20"/>
  <c r="G74" i="20" s="1"/>
  <c r="G74" i="19"/>
  <c r="D69" i="19"/>
  <c r="F69" i="19"/>
  <c r="I69" i="19" s="1"/>
  <c r="U48" i="19"/>
  <c r="R48" i="19"/>
  <c r="T48" i="19"/>
  <c r="D68" i="20"/>
  <c r="R4" i="20"/>
  <c r="Q58" i="20"/>
  <c r="T58" i="20" s="1"/>
  <c r="Q81" i="20"/>
  <c r="T81" i="20" s="1"/>
  <c r="W81" i="20" s="1"/>
  <c r="T81" i="19"/>
  <c r="W81" i="19" s="1"/>
  <c r="R6" i="19"/>
  <c r="F68" i="19"/>
  <c r="I68" i="19" s="1"/>
  <c r="T12" i="20"/>
  <c r="W12" i="20" s="1"/>
  <c r="U54" i="20"/>
  <c r="D74" i="19"/>
  <c r="Q77" i="21"/>
  <c r="T77" i="21" s="1"/>
  <c r="C17" i="20"/>
  <c r="G17" i="20" s="1"/>
  <c r="R77" i="19"/>
  <c r="Q24" i="21"/>
  <c r="T24" i="21" s="1"/>
  <c r="Q11" i="20"/>
  <c r="U11" i="20" s="1"/>
  <c r="C66" i="20"/>
  <c r="F66" i="20" s="1"/>
  <c r="U62" i="19"/>
  <c r="T62" i="19"/>
  <c r="Q8" i="20"/>
  <c r="U8" i="20"/>
  <c r="T4" i="20"/>
  <c r="U30" i="19"/>
  <c r="Q38" i="20"/>
  <c r="U38" i="20" s="1"/>
  <c r="T4" i="19"/>
  <c r="W4" i="19" s="1"/>
  <c r="Q13" i="20"/>
  <c r="R13" i="20" s="1"/>
  <c r="U58" i="19"/>
  <c r="V58" i="19" s="1"/>
  <c r="Q6" i="20"/>
  <c r="Q6" i="21" s="1"/>
  <c r="R51" i="19"/>
  <c r="T51" i="19"/>
  <c r="W51" i="19" s="1"/>
  <c r="U51" i="19"/>
  <c r="C20" i="20"/>
  <c r="D20" i="19"/>
  <c r="T3" i="19"/>
  <c r="W3" i="19" s="1"/>
  <c r="U3" i="19"/>
  <c r="R3" i="19"/>
  <c r="C41" i="20"/>
  <c r="G41" i="19"/>
  <c r="F41" i="19"/>
  <c r="G68" i="19"/>
  <c r="C32" i="20"/>
  <c r="G32" i="20" s="1"/>
  <c r="F28" i="20"/>
  <c r="I28" i="20" s="1"/>
  <c r="D28" i="20"/>
  <c r="U65" i="19"/>
  <c r="D17" i="19"/>
  <c r="R12" i="19"/>
  <c r="U77" i="19"/>
  <c r="Q48" i="20"/>
  <c r="R48" i="20" s="1"/>
  <c r="U4" i="20"/>
  <c r="V4" i="20" s="1"/>
  <c r="R61" i="19"/>
  <c r="G8" i="19"/>
  <c r="H8" i="19"/>
  <c r="T42" i="19"/>
  <c r="W42" i="19" s="1"/>
  <c r="R42" i="19"/>
  <c r="D35" i="19"/>
  <c r="C35" i="20"/>
  <c r="F35" i="20" s="1"/>
  <c r="G35" i="19"/>
  <c r="H35" i="19" s="1"/>
  <c r="G14" i="19"/>
  <c r="D14" i="19"/>
  <c r="R50" i="19"/>
  <c r="T50" i="19"/>
  <c r="V50" i="19" s="1"/>
  <c r="U61" i="19"/>
  <c r="V61" i="19" s="1"/>
  <c r="X61" i="19" s="1"/>
  <c r="T3" i="20"/>
  <c r="Q64" i="20"/>
  <c r="U64" i="19"/>
  <c r="C84" i="20"/>
  <c r="D84" i="19"/>
  <c r="U75" i="19"/>
  <c r="V75" i="19" s="1"/>
  <c r="Y75" i="19" s="1"/>
  <c r="B1513" i="10" s="1"/>
  <c r="G50" i="19"/>
  <c r="H50" i="19" s="1"/>
  <c r="T63" i="19"/>
  <c r="W63" i="19" s="1"/>
  <c r="I30" i="19"/>
  <c r="F23" i="20"/>
  <c r="G23" i="20"/>
  <c r="I72" i="21"/>
  <c r="Q67" i="21"/>
  <c r="R67" i="21" s="1"/>
  <c r="U67" i="20"/>
  <c r="V67" i="20" s="1"/>
  <c r="S3" i="22"/>
  <c r="Z3" i="22" s="1"/>
  <c r="R37" i="19"/>
  <c r="Q37" i="20"/>
  <c r="U37" i="19"/>
  <c r="T59" i="20"/>
  <c r="W59" i="20" s="1"/>
  <c r="U17" i="19"/>
  <c r="R17" i="19"/>
  <c r="T17" i="19"/>
  <c r="Q17" i="20"/>
  <c r="U20" i="20"/>
  <c r="R56" i="19"/>
  <c r="U56" i="19"/>
  <c r="T56" i="19"/>
  <c r="F50" i="22"/>
  <c r="G50" i="22" s="1"/>
  <c r="F31" i="19"/>
  <c r="H31" i="19"/>
  <c r="R65" i="20"/>
  <c r="D72" i="20"/>
  <c r="D53" i="20"/>
  <c r="V38" i="19"/>
  <c r="G22" i="19"/>
  <c r="D22" i="19"/>
  <c r="G76" i="20"/>
  <c r="G33" i="19"/>
  <c r="C33" i="20"/>
  <c r="D33" i="20" s="1"/>
  <c r="D33" i="19"/>
  <c r="F33" i="19"/>
  <c r="I33" i="19" s="1"/>
  <c r="R69" i="19"/>
  <c r="T69" i="19"/>
  <c r="W69" i="19" s="1"/>
  <c r="U69" i="19"/>
  <c r="Q69" i="20"/>
  <c r="T65" i="20"/>
  <c r="Q33" i="20"/>
  <c r="R33" i="19"/>
  <c r="U33" i="19"/>
  <c r="V33" i="19" s="1"/>
  <c r="T33" i="19"/>
  <c r="D21" i="19"/>
  <c r="G21" i="19"/>
  <c r="F84" i="20"/>
  <c r="I84" i="20" s="1"/>
  <c r="D82" i="21"/>
  <c r="G82" i="21"/>
  <c r="D82" i="22"/>
  <c r="K82" i="22" s="1"/>
  <c r="D16" i="19"/>
  <c r="R26" i="20"/>
  <c r="Q26" i="21"/>
  <c r="T26" i="21" s="1"/>
  <c r="R44" i="19"/>
  <c r="T44" i="19"/>
  <c r="W44" i="19" s="1"/>
  <c r="U44" i="19"/>
  <c r="Q44" i="20"/>
  <c r="Q44" i="21" s="1"/>
  <c r="U44" i="21" s="1"/>
  <c r="R74" i="20"/>
  <c r="T74" i="20"/>
  <c r="C31" i="20"/>
  <c r="G31" i="20" s="1"/>
  <c r="R10" i="20"/>
  <c r="U10" i="20"/>
  <c r="G38" i="19"/>
  <c r="D38" i="19"/>
  <c r="F38" i="19"/>
  <c r="I38" i="19" s="1"/>
  <c r="D72" i="22"/>
  <c r="K72" i="22" s="1"/>
  <c r="G72" i="21"/>
  <c r="Q65" i="21"/>
  <c r="R65" i="21" s="1"/>
  <c r="D30" i="20"/>
  <c r="C30" i="21"/>
  <c r="G30" i="21" s="1"/>
  <c r="F70" i="19"/>
  <c r="I70" i="19" s="1"/>
  <c r="C70" i="20"/>
  <c r="D70" i="19"/>
  <c r="C57" i="21"/>
  <c r="D57" i="21" s="1"/>
  <c r="F82" i="20"/>
  <c r="G82" i="20"/>
  <c r="H82" i="20" s="1"/>
  <c r="Q16" i="20"/>
  <c r="R16" i="20" s="1"/>
  <c r="U16" i="19"/>
  <c r="R16" i="19"/>
  <c r="D13" i="19"/>
  <c r="G13" i="19"/>
  <c r="U5" i="19"/>
  <c r="T60" i="20"/>
  <c r="Q60" i="21"/>
  <c r="T60" i="21" s="1"/>
  <c r="R46" i="20"/>
  <c r="U59" i="19"/>
  <c r="G59" i="19"/>
  <c r="D53" i="19"/>
  <c r="G53" i="19"/>
  <c r="C13" i="20"/>
  <c r="F13" i="20" s="1"/>
  <c r="R5" i="19"/>
  <c r="T35" i="21"/>
  <c r="R81" i="19"/>
  <c r="D23" i="19"/>
  <c r="F23" i="19"/>
  <c r="G23" i="19"/>
  <c r="U27" i="19"/>
  <c r="T27" i="19"/>
  <c r="W27" i="19" s="1"/>
  <c r="Q27" i="20"/>
  <c r="T27" i="20" s="1"/>
  <c r="G62" i="19"/>
  <c r="C62" i="20"/>
  <c r="D62" i="20" s="1"/>
  <c r="D62" i="19"/>
  <c r="G63" i="19"/>
  <c r="C63" i="20"/>
  <c r="F63" i="20" s="1"/>
  <c r="F11" i="19"/>
  <c r="I11" i="19" s="1"/>
  <c r="G11" i="19"/>
  <c r="D11" i="19"/>
  <c r="C11" i="20"/>
  <c r="D82" i="20"/>
  <c r="G83" i="21"/>
  <c r="R59" i="19"/>
  <c r="Q79" i="21"/>
  <c r="R19" i="19"/>
  <c r="D64" i="19"/>
  <c r="G64" i="19"/>
  <c r="R79" i="19"/>
  <c r="U79" i="19"/>
  <c r="F13" i="19"/>
  <c r="T71" i="19"/>
  <c r="Q71" i="20"/>
  <c r="T5" i="19"/>
  <c r="D47" i="19"/>
  <c r="F47" i="19"/>
  <c r="C81" i="20"/>
  <c r="F81" i="20" s="1"/>
  <c r="F81" i="19"/>
  <c r="I81" i="19" s="1"/>
  <c r="D81" i="19"/>
  <c r="D19" i="19"/>
  <c r="C19" i="20"/>
  <c r="G19" i="20" s="1"/>
  <c r="R14" i="19"/>
  <c r="T14" i="19"/>
  <c r="V14" i="19" s="1"/>
  <c r="Q14" i="20"/>
  <c r="U14" i="20" s="1"/>
  <c r="T30" i="19"/>
  <c r="V30" i="19" s="1"/>
  <c r="G39" i="20"/>
  <c r="H39" i="20" s="1"/>
  <c r="J39" i="20" s="1"/>
  <c r="C39" i="21"/>
  <c r="T49" i="19"/>
  <c r="W49" i="19" s="1"/>
  <c r="R49" i="19"/>
  <c r="C60" i="20"/>
  <c r="F60" i="19"/>
  <c r="G60" i="19"/>
  <c r="D60" i="19"/>
  <c r="C12" i="20"/>
  <c r="F12" i="20" s="1"/>
  <c r="I12" i="19"/>
  <c r="G12" i="19"/>
  <c r="H12" i="19" s="1"/>
  <c r="W78" i="19"/>
  <c r="V78" i="19"/>
  <c r="Y78" i="19" s="1"/>
  <c r="B1516" i="10" s="1"/>
  <c r="R28" i="20"/>
  <c r="U28" i="19"/>
  <c r="R28" i="19"/>
  <c r="U26" i="19"/>
  <c r="R26" i="19"/>
  <c r="T26" i="19"/>
  <c r="U73" i="19"/>
  <c r="V73" i="19"/>
  <c r="X73" i="19" s="1"/>
  <c r="Q73" i="20"/>
  <c r="Q73" i="21" s="1"/>
  <c r="R73" i="19"/>
  <c r="F32" i="19"/>
  <c r="H32" i="19" s="1"/>
  <c r="D12" i="19"/>
  <c r="R9" i="20"/>
  <c r="Q36" i="20"/>
  <c r="R36" i="19"/>
  <c r="T36" i="19"/>
  <c r="W36" i="19" s="1"/>
  <c r="F68" i="21"/>
  <c r="I68" i="21" s="1"/>
  <c r="T22" i="19"/>
  <c r="W22" i="19"/>
  <c r="G77" i="19"/>
  <c r="F77" i="19"/>
  <c r="C77" i="20"/>
  <c r="F77" i="20" s="1"/>
  <c r="Q78" i="20"/>
  <c r="R78" i="19"/>
  <c r="T18" i="19"/>
  <c r="Q18" i="20"/>
  <c r="U18" i="20" s="1"/>
  <c r="U42" i="19"/>
  <c r="V42" i="19" s="1"/>
  <c r="Q42" i="20"/>
  <c r="F39" i="19"/>
  <c r="I39" i="19" s="1"/>
  <c r="G39" i="19"/>
  <c r="T63" i="20"/>
  <c r="G15" i="19"/>
  <c r="F15" i="19"/>
  <c r="H15" i="19" s="1"/>
  <c r="D15" i="19"/>
  <c r="C24" i="20"/>
  <c r="D24" i="20" s="1"/>
  <c r="H24" i="19"/>
  <c r="D24" i="19"/>
  <c r="T8" i="19"/>
  <c r="V8" i="19" s="1"/>
  <c r="R8" i="19"/>
  <c r="Q25" i="20"/>
  <c r="U25" i="19"/>
  <c r="V25" i="19" s="1"/>
  <c r="D39" i="19"/>
  <c r="F50" i="20"/>
  <c r="I50" i="20" s="1"/>
  <c r="G50" i="20"/>
  <c r="I29" i="19"/>
  <c r="D71" i="19"/>
  <c r="G71" i="19"/>
  <c r="R64" i="19"/>
  <c r="T64" i="19"/>
  <c r="W64" i="19" s="1"/>
  <c r="U52" i="19"/>
  <c r="Q52" i="20"/>
  <c r="R52" i="19"/>
  <c r="U13" i="19"/>
  <c r="T13" i="19"/>
  <c r="C85" i="20"/>
  <c r="D85" i="19"/>
  <c r="U9" i="19"/>
  <c r="V9" i="19" s="1"/>
  <c r="X9" i="19" s="1"/>
  <c r="D36" i="19"/>
  <c r="C36" i="20"/>
  <c r="F36" i="19"/>
  <c r="G36" i="19"/>
  <c r="G80" i="19"/>
  <c r="F80" i="19"/>
  <c r="C80" i="20"/>
  <c r="D80" i="19"/>
  <c r="U66" i="20"/>
  <c r="D42" i="19"/>
  <c r="C42" i="20"/>
  <c r="G42" i="19"/>
  <c r="F42" i="19"/>
  <c r="I42" i="19" s="1"/>
  <c r="Q29" i="21"/>
  <c r="U29" i="21" s="1"/>
  <c r="R29" i="20"/>
  <c r="F78" i="19"/>
  <c r="C78" i="20"/>
  <c r="D78" i="19"/>
  <c r="G10" i="19"/>
  <c r="D10" i="19"/>
  <c r="F10" i="19"/>
  <c r="C10" i="20"/>
  <c r="I57" i="19"/>
  <c r="K57" i="19" s="1"/>
  <c r="B212" i="10" s="1"/>
  <c r="B852" i="10" s="1"/>
  <c r="H57" i="19"/>
  <c r="J57" i="19"/>
  <c r="W54" i="19"/>
  <c r="R23" i="20"/>
  <c r="U23" i="20"/>
  <c r="T23" i="20"/>
  <c r="W23" i="20" s="1"/>
  <c r="Q23" i="21"/>
  <c r="Q56" i="20"/>
  <c r="T56" i="20" s="1"/>
  <c r="T23" i="19"/>
  <c r="R23" i="19"/>
  <c r="U23" i="19"/>
  <c r="Q61" i="21"/>
  <c r="F48" i="19"/>
  <c r="I48" i="19" s="1"/>
  <c r="C48" i="20"/>
  <c r="D48" i="19"/>
  <c r="G48" i="19"/>
  <c r="Q82" i="20"/>
  <c r="T82" i="20" s="1"/>
  <c r="C59" i="20"/>
  <c r="F59" i="19"/>
  <c r="I59" i="19" s="1"/>
  <c r="C52" i="20"/>
  <c r="C52" i="21" s="1"/>
  <c r="G52" i="19"/>
  <c r="F52" i="19"/>
  <c r="I52" i="19" s="1"/>
  <c r="D52" i="19"/>
  <c r="G29" i="20"/>
  <c r="D29" i="20"/>
  <c r="C29" i="21"/>
  <c r="F29" i="20"/>
  <c r="T20" i="20"/>
  <c r="V20" i="20" s="1"/>
  <c r="D50" i="22"/>
  <c r="K50" i="22" s="1"/>
  <c r="G82" i="19"/>
  <c r="I26" i="20"/>
  <c r="T66" i="19"/>
  <c r="R53" i="19"/>
  <c r="U53" i="19"/>
  <c r="Q53" i="20"/>
  <c r="U53" i="20" s="1"/>
  <c r="G34" i="19"/>
  <c r="D34" i="19"/>
  <c r="C34" i="20"/>
  <c r="F34" i="19"/>
  <c r="U29" i="19"/>
  <c r="R29" i="19"/>
  <c r="T29" i="19"/>
  <c r="I14" i="19"/>
  <c r="F7" i="19"/>
  <c r="I7" i="19" s="1"/>
  <c r="C7" i="20"/>
  <c r="G7" i="19"/>
  <c r="D7" i="19"/>
  <c r="T67" i="19"/>
  <c r="W67" i="19" s="1"/>
  <c r="U67" i="19"/>
  <c r="R67" i="19"/>
  <c r="I26" i="19"/>
  <c r="T19" i="19"/>
  <c r="R20" i="19"/>
  <c r="T20" i="19"/>
  <c r="F65" i="19"/>
  <c r="C21" i="20"/>
  <c r="C21" i="21" s="1"/>
  <c r="F21" i="19"/>
  <c r="U32" i="19"/>
  <c r="V32" i="19" s="1"/>
  <c r="U51" i="20"/>
  <c r="T51" i="20"/>
  <c r="W51" i="20" s="1"/>
  <c r="R51" i="20"/>
  <c r="I41" i="19"/>
  <c r="G67" i="19"/>
  <c r="F67" i="19"/>
  <c r="C67" i="20"/>
  <c r="G67" i="20" s="1"/>
  <c r="D67" i="19"/>
  <c r="I50" i="19"/>
  <c r="D9" i="19"/>
  <c r="F9" i="19"/>
  <c r="I9" i="19" s="1"/>
  <c r="C9" i="20"/>
  <c r="G9" i="19"/>
  <c r="D51" i="19"/>
  <c r="G51" i="19"/>
  <c r="C51" i="20"/>
  <c r="C51" i="21" s="1"/>
  <c r="D51" i="21" s="1"/>
  <c r="F51" i="19"/>
  <c r="H6" i="19"/>
  <c r="U41" i="20"/>
  <c r="Q41" i="21"/>
  <c r="R41" i="21" s="1"/>
  <c r="R41" i="20"/>
  <c r="T41" i="20"/>
  <c r="D55" i="19"/>
  <c r="G55" i="19"/>
  <c r="F55" i="19"/>
  <c r="C55" i="20"/>
  <c r="T72" i="19"/>
  <c r="W72" i="19" s="1"/>
  <c r="U72" i="19"/>
  <c r="Q72" i="20"/>
  <c r="C79" i="20"/>
  <c r="F79" i="20" s="1"/>
  <c r="G79" i="19"/>
  <c r="D79" i="19"/>
  <c r="R55" i="19"/>
  <c r="Q55" i="20"/>
  <c r="W55" i="19"/>
  <c r="D15" i="20"/>
  <c r="U55" i="19"/>
  <c r="V55" i="19" s="1"/>
  <c r="U41" i="19"/>
  <c r="T41" i="19"/>
  <c r="D44" i="19"/>
  <c r="G44" i="19"/>
  <c r="C44" i="20"/>
  <c r="Q45" i="20"/>
  <c r="U45" i="20" s="1"/>
  <c r="T45" i="19"/>
  <c r="W45" i="19" s="1"/>
  <c r="U45" i="19"/>
  <c r="R57" i="19"/>
  <c r="U57" i="19"/>
  <c r="Q57" i="20"/>
  <c r="U57" i="20" s="1"/>
  <c r="T57" i="19"/>
  <c r="W57" i="19" s="1"/>
  <c r="U3" i="20"/>
  <c r="U31" i="19"/>
  <c r="V31" i="19" s="1"/>
  <c r="X31" i="19" s="1"/>
  <c r="Q31" i="20"/>
  <c r="U31" i="20" s="1"/>
  <c r="F79" i="19"/>
  <c r="I79" i="19" s="1"/>
  <c r="D61" i="19"/>
  <c r="F61" i="19"/>
  <c r="I61" i="19" s="1"/>
  <c r="C61" i="20"/>
  <c r="F61" i="20" s="1"/>
  <c r="G61" i="19"/>
  <c r="F73" i="19"/>
  <c r="H73" i="19" s="1"/>
  <c r="C73" i="20"/>
  <c r="F73" i="20" s="1"/>
  <c r="D73" i="19"/>
  <c r="G27" i="19"/>
  <c r="C27" i="20"/>
  <c r="D27" i="20" s="1"/>
  <c r="C18" i="20"/>
  <c r="G18" i="19"/>
  <c r="F18" i="19"/>
  <c r="I18" i="19"/>
  <c r="I43" i="19"/>
  <c r="C47" i="20"/>
  <c r="G47" i="20" s="1"/>
  <c r="C22" i="20"/>
  <c r="C22" i="21" s="1"/>
  <c r="G22" i="21" s="1"/>
  <c r="F22" i="19"/>
  <c r="I22" i="19" s="1"/>
  <c r="Q80" i="21"/>
  <c r="U80" i="21" s="1"/>
  <c r="F66" i="19"/>
  <c r="G66" i="19"/>
  <c r="T52" i="19"/>
  <c r="W52" i="19" s="1"/>
  <c r="C75" i="20"/>
  <c r="G75" i="20" s="1"/>
  <c r="F75" i="19"/>
  <c r="G75" i="19"/>
  <c r="F54" i="19"/>
  <c r="I54" i="19" s="1"/>
  <c r="C28" i="21"/>
  <c r="G28" i="21" s="1"/>
  <c r="G28" i="20"/>
  <c r="U22" i="19"/>
  <c r="Q22" i="20"/>
  <c r="C54" i="21"/>
  <c r="G54" i="21" s="1"/>
  <c r="T74" i="19"/>
  <c r="R74" i="19"/>
  <c r="U74" i="19"/>
  <c r="V74" i="19" s="1"/>
  <c r="U39" i="20"/>
  <c r="D39" i="20"/>
  <c r="F39" i="20"/>
  <c r="I6" i="19"/>
  <c r="R22" i="19"/>
  <c r="F54" i="20"/>
  <c r="Q39" i="21"/>
  <c r="R34" i="19"/>
  <c r="T34" i="19"/>
  <c r="W34" i="19" s="1"/>
  <c r="U34" i="19"/>
  <c r="V34" i="19" s="1"/>
  <c r="D8" i="19"/>
  <c r="C8" i="20"/>
  <c r="C8" i="21" s="1"/>
  <c r="C25" i="21"/>
  <c r="D25" i="21" s="1"/>
  <c r="F25" i="20"/>
  <c r="D31" i="19"/>
  <c r="C40" i="20"/>
  <c r="D40" i="20" s="1"/>
  <c r="C46" i="20"/>
  <c r="C46" i="21" s="1"/>
  <c r="G46" i="19"/>
  <c r="Q15" i="20"/>
  <c r="T15" i="20" s="1"/>
  <c r="W15" i="20" s="1"/>
  <c r="T15" i="19"/>
  <c r="W15" i="19" s="1"/>
  <c r="R15" i="19"/>
  <c r="R80" i="19"/>
  <c r="U80" i="19"/>
  <c r="T76" i="20"/>
  <c r="U61" i="20"/>
  <c r="R8" i="20"/>
  <c r="T61" i="20"/>
  <c r="W61" i="20" s="1"/>
  <c r="Q81" i="21"/>
  <c r="T81" i="21" s="1"/>
  <c r="T8" i="20"/>
  <c r="Q76" i="21"/>
  <c r="R76" i="21" s="1"/>
  <c r="R76" i="20"/>
  <c r="U13" i="20"/>
  <c r="U3" i="22"/>
  <c r="W50" i="19"/>
  <c r="V36" i="19"/>
  <c r="Y36" i="19" s="1"/>
  <c r="B1474" i="10" s="1"/>
  <c r="Q8" i="21"/>
  <c r="W79" i="19"/>
  <c r="V79" i="19"/>
  <c r="T49" i="20"/>
  <c r="Q19" i="21"/>
  <c r="F71" i="20"/>
  <c r="D31" i="20"/>
  <c r="G37" i="20"/>
  <c r="H37" i="20" s="1"/>
  <c r="K37" i="20" s="1"/>
  <c r="B272" i="10" s="1"/>
  <c r="B912" i="10" s="1"/>
  <c r="G64" i="20"/>
  <c r="F31" i="20"/>
  <c r="G71" i="20"/>
  <c r="G66" i="21"/>
  <c r="F65" i="20"/>
  <c r="U4" i="21"/>
  <c r="U6" i="20"/>
  <c r="T6" i="20"/>
  <c r="U24" i="21"/>
  <c r="W11" i="19"/>
  <c r="I67" i="19"/>
  <c r="G11" i="20"/>
  <c r="W4" i="20"/>
  <c r="T47" i="20"/>
  <c r="W47" i="20" s="1"/>
  <c r="Q47" i="21"/>
  <c r="R47" i="21" s="1"/>
  <c r="Q43" i="21"/>
  <c r="R43" i="20"/>
  <c r="T43" i="20"/>
  <c r="I37" i="19"/>
  <c r="H37" i="19"/>
  <c r="K37" i="19" s="1"/>
  <c r="B192" i="10" s="1"/>
  <c r="B832" i="10" s="1"/>
  <c r="I31" i="19"/>
  <c r="J31" i="19" s="1"/>
  <c r="S5" i="22"/>
  <c r="Z5" i="22" s="1"/>
  <c r="U5" i="22"/>
  <c r="S5" i="31"/>
  <c r="Z5" i="31" s="1"/>
  <c r="C35" i="21"/>
  <c r="D35" i="21" s="1"/>
  <c r="D35" i="22"/>
  <c r="K35" i="22" s="1"/>
  <c r="G35" i="20"/>
  <c r="I60" i="19"/>
  <c r="H60" i="19"/>
  <c r="U24" i="22"/>
  <c r="U58" i="20"/>
  <c r="R11" i="20"/>
  <c r="D74" i="20"/>
  <c r="D74" i="21"/>
  <c r="F69" i="21"/>
  <c r="G65" i="20"/>
  <c r="W8" i="19"/>
  <c r="F74" i="20"/>
  <c r="S12" i="22"/>
  <c r="Z12" i="22" s="1"/>
  <c r="U12" i="22"/>
  <c r="F37" i="20"/>
  <c r="I37" i="20"/>
  <c r="R49" i="20"/>
  <c r="U77" i="21"/>
  <c r="T13" i="20"/>
  <c r="W13" i="20" s="1"/>
  <c r="C20" i="21"/>
  <c r="U19" i="20"/>
  <c r="T19" i="20"/>
  <c r="C37" i="21"/>
  <c r="V63" i="19"/>
  <c r="R77" i="21"/>
  <c r="Q38" i="21"/>
  <c r="T38" i="21" s="1"/>
  <c r="V21" i="19"/>
  <c r="D83" i="21"/>
  <c r="F83" i="21"/>
  <c r="H83" i="21" s="1"/>
  <c r="D83" i="22"/>
  <c r="K83" i="22" s="1"/>
  <c r="V67" i="19"/>
  <c r="H53" i="19"/>
  <c r="K53" i="19" s="1"/>
  <c r="B208" i="10" s="1"/>
  <c r="B848" i="10" s="1"/>
  <c r="G33" i="20"/>
  <c r="C33" i="21"/>
  <c r="F33" i="20"/>
  <c r="I33" i="20" s="1"/>
  <c r="U70" i="22"/>
  <c r="S70" i="22"/>
  <c r="Z70" i="22" s="1"/>
  <c r="U71" i="20"/>
  <c r="D76" i="21"/>
  <c r="G76" i="21"/>
  <c r="F76" i="21"/>
  <c r="H76" i="21" s="1"/>
  <c r="G71" i="21"/>
  <c r="V16" i="19"/>
  <c r="U26" i="21"/>
  <c r="W33" i="19"/>
  <c r="R17" i="20"/>
  <c r="Q17" i="21"/>
  <c r="T17" i="20"/>
  <c r="W17" i="20" s="1"/>
  <c r="U17" i="20"/>
  <c r="T37" i="20"/>
  <c r="W37" i="20" s="1"/>
  <c r="U67" i="21"/>
  <c r="C24" i="21"/>
  <c r="F24" i="20"/>
  <c r="G24" i="20"/>
  <c r="G39" i="21"/>
  <c r="F39" i="21"/>
  <c r="I39" i="21"/>
  <c r="D39" i="21"/>
  <c r="T18" i="20"/>
  <c r="D77" i="20"/>
  <c r="D68" i="31"/>
  <c r="K68" i="31"/>
  <c r="D19" i="20"/>
  <c r="U74" i="22"/>
  <c r="S74" i="22"/>
  <c r="Z74" i="22" s="1"/>
  <c r="I32" i="19"/>
  <c r="W18" i="19"/>
  <c r="W30" i="19"/>
  <c r="X30" i="19"/>
  <c r="V59" i="19"/>
  <c r="Q14" i="21"/>
  <c r="R14" i="21" s="1"/>
  <c r="R14" i="20"/>
  <c r="T25" i="20"/>
  <c r="C60" i="21"/>
  <c r="G60" i="21" s="1"/>
  <c r="F62" i="20"/>
  <c r="F30" i="21"/>
  <c r="W13" i="19"/>
  <c r="F43" i="22"/>
  <c r="G43" i="22" s="1"/>
  <c r="H43" i="22" s="1"/>
  <c r="D13" i="20"/>
  <c r="U44" i="20"/>
  <c r="R44" i="20"/>
  <c r="R69" i="20"/>
  <c r="U69" i="20"/>
  <c r="V69" i="20" s="1"/>
  <c r="T69" i="20"/>
  <c r="W69" i="20" s="1"/>
  <c r="Q69" i="21"/>
  <c r="T73" i="20"/>
  <c r="W73" i="20" s="1"/>
  <c r="U60" i="21"/>
  <c r="F66" i="21"/>
  <c r="H66" i="21" s="1"/>
  <c r="D66" i="21"/>
  <c r="S54" i="22"/>
  <c r="Z54" i="22" s="1"/>
  <c r="F74" i="21"/>
  <c r="I74" i="21" s="1"/>
  <c r="D74" i="22"/>
  <c r="K74" i="22" s="1"/>
  <c r="G74" i="21"/>
  <c r="H74" i="21" s="1"/>
  <c r="G46" i="20"/>
  <c r="F8" i="20"/>
  <c r="I8" i="20" s="1"/>
  <c r="F29" i="21"/>
  <c r="D29" i="21"/>
  <c r="G29" i="21"/>
  <c r="D73" i="20"/>
  <c r="Q45" i="21"/>
  <c r="U45" i="21" s="1"/>
  <c r="W66" i="19"/>
  <c r="G10" i="20"/>
  <c r="H42" i="19"/>
  <c r="H29" i="20"/>
  <c r="F47" i="20"/>
  <c r="H47" i="20" s="1"/>
  <c r="W74" i="19"/>
  <c r="X74" i="19" s="1"/>
  <c r="Q72" i="21"/>
  <c r="T72" i="20"/>
  <c r="U72" i="20"/>
  <c r="R72" i="20"/>
  <c r="F75" i="20"/>
  <c r="I66" i="19"/>
  <c r="H21" i="19"/>
  <c r="J21" i="19" s="1"/>
  <c r="I21" i="19"/>
  <c r="V29" i="19"/>
  <c r="W29" i="19"/>
  <c r="C59" i="21"/>
  <c r="F59" i="21" s="1"/>
  <c r="U82" i="20"/>
  <c r="R82" i="20"/>
  <c r="F48" i="20"/>
  <c r="I48" i="20" s="1"/>
  <c r="G65" i="21"/>
  <c r="F65" i="21"/>
  <c r="D65" i="21"/>
  <c r="Q22" i="21"/>
  <c r="R22" i="20"/>
  <c r="F44" i="20"/>
  <c r="H65" i="19"/>
  <c r="D51" i="20"/>
  <c r="D7" i="20"/>
  <c r="F7" i="20"/>
  <c r="I7" i="20" s="1"/>
  <c r="C7" i="21"/>
  <c r="G7" i="20"/>
  <c r="D80" i="20"/>
  <c r="F80" i="20"/>
  <c r="I80" i="20" s="1"/>
  <c r="G80" i="20"/>
  <c r="I36" i="19"/>
  <c r="I39" i="20"/>
  <c r="I75" i="19"/>
  <c r="G61" i="20"/>
  <c r="D61" i="20"/>
  <c r="V72" i="19"/>
  <c r="F67" i="20"/>
  <c r="V66" i="19"/>
  <c r="I80" i="19"/>
  <c r="G40" i="20"/>
  <c r="F40" i="20"/>
  <c r="C40" i="21"/>
  <c r="F27" i="20"/>
  <c r="T29" i="21"/>
  <c r="H36" i="19"/>
  <c r="Q56" i="21"/>
  <c r="R56" i="21" s="1"/>
  <c r="R56" i="20"/>
  <c r="U56" i="20"/>
  <c r="F54" i="21"/>
  <c r="G18" i="20"/>
  <c r="D18" i="20"/>
  <c r="F18" i="20"/>
  <c r="D63" i="22"/>
  <c r="K63" i="22" s="1"/>
  <c r="G63" i="21"/>
  <c r="F63" i="21"/>
  <c r="H63" i="21" s="1"/>
  <c r="D63" i="21"/>
  <c r="G25" i="21"/>
  <c r="H54" i="19"/>
  <c r="T31" i="20"/>
  <c r="V31" i="20" s="1"/>
  <c r="Q31" i="21"/>
  <c r="R31" i="20"/>
  <c r="R57" i="20"/>
  <c r="Q57" i="21"/>
  <c r="T57" i="20"/>
  <c r="W57" i="20" s="1"/>
  <c r="I55" i="19"/>
  <c r="F9" i="20"/>
  <c r="I9" i="20"/>
  <c r="D9" i="20"/>
  <c r="G9" i="20"/>
  <c r="C9" i="21"/>
  <c r="G9" i="21" s="1"/>
  <c r="I65" i="19"/>
  <c r="I29" i="20"/>
  <c r="F52" i="20"/>
  <c r="H48" i="19"/>
  <c r="T61" i="21"/>
  <c r="V61" i="20"/>
  <c r="U7" i="22"/>
  <c r="V6" i="20"/>
  <c r="U20" i="22"/>
  <c r="S35" i="22"/>
  <c r="Z35" i="22" s="1"/>
  <c r="S20" i="22"/>
  <c r="Z20" i="22" s="1"/>
  <c r="S24" i="22"/>
  <c r="Z24" i="22" s="1"/>
  <c r="U35" i="22"/>
  <c r="U35" i="31"/>
  <c r="V19" i="20"/>
  <c r="T43" i="21"/>
  <c r="D64" i="21"/>
  <c r="W19" i="20"/>
  <c r="F49" i="22"/>
  <c r="G49" i="22" s="1"/>
  <c r="D49" i="22"/>
  <c r="K49" i="22" s="1"/>
  <c r="F83" i="22"/>
  <c r="D83" i="31"/>
  <c r="K83" i="31" s="1"/>
  <c r="I83" i="21"/>
  <c r="D11" i="22"/>
  <c r="K11" i="22" s="1"/>
  <c r="F11" i="22"/>
  <c r="G11" i="22" s="1"/>
  <c r="I11" i="22"/>
  <c r="F35" i="22"/>
  <c r="G35" i="22" s="1"/>
  <c r="F60" i="21"/>
  <c r="I60" i="21" s="1"/>
  <c r="D85" i="21"/>
  <c r="G85" i="21"/>
  <c r="D85" i="22"/>
  <c r="K85" i="22" s="1"/>
  <c r="F85" i="21"/>
  <c r="H85" i="21" s="1"/>
  <c r="G70" i="21"/>
  <c r="D70" i="22"/>
  <c r="K70" i="22" s="1"/>
  <c r="D70" i="21"/>
  <c r="F70" i="21"/>
  <c r="I70" i="21" s="1"/>
  <c r="R69" i="21"/>
  <c r="U69" i="21"/>
  <c r="S68" i="22"/>
  <c r="Z68" i="22" s="1"/>
  <c r="S67" i="22"/>
  <c r="Z67" i="22" s="1"/>
  <c r="S67" i="31"/>
  <c r="Z67" i="31" s="1"/>
  <c r="U67" i="22"/>
  <c r="S46" i="22"/>
  <c r="Z46" i="22" s="1"/>
  <c r="U46" i="22"/>
  <c r="U10" i="22"/>
  <c r="S10" i="22"/>
  <c r="Z10" i="22" s="1"/>
  <c r="U74" i="31"/>
  <c r="S74" i="31"/>
  <c r="Z74" i="31" s="1"/>
  <c r="Y30" i="19"/>
  <c r="B1468" i="10" s="1"/>
  <c r="G24" i="21"/>
  <c r="F32" i="22"/>
  <c r="D32" i="22"/>
  <c r="K32" i="22" s="1"/>
  <c r="F77" i="21"/>
  <c r="H77" i="21" s="1"/>
  <c r="G77" i="21"/>
  <c r="D77" i="21"/>
  <c r="G62" i="21"/>
  <c r="D62" i="21"/>
  <c r="F62" i="21"/>
  <c r="H62" i="21" s="1"/>
  <c r="F62" i="22"/>
  <c r="G62" i="22" s="1"/>
  <c r="D74" i="31"/>
  <c r="K74" i="31" s="1"/>
  <c r="F74" i="22"/>
  <c r="D57" i="22"/>
  <c r="K57" i="22"/>
  <c r="F57" i="22"/>
  <c r="G57" i="22" s="1"/>
  <c r="H57" i="22" s="1"/>
  <c r="D66" i="31"/>
  <c r="K66" i="31" s="1"/>
  <c r="S60" i="22"/>
  <c r="Z60" i="22" s="1"/>
  <c r="U60" i="22"/>
  <c r="D30" i="22"/>
  <c r="K30" i="22" s="1"/>
  <c r="F30" i="31"/>
  <c r="F30" i="22"/>
  <c r="I30" i="22" s="1"/>
  <c r="I76" i="21"/>
  <c r="H33" i="20"/>
  <c r="U56" i="21"/>
  <c r="D7" i="21"/>
  <c r="G7" i="21"/>
  <c r="F7" i="21"/>
  <c r="I7" i="21" s="1"/>
  <c r="F65" i="22"/>
  <c r="G65" i="22"/>
  <c r="H65" i="22" s="1"/>
  <c r="T72" i="21"/>
  <c r="U72" i="21"/>
  <c r="G67" i="21"/>
  <c r="F67" i="21"/>
  <c r="D67" i="21"/>
  <c r="R22" i="21"/>
  <c r="D31" i="22"/>
  <c r="K31" i="22" s="1"/>
  <c r="F31" i="22"/>
  <c r="I31" i="22" s="1"/>
  <c r="D31" i="31"/>
  <c r="K31" i="31" s="1"/>
  <c r="K65" i="19"/>
  <c r="B220" i="10" s="1"/>
  <c r="B860" i="10" s="1"/>
  <c r="G59" i="21"/>
  <c r="D58" i="22"/>
  <c r="K58" i="22" s="1"/>
  <c r="F58" i="22"/>
  <c r="G40" i="21"/>
  <c r="F40" i="21"/>
  <c r="I40" i="21" s="1"/>
  <c r="D40" i="21"/>
  <c r="D52" i="21"/>
  <c r="U41" i="22"/>
  <c r="S41" i="22"/>
  <c r="Z41" i="22" s="1"/>
  <c r="F80" i="21"/>
  <c r="F80" i="22"/>
  <c r="D80" i="21"/>
  <c r="G80" i="21"/>
  <c r="U32" i="31"/>
  <c r="U32" i="22"/>
  <c r="S32" i="22"/>
  <c r="Z32" i="22" s="1"/>
  <c r="G75" i="21"/>
  <c r="F75" i="21"/>
  <c r="D75" i="21"/>
  <c r="D75" i="22"/>
  <c r="K75" i="22" s="1"/>
  <c r="D61" i="21"/>
  <c r="D61" i="22"/>
  <c r="K61" i="22" s="1"/>
  <c r="F61" i="21"/>
  <c r="G73" i="21"/>
  <c r="D73" i="22"/>
  <c r="K73" i="22" s="1"/>
  <c r="F73" i="22"/>
  <c r="G73" i="22"/>
  <c r="D73" i="21"/>
  <c r="F73" i="21"/>
  <c r="I73" i="21" s="1"/>
  <c r="F38" i="22"/>
  <c r="D38" i="22"/>
  <c r="K38" i="22" s="1"/>
  <c r="F29" i="22"/>
  <c r="G29" i="22"/>
  <c r="F29" i="31"/>
  <c r="I29" i="31" s="1"/>
  <c r="D29" i="22"/>
  <c r="K29" i="22" s="1"/>
  <c r="D9" i="21"/>
  <c r="F9" i="21"/>
  <c r="U62" i="22"/>
  <c r="F37" i="22"/>
  <c r="G37" i="22" s="1"/>
  <c r="H37" i="22" s="1"/>
  <c r="T57" i="21"/>
  <c r="U57" i="22"/>
  <c r="S80" i="22"/>
  <c r="Z80" i="22" s="1"/>
  <c r="U80" i="22"/>
  <c r="F78" i="21"/>
  <c r="D78" i="21"/>
  <c r="G78" i="21"/>
  <c r="G79" i="21"/>
  <c r="F79" i="21"/>
  <c r="I79" i="21" s="1"/>
  <c r="U21" i="31"/>
  <c r="U21" i="22"/>
  <c r="S21" i="22"/>
  <c r="Z21" i="22" s="1"/>
  <c r="I29" i="21"/>
  <c r="S6" i="22"/>
  <c r="Z6" i="22" s="1"/>
  <c r="U6" i="22"/>
  <c r="S49" i="22"/>
  <c r="Z49" i="22" s="1"/>
  <c r="U49" i="22"/>
  <c r="S19" i="22"/>
  <c r="Z19" i="22" s="1"/>
  <c r="Y19" i="20"/>
  <c r="B1537" i="10" s="1"/>
  <c r="U19" i="22"/>
  <c r="S58" i="22"/>
  <c r="Z58" i="22" s="1"/>
  <c r="U47" i="22"/>
  <c r="S38" i="22"/>
  <c r="Z38" i="22" s="1"/>
  <c r="U38" i="22"/>
  <c r="U43" i="22"/>
  <c r="D20" i="22"/>
  <c r="K20" i="22" s="1"/>
  <c r="F20" i="22"/>
  <c r="I20" i="22" s="1"/>
  <c r="S37" i="22"/>
  <c r="Z37" i="22" s="1"/>
  <c r="F13" i="22"/>
  <c r="F13" i="31"/>
  <c r="G13" i="31" s="1"/>
  <c r="S25" i="22"/>
  <c r="Z25" i="22" s="1"/>
  <c r="S52" i="31"/>
  <c r="Z52" i="31" s="1"/>
  <c r="S52" i="22"/>
  <c r="Z52" i="22" s="1"/>
  <c r="F24" i="22"/>
  <c r="D24" i="22"/>
  <c r="K24" i="22" s="1"/>
  <c r="U68" i="31"/>
  <c r="F35" i="31"/>
  <c r="U69" i="22"/>
  <c r="F60" i="22"/>
  <c r="G60" i="22"/>
  <c r="D60" i="22"/>
  <c r="K60" i="22" s="1"/>
  <c r="I35" i="22"/>
  <c r="D85" i="31"/>
  <c r="K85" i="31"/>
  <c r="F85" i="22"/>
  <c r="U42" i="22"/>
  <c r="S42" i="22"/>
  <c r="Z42" i="22" s="1"/>
  <c r="F18" i="22"/>
  <c r="I18" i="22" s="1"/>
  <c r="D18" i="22"/>
  <c r="K18" i="22"/>
  <c r="I65" i="22"/>
  <c r="S56" i="22"/>
  <c r="Z56" i="22" s="1"/>
  <c r="U56" i="22"/>
  <c r="F31" i="31"/>
  <c r="D8" i="22"/>
  <c r="K8" i="22" s="1"/>
  <c r="D44" i="22"/>
  <c r="K44" i="22"/>
  <c r="D44" i="31"/>
  <c r="K44" i="31" s="1"/>
  <c r="F51" i="22"/>
  <c r="G51" i="22" s="1"/>
  <c r="H51" i="22" s="1"/>
  <c r="F51" i="31"/>
  <c r="G51" i="31" s="1"/>
  <c r="H51" i="31" s="1"/>
  <c r="D51" i="22"/>
  <c r="K51" i="22" s="1"/>
  <c r="D67" i="31"/>
  <c r="K67" i="31" s="1"/>
  <c r="F67" i="22"/>
  <c r="U72" i="22"/>
  <c r="S72" i="31"/>
  <c r="Z72" i="31" s="1"/>
  <c r="D9" i="22"/>
  <c r="K9" i="22" s="1"/>
  <c r="F9" i="22"/>
  <c r="I9" i="22" s="1"/>
  <c r="I78" i="21"/>
  <c r="D7" i="22"/>
  <c r="K7" i="22" s="1"/>
  <c r="F7" i="31"/>
  <c r="G7" i="31" s="1"/>
  <c r="H7" i="31" s="1"/>
  <c r="F7" i="22"/>
  <c r="G7" i="22" s="1"/>
  <c r="S31" i="22"/>
  <c r="Z31" i="22" s="1"/>
  <c r="U52" i="31"/>
  <c r="F67" i="33"/>
  <c r="I67" i="33" s="1"/>
  <c r="F9" i="31"/>
  <c r="I9" i="31" s="1"/>
  <c r="L39" i="43"/>
  <c r="H79" i="34"/>
  <c r="T24" i="28"/>
  <c r="R24" i="23"/>
  <c r="S84" i="32"/>
  <c r="U48" i="17"/>
  <c r="P45" i="23"/>
  <c r="T45" i="23"/>
  <c r="R45" i="23"/>
  <c r="S45" i="23" s="1"/>
  <c r="T8" i="28"/>
  <c r="D20" i="28"/>
  <c r="H20" i="28"/>
  <c r="D23" i="28"/>
  <c r="H23" i="28"/>
  <c r="P67" i="28"/>
  <c r="T67" i="28"/>
  <c r="U67" i="28" s="1"/>
  <c r="V67" i="28" s="1"/>
  <c r="C1743" i="10" s="1"/>
  <c r="P59" i="23"/>
  <c r="T59" i="23"/>
  <c r="T8" i="24"/>
  <c r="P17" i="27"/>
  <c r="F59" i="27"/>
  <c r="G59" i="27" s="1"/>
  <c r="H72" i="28"/>
  <c r="I72" i="28" s="1"/>
  <c r="J72" i="28" s="1"/>
  <c r="C465" i="10" s="1"/>
  <c r="C1105" i="10" s="1"/>
  <c r="D72" i="28"/>
  <c r="H75" i="28"/>
  <c r="D75" i="28"/>
  <c r="T28" i="32"/>
  <c r="T67" i="24"/>
  <c r="H55" i="28"/>
  <c r="T20" i="23"/>
  <c r="T42" i="24"/>
  <c r="R42" i="24"/>
  <c r="S42" i="24" s="1"/>
  <c r="P42" i="24"/>
  <c r="F56" i="27"/>
  <c r="G56" i="27" s="1"/>
  <c r="H56" i="27"/>
  <c r="D17" i="28"/>
  <c r="H17" i="28"/>
  <c r="I17" i="28" s="1"/>
  <c r="J17" i="28" s="1"/>
  <c r="C410" i="10" s="1"/>
  <c r="C1050" i="10" s="1"/>
  <c r="T64" i="28"/>
  <c r="P64" i="28"/>
  <c r="H69" i="28"/>
  <c r="D69" i="28"/>
  <c r="D85" i="28"/>
  <c r="T61" i="32"/>
  <c r="F87" i="23"/>
  <c r="G87" i="23" s="1"/>
  <c r="H86" i="26"/>
  <c r="F50" i="24"/>
  <c r="G50" i="24" s="1"/>
  <c r="H48" i="28"/>
  <c r="D48" i="28"/>
  <c r="D62" i="28"/>
  <c r="H62" i="28"/>
  <c r="P81" i="28"/>
  <c r="T81" i="28"/>
  <c r="T84" i="32"/>
  <c r="S65" i="23"/>
  <c r="R78" i="23"/>
  <c r="S78" i="23" s="1"/>
  <c r="P32" i="24"/>
  <c r="P50" i="27"/>
  <c r="F72" i="27"/>
  <c r="G72" i="27" s="1"/>
  <c r="H72" i="27"/>
  <c r="D72" i="27"/>
  <c r="F76" i="27"/>
  <c r="G76" i="27" s="1"/>
  <c r="H76" i="27"/>
  <c r="H83" i="27"/>
  <c r="T47" i="28"/>
  <c r="D52" i="28"/>
  <c r="H52" i="28"/>
  <c r="T54" i="28"/>
  <c r="P54" i="28"/>
  <c r="H59" i="28"/>
  <c r="I59" i="28" s="1"/>
  <c r="D59" i="28"/>
  <c r="T61" i="28"/>
  <c r="H83" i="28"/>
  <c r="I83" i="28" s="1"/>
  <c r="J83" i="28" s="1"/>
  <c r="C476" i="10" s="1"/>
  <c r="C1116" i="10" s="1"/>
  <c r="D83" i="28"/>
  <c r="T73" i="32"/>
  <c r="I53" i="28"/>
  <c r="J53" i="28" s="1"/>
  <c r="C446" i="10" s="1"/>
  <c r="C1086" i="10" s="1"/>
  <c r="I37" i="28"/>
  <c r="J37" i="28" s="1"/>
  <c r="C430" i="10" s="1"/>
  <c r="C1070" i="10" s="1"/>
  <c r="T31" i="32"/>
  <c r="P21" i="32"/>
  <c r="R6" i="23"/>
  <c r="S6" i="23" s="1"/>
  <c r="D43" i="27"/>
  <c r="H47" i="27"/>
  <c r="T35" i="28"/>
  <c r="P35" i="28"/>
  <c r="P39" i="28"/>
  <c r="P44" i="28"/>
  <c r="D80" i="28"/>
  <c r="S56" i="32"/>
  <c r="R69" i="23"/>
  <c r="S69" i="23" s="1"/>
  <c r="P79" i="24"/>
  <c r="T39" i="27"/>
  <c r="D29" i="28"/>
  <c r="H38" i="28"/>
  <c r="D38" i="28"/>
  <c r="D42" i="28"/>
  <c r="P79" i="28"/>
  <c r="T79" i="28"/>
  <c r="U79" i="28" s="1"/>
  <c r="V79" i="28" s="1"/>
  <c r="C1755" i="10" s="1"/>
  <c r="P5" i="28"/>
  <c r="H50" i="24"/>
  <c r="I87" i="28"/>
  <c r="J87" i="28" s="1"/>
  <c r="C480" i="10" s="1"/>
  <c r="C1120" i="10" s="1"/>
  <c r="I34" i="28"/>
  <c r="J34" i="28" s="1"/>
  <c r="C427" i="10" s="1"/>
  <c r="C1067" i="10" s="1"/>
  <c r="P47" i="28"/>
  <c r="H66" i="24"/>
  <c r="R59" i="26"/>
  <c r="H32" i="27"/>
  <c r="P7" i="32"/>
  <c r="D26" i="28"/>
  <c r="I29" i="28"/>
  <c r="J29" i="28" s="1"/>
  <c r="C422" i="10" s="1"/>
  <c r="C1062" i="10" s="1"/>
  <c r="P76" i="28"/>
  <c r="D6" i="28"/>
  <c r="H68" i="28"/>
  <c r="I68" i="28" s="1"/>
  <c r="J68" i="28" s="1"/>
  <c r="C461" i="10" s="1"/>
  <c r="C1101" i="10" s="1"/>
  <c r="P61" i="23"/>
  <c r="P17" i="28"/>
  <c r="D68" i="28"/>
  <c r="P23" i="28"/>
  <c r="T24" i="24"/>
  <c r="T17" i="28"/>
  <c r="T63" i="24"/>
  <c r="H50" i="26"/>
  <c r="T7" i="28"/>
  <c r="P28" i="28"/>
  <c r="D71" i="28"/>
  <c r="I35" i="28"/>
  <c r="J35" i="28" s="1"/>
  <c r="C428" i="10" s="1"/>
  <c r="C1068" i="10" s="1"/>
  <c r="I67" i="28"/>
  <c r="J67" i="28" s="1"/>
  <c r="C460" i="10" s="1"/>
  <c r="C1100" i="10" s="1"/>
  <c r="D46" i="22"/>
  <c r="K46" i="22" s="1"/>
  <c r="F46" i="22"/>
  <c r="S60" i="31"/>
  <c r="Z60" i="31" s="1"/>
  <c r="U60" i="31"/>
  <c r="D34" i="22"/>
  <c r="K34" i="22" s="1"/>
  <c r="F75" i="22"/>
  <c r="D75" i="31"/>
  <c r="K75" i="31" s="1"/>
  <c r="I66" i="21"/>
  <c r="F19" i="22"/>
  <c r="G19" i="22" s="1"/>
  <c r="D19" i="22"/>
  <c r="K19" i="22"/>
  <c r="D70" i="31"/>
  <c r="K70" i="31" s="1"/>
  <c r="F70" i="22"/>
  <c r="F20" i="31"/>
  <c r="I20" i="31"/>
  <c r="U69" i="31"/>
  <c r="H13" i="19"/>
  <c r="I13" i="19"/>
  <c r="J13" i="19" s="1"/>
  <c r="T33" i="20"/>
  <c r="U33" i="20"/>
  <c r="R33" i="20"/>
  <c r="Q48" i="21"/>
  <c r="S69" i="31"/>
  <c r="Z69" i="31" s="1"/>
  <c r="S58" i="31"/>
  <c r="Z58" i="31" s="1"/>
  <c r="I65" i="21"/>
  <c r="D13" i="22"/>
  <c r="K13" i="22"/>
  <c r="U17" i="21"/>
  <c r="T17" i="21"/>
  <c r="R17" i="21"/>
  <c r="D40" i="22"/>
  <c r="K40" i="22" s="1"/>
  <c r="F40" i="22"/>
  <c r="U73" i="22"/>
  <c r="S73" i="22"/>
  <c r="Z73" i="22" s="1"/>
  <c r="U52" i="22"/>
  <c r="F25" i="22"/>
  <c r="D25" i="22"/>
  <c r="K25" i="22" s="1"/>
  <c r="D79" i="21"/>
  <c r="U45" i="22"/>
  <c r="U76" i="22"/>
  <c r="U76" i="31"/>
  <c r="S76" i="22"/>
  <c r="Z76" i="22" s="1"/>
  <c r="V23" i="20"/>
  <c r="S44" i="22"/>
  <c r="Z44" i="22" s="1"/>
  <c r="U44" i="22"/>
  <c r="F64" i="22"/>
  <c r="G64" i="22" s="1"/>
  <c r="S57" i="22"/>
  <c r="Z57" i="22" s="1"/>
  <c r="F79" i="22"/>
  <c r="D79" i="31"/>
  <c r="K79" i="31" s="1"/>
  <c r="F25" i="31"/>
  <c r="I25" i="31" s="1"/>
  <c r="D25" i="31"/>
  <c r="K25" i="31" s="1"/>
  <c r="S35" i="31"/>
  <c r="Z35" i="31" s="1"/>
  <c r="R44" i="21"/>
  <c r="F14" i="22"/>
  <c r="G14" i="22"/>
  <c r="D14" i="22"/>
  <c r="K14" i="22" s="1"/>
  <c r="U68" i="22"/>
  <c r="W23" i="19"/>
  <c r="V23" i="19"/>
  <c r="R26" i="21"/>
  <c r="H7" i="20"/>
  <c r="J7" i="20" s="1"/>
  <c r="D26" i="22"/>
  <c r="K26" i="22" s="1"/>
  <c r="W24" i="21"/>
  <c r="D28" i="21"/>
  <c r="F28" i="21"/>
  <c r="G22" i="20"/>
  <c r="D22" i="20"/>
  <c r="W19" i="19"/>
  <c r="T53" i="20"/>
  <c r="W53" i="20" s="1"/>
  <c r="G59" i="20"/>
  <c r="D59" i="20"/>
  <c r="H80" i="19"/>
  <c r="Q27" i="21"/>
  <c r="R27" i="21" s="1"/>
  <c r="H59" i="19"/>
  <c r="Q16" i="21"/>
  <c r="U16" i="21" s="1"/>
  <c r="U16" i="20"/>
  <c r="T16" i="20"/>
  <c r="W16" i="20" s="1"/>
  <c r="U49" i="31"/>
  <c r="F26" i="22"/>
  <c r="I26" i="22" s="1"/>
  <c r="F59" i="20"/>
  <c r="I59" i="20" s="1"/>
  <c r="W18" i="20"/>
  <c r="V18" i="20"/>
  <c r="R81" i="21"/>
  <c r="S81" i="22"/>
  <c r="Z81" i="22" s="1"/>
  <c r="D21" i="20"/>
  <c r="R73" i="20"/>
  <c r="V28" i="19"/>
  <c r="D12" i="20"/>
  <c r="D84" i="21"/>
  <c r="F84" i="21"/>
  <c r="H84" i="21" s="1"/>
  <c r="G84" i="21"/>
  <c r="Y11" i="19"/>
  <c r="B1449" i="10" s="1"/>
  <c r="S39" i="31"/>
  <c r="Z39" i="31" s="1"/>
  <c r="G64" i="21"/>
  <c r="F64" i="21"/>
  <c r="H64" i="21" s="1"/>
  <c r="I66" i="20"/>
  <c r="H9" i="19"/>
  <c r="W63" i="20"/>
  <c r="I82" i="20"/>
  <c r="V48" i="19"/>
  <c r="W48" i="19"/>
  <c r="X48" i="19" s="1"/>
  <c r="I16" i="19"/>
  <c r="W47" i="19"/>
  <c r="V47" i="19"/>
  <c r="D69" i="22"/>
  <c r="K69" i="22" s="1"/>
  <c r="G69" i="21"/>
  <c r="I69" i="21"/>
  <c r="D69" i="21"/>
  <c r="F26" i="21"/>
  <c r="W31" i="20"/>
  <c r="W8" i="20"/>
  <c r="I62" i="20"/>
  <c r="D71" i="22"/>
  <c r="K71" i="22" s="1"/>
  <c r="F71" i="21"/>
  <c r="H71" i="21" s="1"/>
  <c r="D71" i="21"/>
  <c r="R15" i="20"/>
  <c r="Q15" i="21"/>
  <c r="U15" i="20"/>
  <c r="V15" i="20" s="1"/>
  <c r="D8" i="20"/>
  <c r="T71" i="20"/>
  <c r="V71" i="20" s="1"/>
  <c r="Q71" i="21"/>
  <c r="R71" i="20"/>
  <c r="H63" i="19"/>
  <c r="S51" i="22"/>
  <c r="Z51" i="22" s="1"/>
  <c r="U51" i="22"/>
  <c r="U54" i="22"/>
  <c r="H22" i="19"/>
  <c r="V4" i="19"/>
  <c r="C17" i="21"/>
  <c r="D17" i="20"/>
  <c r="F17" i="20"/>
  <c r="I17" i="20" s="1"/>
  <c r="Y66" i="19"/>
  <c r="B1504" i="10" s="1"/>
  <c r="F22" i="20"/>
  <c r="I22" i="20" s="1"/>
  <c r="S61" i="22"/>
  <c r="Z61" i="22" s="1"/>
  <c r="W61" i="21"/>
  <c r="R61" i="21"/>
  <c r="F10" i="20"/>
  <c r="D10" i="20"/>
  <c r="C10" i="21"/>
  <c r="V13" i="19"/>
  <c r="I47" i="19"/>
  <c r="H47" i="19"/>
  <c r="G41" i="20"/>
  <c r="D41" i="20"/>
  <c r="F41" i="20"/>
  <c r="C41" i="21"/>
  <c r="U75" i="20"/>
  <c r="R75" i="20"/>
  <c r="V13" i="20"/>
  <c r="Y13" i="20" s="1"/>
  <c r="B1531" i="10" s="1"/>
  <c r="C47" i="21"/>
  <c r="D47" i="21" s="1"/>
  <c r="D82" i="31"/>
  <c r="K82" i="31" s="1"/>
  <c r="W14" i="19"/>
  <c r="G35" i="21"/>
  <c r="J50" i="19"/>
  <c r="U4" i="22"/>
  <c r="U81" i="20"/>
  <c r="H71" i="19"/>
  <c r="D43" i="22"/>
  <c r="K43" i="22" s="1"/>
  <c r="Q78" i="21"/>
  <c r="T30" i="20"/>
  <c r="R81" i="20"/>
  <c r="U30" i="20"/>
  <c r="R78" i="20"/>
  <c r="T75" i="20"/>
  <c r="T70" i="21"/>
  <c r="S46" i="32"/>
  <c r="H84" i="34"/>
  <c r="P45" i="32"/>
  <c r="P61" i="32"/>
  <c r="I19" i="28"/>
  <c r="J19" i="28" s="1"/>
  <c r="C412" i="10" s="1"/>
  <c r="C1052" i="10" s="1"/>
  <c r="U57" i="28"/>
  <c r="V57" i="28"/>
  <c r="C1733" i="10" s="1"/>
  <c r="T69" i="32"/>
  <c r="P69" i="32"/>
  <c r="U82" i="28"/>
  <c r="V82" i="28" s="1"/>
  <c r="C1758" i="10" s="1"/>
  <c r="I42" i="28"/>
  <c r="J42" i="28" s="1"/>
  <c r="C435" i="10" s="1"/>
  <c r="C1075" i="10" s="1"/>
  <c r="I82" i="28"/>
  <c r="J82" i="28"/>
  <c r="C475" i="10" s="1"/>
  <c r="C1115" i="10" s="1"/>
  <c r="T8" i="32"/>
  <c r="S8" i="32"/>
  <c r="P8" i="32"/>
  <c r="G22" i="25"/>
  <c r="I22" i="25" s="1"/>
  <c r="J22" i="25" s="1"/>
  <c r="C175" i="10" s="1"/>
  <c r="C815" i="10" s="1"/>
  <c r="S76" i="25"/>
  <c r="U76" i="25" s="1"/>
  <c r="V76" i="25" s="1"/>
  <c r="C1510" i="10" s="1"/>
  <c r="U73" i="25"/>
  <c r="V73" i="25" s="1"/>
  <c r="C1507" i="10" s="1"/>
  <c r="I84" i="28"/>
  <c r="J84" i="28" s="1"/>
  <c r="C477" i="10" s="1"/>
  <c r="C1117" i="10" s="1"/>
  <c r="S50" i="25"/>
  <c r="U50" i="25" s="1"/>
  <c r="V50" i="25" s="1"/>
  <c r="C1484" i="10" s="1"/>
  <c r="S14" i="32"/>
  <c r="S46" i="25"/>
  <c r="U46" i="25" s="1"/>
  <c r="V46" i="25" s="1"/>
  <c r="C1480" i="10" s="1"/>
  <c r="F54" i="17"/>
  <c r="I54" i="17" s="1"/>
  <c r="R34" i="23"/>
  <c r="S34" i="23" s="1"/>
  <c r="P34" i="23"/>
  <c r="T60" i="24"/>
  <c r="R49" i="23"/>
  <c r="S49" i="23" s="1"/>
  <c r="P49" i="23"/>
  <c r="T49" i="23"/>
  <c r="R67" i="24"/>
  <c r="S67" i="24" s="1"/>
  <c r="I51" i="25"/>
  <c r="J51" i="25" s="1"/>
  <c r="C204" i="10" s="1"/>
  <c r="C844" i="10" s="1"/>
  <c r="P58" i="24"/>
  <c r="R58" i="24"/>
  <c r="S58" i="24" s="1"/>
  <c r="G31" i="25"/>
  <c r="I31" i="25" s="1"/>
  <c r="J31" i="25" s="1"/>
  <c r="C184" i="10" s="1"/>
  <c r="C824" i="10" s="1"/>
  <c r="G13" i="25"/>
  <c r="I13" i="25" s="1"/>
  <c r="J13" i="25" s="1"/>
  <c r="C166" i="10" s="1"/>
  <c r="C806" i="10" s="1"/>
  <c r="P48" i="28"/>
  <c r="T48" i="28"/>
  <c r="U48" i="28" s="1"/>
  <c r="V48" i="28" s="1"/>
  <c r="C1724" i="10" s="1"/>
  <c r="S63" i="24"/>
  <c r="U38" i="25"/>
  <c r="V38" i="25" s="1"/>
  <c r="C1472" i="10" s="1"/>
  <c r="S63" i="25"/>
  <c r="U63" i="25" s="1"/>
  <c r="V63" i="25" s="1"/>
  <c r="C1497" i="10" s="1"/>
  <c r="T7" i="34"/>
  <c r="T77" i="28"/>
  <c r="U77" i="28" s="1"/>
  <c r="V77" i="28" s="1"/>
  <c r="C1753" i="10" s="1"/>
  <c r="P77" i="28"/>
  <c r="I41" i="28"/>
  <c r="J41" i="28" s="1"/>
  <c r="C434" i="10" s="1"/>
  <c r="C1074" i="10" s="1"/>
  <c r="R8" i="24"/>
  <c r="S8" i="24" s="1"/>
  <c r="H86" i="28"/>
  <c r="I86" i="28"/>
  <c r="J86" i="28" s="1"/>
  <c r="C479" i="10" s="1"/>
  <c r="C1119" i="10" s="1"/>
  <c r="I57" i="25"/>
  <c r="J57" i="25" s="1"/>
  <c r="C210" i="10" s="1"/>
  <c r="C850" i="10" s="1"/>
  <c r="U31" i="25"/>
  <c r="V31" i="25" s="1"/>
  <c r="C1465" i="10" s="1"/>
  <c r="F58" i="26"/>
  <c r="G58" i="26" s="1"/>
  <c r="T30" i="28"/>
  <c r="T79" i="32"/>
  <c r="D87" i="28"/>
  <c r="U76" i="28"/>
  <c r="V76" i="28" s="1"/>
  <c r="C1752" i="10" s="1"/>
  <c r="T41" i="28"/>
  <c r="U41" i="28" s="1"/>
  <c r="V41" i="28" s="1"/>
  <c r="C1717" i="10" s="1"/>
  <c r="D51" i="28"/>
  <c r="H18" i="28"/>
  <c r="I18" i="28" s="1"/>
  <c r="J18" i="28" s="1"/>
  <c r="C411" i="10" s="1"/>
  <c r="C1051" i="10" s="1"/>
  <c r="I60" i="28"/>
  <c r="J60" i="28" s="1"/>
  <c r="C453" i="10" s="1"/>
  <c r="C1093" i="10" s="1"/>
  <c r="K41" i="43"/>
  <c r="O41" i="43" s="1"/>
  <c r="O55" i="43" s="1"/>
  <c r="O97" i="43" s="1"/>
  <c r="O102" i="43" s="1"/>
  <c r="T29" i="32"/>
  <c r="P29" i="32"/>
  <c r="T39" i="32"/>
  <c r="P39" i="32"/>
  <c r="P70" i="32"/>
  <c r="T70" i="34"/>
  <c r="S70" i="32"/>
  <c r="T70" i="32"/>
  <c r="U70" i="32"/>
  <c r="V70" i="32" s="1"/>
  <c r="C1826" i="10" s="1"/>
  <c r="H80" i="34"/>
  <c r="J59" i="28"/>
  <c r="C452" i="10" s="1"/>
  <c r="C1092" i="10" s="1"/>
  <c r="H62" i="34"/>
  <c r="T67" i="34"/>
  <c r="T67" i="32"/>
  <c r="P67" i="32"/>
  <c r="S76" i="32"/>
  <c r="T76" i="32"/>
  <c r="U76" i="32" s="1"/>
  <c r="V76" i="32" s="1"/>
  <c r="C1832" i="10" s="1"/>
  <c r="P76" i="32"/>
  <c r="I69" i="28"/>
  <c r="J69" i="28" s="1"/>
  <c r="C462" i="10" s="1"/>
  <c r="C1102" i="10" s="1"/>
  <c r="P47" i="32"/>
  <c r="I80" i="28"/>
  <c r="J80" i="28" s="1"/>
  <c r="C473" i="10" s="1"/>
  <c r="C1113" i="10" s="1"/>
  <c r="T44" i="32"/>
  <c r="S44" i="32"/>
  <c r="P35" i="32"/>
  <c r="T35" i="32"/>
  <c r="S54" i="32"/>
  <c r="U54" i="32" s="1"/>
  <c r="V54" i="32" s="1"/>
  <c r="C1810" i="10" s="1"/>
  <c r="T54" i="32"/>
  <c r="I23" i="28"/>
  <c r="J23" i="28" s="1"/>
  <c r="C416" i="10" s="1"/>
  <c r="C1056" i="10" s="1"/>
  <c r="T70" i="18"/>
  <c r="S64" i="32"/>
  <c r="P64" i="32"/>
  <c r="T64" i="32"/>
  <c r="T21" i="34"/>
  <c r="U61" i="33"/>
  <c r="X61" i="33" s="1"/>
  <c r="U61" i="22"/>
  <c r="S23" i="22"/>
  <c r="Z23" i="22" s="1"/>
  <c r="U23" i="22"/>
  <c r="T15" i="21"/>
  <c r="W15" i="21" s="1"/>
  <c r="R15" i="21"/>
  <c r="S59" i="22"/>
  <c r="Z59" i="22" s="1"/>
  <c r="U59" i="22"/>
  <c r="W26" i="21"/>
  <c r="F27" i="22"/>
  <c r="D27" i="22"/>
  <c r="K27" i="22" s="1"/>
  <c r="F21" i="22"/>
  <c r="D21" i="22"/>
  <c r="K21" i="22" s="1"/>
  <c r="U8" i="22"/>
  <c r="S8" i="22"/>
  <c r="Z8" i="22" s="1"/>
  <c r="D34" i="31"/>
  <c r="K34" i="31" s="1"/>
  <c r="F34" i="31"/>
  <c r="G34" i="31" s="1"/>
  <c r="D46" i="31"/>
  <c r="K46" i="31" s="1"/>
  <c r="F46" i="33"/>
  <c r="F46" i="31"/>
  <c r="T48" i="32"/>
  <c r="D81" i="21"/>
  <c r="F81" i="21"/>
  <c r="I81" i="21" s="1"/>
  <c r="D81" i="22"/>
  <c r="K81" i="22" s="1"/>
  <c r="G81" i="21"/>
  <c r="S63" i="22"/>
  <c r="Z63" i="22" s="1"/>
  <c r="U63" i="22"/>
  <c r="I26" i="21"/>
  <c r="S39" i="22"/>
  <c r="Z39" i="22" s="1"/>
  <c r="U39" i="22"/>
  <c r="V39" i="22" s="1"/>
  <c r="X39" i="22" s="1"/>
  <c r="I84" i="21"/>
  <c r="K84" i="21" s="1"/>
  <c r="B399" i="10" s="1"/>
  <c r="B1039" i="10" s="1"/>
  <c r="X18" i="20"/>
  <c r="I79" i="22"/>
  <c r="D26" i="31"/>
  <c r="K26" i="31" s="1"/>
  <c r="T77" i="34"/>
  <c r="I56" i="28"/>
  <c r="J56" i="28" s="1"/>
  <c r="C449" i="10" s="1"/>
  <c r="C1089" i="10" s="1"/>
  <c r="D10" i="22"/>
  <c r="K10" i="22"/>
  <c r="F10" i="21"/>
  <c r="U30" i="22"/>
  <c r="S30" i="22"/>
  <c r="Z30" i="22" s="1"/>
  <c r="S57" i="31"/>
  <c r="Z57" i="31" s="1"/>
  <c r="U57" i="31"/>
  <c r="S9" i="31"/>
  <c r="Z9" i="31" s="1"/>
  <c r="U9" i="22"/>
  <c r="V9" i="22" s="1"/>
  <c r="X9" i="22" s="1"/>
  <c r="S9" i="22"/>
  <c r="Z9" i="22" s="1"/>
  <c r="U46" i="32"/>
  <c r="V46" i="32" s="1"/>
  <c r="D15" i="22"/>
  <c r="K15" i="22" s="1"/>
  <c r="D15" i="31"/>
  <c r="K15" i="31" s="1"/>
  <c r="F15" i="22"/>
  <c r="I15" i="22" s="1"/>
  <c r="G17" i="21"/>
  <c r="D17" i="21"/>
  <c r="F17" i="21"/>
  <c r="I17" i="21"/>
  <c r="T71" i="21"/>
  <c r="U71" i="21"/>
  <c r="W71" i="21"/>
  <c r="R71" i="21"/>
  <c r="F84" i="22"/>
  <c r="F25" i="33"/>
  <c r="D36" i="22"/>
  <c r="K36" i="22" s="1"/>
  <c r="F36" i="22"/>
  <c r="S17" i="22"/>
  <c r="Z17" i="22" s="1"/>
  <c r="F45" i="31"/>
  <c r="D45" i="22"/>
  <c r="K45" i="22" s="1"/>
  <c r="F45" i="22"/>
  <c r="F70" i="33"/>
  <c r="I70" i="33" s="1"/>
  <c r="F70" i="31"/>
  <c r="G70" i="31" s="1"/>
  <c r="D19" i="31"/>
  <c r="K19" i="31" s="1"/>
  <c r="F19" i="33"/>
  <c r="F82" i="33"/>
  <c r="I82" i="33" s="1"/>
  <c r="F82" i="31"/>
  <c r="H10" i="20"/>
  <c r="I10" i="20"/>
  <c r="K10" i="20" s="1"/>
  <c r="B245" i="10" s="1"/>
  <c r="B885" i="10" s="1"/>
  <c r="F28" i="22"/>
  <c r="G28" i="22" s="1"/>
  <c r="D28" i="31"/>
  <c r="K28" i="31" s="1"/>
  <c r="F28" i="31"/>
  <c r="I28" i="31" s="1"/>
  <c r="D28" i="22"/>
  <c r="K28" i="22"/>
  <c r="W71" i="20"/>
  <c r="F71" i="22"/>
  <c r="H59" i="20"/>
  <c r="J59" i="20" s="1"/>
  <c r="U66" i="22"/>
  <c r="V66" i="22" s="1"/>
  <c r="U64" i="22"/>
  <c r="S64" i="31"/>
  <c r="Z64" i="31" s="1"/>
  <c r="S64" i="22"/>
  <c r="Z64" i="22" s="1"/>
  <c r="S11" i="31"/>
  <c r="Z11" i="31" s="1"/>
  <c r="U11" i="22"/>
  <c r="S11" i="22"/>
  <c r="Z11" i="22" s="1"/>
  <c r="V33" i="20"/>
  <c r="F22" i="22"/>
  <c r="D22" i="22"/>
  <c r="K22" i="22" s="1"/>
  <c r="F22" i="31"/>
  <c r="U6" i="28"/>
  <c r="V6" i="28" s="1"/>
  <c r="C1682" i="10" s="1"/>
  <c r="U81" i="22"/>
  <c r="S26" i="31"/>
  <c r="Z26" i="31" s="1"/>
  <c r="S26" i="22"/>
  <c r="Z26" i="22" s="1"/>
  <c r="U26" i="22"/>
  <c r="V26" i="22" s="1"/>
  <c r="F59" i="22"/>
  <c r="I59" i="22" s="1"/>
  <c r="D59" i="22"/>
  <c r="K59" i="22" s="1"/>
  <c r="F79" i="31"/>
  <c r="S4" i="22"/>
  <c r="Z4" i="22" s="1"/>
  <c r="S51" i="31"/>
  <c r="Z51" i="31" s="1"/>
  <c r="U51" i="31"/>
  <c r="X31" i="20"/>
  <c r="U50" i="22"/>
  <c r="V50" i="22" s="1"/>
  <c r="W50" i="22" s="1"/>
  <c r="S50" i="22"/>
  <c r="Z50" i="22" s="1"/>
  <c r="T16" i="21"/>
  <c r="S13" i="22"/>
  <c r="Z13" i="22" s="1"/>
  <c r="U13" i="22"/>
  <c r="U13" i="31"/>
  <c r="S13" i="31"/>
  <c r="Z13" i="31" s="1"/>
  <c r="U60" i="33"/>
  <c r="X60" i="33" s="1"/>
  <c r="G41" i="21"/>
  <c r="D41" i="21"/>
  <c r="F41" i="21"/>
  <c r="I41" i="21" s="1"/>
  <c r="U55" i="22"/>
  <c r="S55" i="22"/>
  <c r="Z55" i="22" s="1"/>
  <c r="S76" i="31"/>
  <c r="Z76" i="31" s="1"/>
  <c r="W17" i="21"/>
  <c r="S54" i="31"/>
  <c r="Z54" i="31" s="1"/>
  <c r="X15" i="20"/>
  <c r="D69" i="31"/>
  <c r="K69" i="31" s="1"/>
  <c r="F69" i="22"/>
  <c r="G69" i="22" s="1"/>
  <c r="H69" i="22" s="1"/>
  <c r="J82" i="20"/>
  <c r="K9" i="19"/>
  <c r="B164" i="10" s="1"/>
  <c r="B804" i="10" s="1"/>
  <c r="U28" i="31"/>
  <c r="S28" i="31"/>
  <c r="Z28" i="31" s="1"/>
  <c r="D14" i="31"/>
  <c r="K14" i="31" s="1"/>
  <c r="F14" i="31"/>
  <c r="D33" i="22"/>
  <c r="K33" i="22" s="1"/>
  <c r="F33" i="22"/>
  <c r="D53" i="22"/>
  <c r="K53" i="22" s="1"/>
  <c r="F53" i="22"/>
  <c r="G53" i="22" s="1"/>
  <c r="H53" i="22" s="1"/>
  <c r="F40" i="31"/>
  <c r="G40" i="31" s="1"/>
  <c r="H40" i="31" s="1"/>
  <c r="I19" i="22"/>
  <c r="F75" i="31"/>
  <c r="I75" i="31" s="1"/>
  <c r="H52" i="34"/>
  <c r="H69" i="34"/>
  <c r="F41" i="22"/>
  <c r="G41" i="22" s="1"/>
  <c r="F41" i="31"/>
  <c r="I41" i="31" s="1"/>
  <c r="D41" i="22"/>
  <c r="K41" i="22" s="1"/>
  <c r="S48" i="22"/>
  <c r="Z48" i="22" s="1"/>
  <c r="U27" i="22"/>
  <c r="S27" i="22"/>
  <c r="Z27" i="22" s="1"/>
  <c r="D42" i="31"/>
  <c r="K42" i="31" s="1"/>
  <c r="F81" i="22"/>
  <c r="U15" i="22"/>
  <c r="V15" i="22" s="1"/>
  <c r="U33" i="22"/>
  <c r="V33" i="22" s="1"/>
  <c r="F55" i="22"/>
  <c r="I55" i="22"/>
  <c r="D17" i="31"/>
  <c r="K17" i="31" s="1"/>
  <c r="F17" i="31"/>
  <c r="H17" i="31" s="1"/>
  <c r="D17" i="22"/>
  <c r="K17" i="22" s="1"/>
  <c r="F17" i="22"/>
  <c r="I17" i="22" s="1"/>
  <c r="G17" i="22"/>
  <c r="J17" i="22" s="1"/>
  <c r="S16" i="22"/>
  <c r="Z16" i="22" s="1"/>
  <c r="U16" i="22"/>
  <c r="U53" i="22"/>
  <c r="S53" i="22"/>
  <c r="Z53" i="22" s="1"/>
  <c r="W16" i="21"/>
  <c r="U71" i="22"/>
  <c r="U71" i="31"/>
  <c r="S71" i="22"/>
  <c r="Z71" i="22" s="1"/>
  <c r="F10" i="22"/>
  <c r="U39" i="31"/>
  <c r="S75" i="22"/>
  <c r="Z75" i="22" s="1"/>
  <c r="U75" i="22"/>
  <c r="F55" i="31"/>
  <c r="I55" i="31" s="1"/>
  <c r="D4" i="22"/>
  <c r="K4" i="22"/>
  <c r="D4" i="31"/>
  <c r="K4" i="31" s="1"/>
  <c r="D3" i="22"/>
  <c r="K3" i="22" s="1"/>
  <c r="F3" i="22"/>
  <c r="D5" i="22"/>
  <c r="K5" i="22" s="1"/>
  <c r="F5" i="22"/>
  <c r="G5" i="22" s="1"/>
  <c r="H5" i="22" s="1"/>
  <c r="S50" i="31"/>
  <c r="Z50" i="31" s="1"/>
  <c r="U64" i="31"/>
  <c r="S33" i="31"/>
  <c r="Z33" i="31" s="1"/>
  <c r="U81" i="31"/>
  <c r="F12" i="22"/>
  <c r="D55" i="22"/>
  <c r="K55" i="22" s="1"/>
  <c r="F60" i="31"/>
  <c r="D56" i="22"/>
  <c r="K56" i="22"/>
  <c r="F56" i="22"/>
  <c r="G56" i="22" s="1"/>
  <c r="H56" i="22" s="1"/>
  <c r="S33" i="22"/>
  <c r="Z33" i="22" s="1"/>
  <c r="F4" i="22"/>
  <c r="D6" i="22"/>
  <c r="K6" i="22" s="1"/>
  <c r="F6" i="22"/>
  <c r="U34" i="22"/>
  <c r="U34" i="31"/>
  <c r="S34" i="22"/>
  <c r="Z34" i="22" s="1"/>
  <c r="D39" i="22"/>
  <c r="K39" i="22" s="1"/>
  <c r="F39" i="22"/>
  <c r="G39" i="22" s="1"/>
  <c r="H39" i="22" s="1"/>
  <c r="D55" i="31"/>
  <c r="K55" i="31" s="1"/>
  <c r="D12" i="22"/>
  <c r="K12" i="22" s="1"/>
  <c r="S78" i="22"/>
  <c r="Z78" i="22" s="1"/>
  <c r="U78" i="22"/>
  <c r="F42" i="22"/>
  <c r="G42" i="22" s="1"/>
  <c r="D42" i="22"/>
  <c r="K42" i="22" s="1"/>
  <c r="F47" i="22"/>
  <c r="G47" i="22" s="1"/>
  <c r="D47" i="22"/>
  <c r="K47" i="22" s="1"/>
  <c r="I64" i="22"/>
  <c r="J64" i="22" s="1"/>
  <c r="U69" i="33"/>
  <c r="X69" i="33" s="1"/>
  <c r="S23" i="31"/>
  <c r="Z23" i="31" s="1"/>
  <c r="S48" i="31"/>
  <c r="Z48" i="31" s="1"/>
  <c r="U48" i="22"/>
  <c r="S15" i="22"/>
  <c r="Z15" i="22" s="1"/>
  <c r="U17" i="22"/>
  <c r="F52" i="22"/>
  <c r="D52" i="22"/>
  <c r="K52" i="22" s="1"/>
  <c r="D52" i="31"/>
  <c r="K52" i="31" s="1"/>
  <c r="I57" i="22"/>
  <c r="F23" i="22"/>
  <c r="G23" i="22" s="1"/>
  <c r="D23" i="22"/>
  <c r="K23" i="22" s="1"/>
  <c r="D23" i="31"/>
  <c r="K23" i="31"/>
  <c r="S66" i="22"/>
  <c r="Z66" i="22" s="1"/>
  <c r="F61" i="22"/>
  <c r="F77" i="22"/>
  <c r="G77" i="22" s="1"/>
  <c r="H77" i="22" s="1"/>
  <c r="D77" i="31"/>
  <c r="K77" i="31" s="1"/>
  <c r="I7" i="22"/>
  <c r="S14" i="22"/>
  <c r="Z14" i="22" s="1"/>
  <c r="U14" i="22"/>
  <c r="V14" i="22" s="1"/>
  <c r="W14" i="22" s="1"/>
  <c r="S45" i="22"/>
  <c r="Z45" i="22" s="1"/>
  <c r="U45" i="31"/>
  <c r="D16" i="22"/>
  <c r="K16" i="22" s="1"/>
  <c r="F16" i="22"/>
  <c r="G16" i="22" s="1"/>
  <c r="H16" i="22" s="1"/>
  <c r="F54" i="22"/>
  <c r="G54" i="22" s="1"/>
  <c r="D54" i="22"/>
  <c r="K54" i="22"/>
  <c r="S29" i="22"/>
  <c r="Z29" i="22" s="1"/>
  <c r="U29" i="22"/>
  <c r="U36" i="22"/>
  <c r="S36" i="22"/>
  <c r="Z36" i="22" s="1"/>
  <c r="D48" i="22"/>
  <c r="K48" i="22" s="1"/>
  <c r="F48" i="22"/>
  <c r="G48" i="22"/>
  <c r="H48" i="22" s="1"/>
  <c r="D48" i="31"/>
  <c r="K48" i="31" s="1"/>
  <c r="U5" i="31"/>
  <c r="S42" i="31"/>
  <c r="Z42" i="31" s="1"/>
  <c r="U22" i="22"/>
  <c r="S22" i="22"/>
  <c r="Z22" i="22" s="1"/>
  <c r="U18" i="31"/>
  <c r="S18" i="22"/>
  <c r="Z18" i="22" s="1"/>
  <c r="I43" i="22"/>
  <c r="J43" i="22" s="1"/>
  <c r="F72" i="22"/>
  <c r="I72" i="22" s="1"/>
  <c r="D51" i="31"/>
  <c r="K51" i="31" s="1"/>
  <c r="I24" i="22"/>
  <c r="I51" i="22"/>
  <c r="S72" i="22"/>
  <c r="Z72" i="22" s="1"/>
  <c r="U82" i="22"/>
  <c r="S82" i="22"/>
  <c r="Z82" i="22" s="1"/>
  <c r="F44" i="22"/>
  <c r="G44" i="22" s="1"/>
  <c r="S65" i="22"/>
  <c r="Z65" i="22" s="1"/>
  <c r="U65" i="22"/>
  <c r="U65" i="33"/>
  <c r="U43" i="31"/>
  <c r="S43" i="22"/>
  <c r="Z43" i="22" s="1"/>
  <c r="S62" i="22"/>
  <c r="Z62" i="22" s="1"/>
  <c r="F66" i="22"/>
  <c r="G66" i="22" s="1"/>
  <c r="S79" i="22"/>
  <c r="Z79" i="22" s="1"/>
  <c r="S79" i="31"/>
  <c r="Z79" i="31" s="1"/>
  <c r="U79" i="22"/>
  <c r="U38" i="33"/>
  <c r="X38" i="33" s="1"/>
  <c r="F34" i="22"/>
  <c r="U18" i="22"/>
  <c r="V18" i="22" s="1"/>
  <c r="X18" i="22" s="1"/>
  <c r="U31" i="22"/>
  <c r="V31" i="22" s="1"/>
  <c r="U10" i="31"/>
  <c r="S47" i="22"/>
  <c r="Z47" i="22" s="1"/>
  <c r="S77" i="22"/>
  <c r="Z77" i="22" s="1"/>
  <c r="S77" i="31"/>
  <c r="Z77" i="31" s="1"/>
  <c r="U77" i="22"/>
  <c r="F8" i="22"/>
  <c r="D65" i="31"/>
  <c r="K65" i="31" s="1"/>
  <c r="U25" i="22"/>
  <c r="V25" i="22" s="1"/>
  <c r="S25" i="31"/>
  <c r="Z25" i="31" s="1"/>
  <c r="F82" i="22"/>
  <c r="S38" i="31"/>
  <c r="Z38" i="31" s="1"/>
  <c r="D73" i="31"/>
  <c r="K73" i="31" s="1"/>
  <c r="D37" i="22"/>
  <c r="K37" i="22" s="1"/>
  <c r="S28" i="22"/>
  <c r="Z28" i="22" s="1"/>
  <c r="U28" i="22"/>
  <c r="S7" i="22"/>
  <c r="Z7" i="22" s="1"/>
  <c r="U37" i="22"/>
  <c r="S69" i="22"/>
  <c r="Z69" i="22" s="1"/>
  <c r="F12" i="31"/>
  <c r="U23" i="31"/>
  <c r="F58" i="31"/>
  <c r="G58" i="31" s="1"/>
  <c r="H58" i="31" s="1"/>
  <c r="F58" i="33"/>
  <c r="U8" i="31"/>
  <c r="S8" i="31"/>
  <c r="Z8" i="31" s="1"/>
  <c r="F40" i="33"/>
  <c r="S4" i="31"/>
  <c r="Z4" i="31" s="1"/>
  <c r="S61" i="31"/>
  <c r="Z61" i="31" s="1"/>
  <c r="U61" i="31"/>
  <c r="F23" i="31"/>
  <c r="I23" i="31" s="1"/>
  <c r="F24" i="31"/>
  <c r="G24" i="31" s="1"/>
  <c r="H24" i="31" s="1"/>
  <c r="U14" i="31"/>
  <c r="F11" i="31"/>
  <c r="G11" i="31" s="1"/>
  <c r="H11" i="31" s="1"/>
  <c r="D24" i="31"/>
  <c r="K24" i="31" s="1"/>
  <c r="L24" i="31" s="1"/>
  <c r="B499" i="10" s="1"/>
  <c r="B1139" i="10" s="1"/>
  <c r="F74" i="31"/>
  <c r="I74" i="31" s="1"/>
  <c r="F44" i="31"/>
  <c r="I44" i="31" s="1"/>
  <c r="F32" i="31"/>
  <c r="S21" i="31"/>
  <c r="Z21" i="31" s="1"/>
  <c r="U31" i="31"/>
  <c r="S32" i="31"/>
  <c r="Z32" i="31" s="1"/>
  <c r="U24" i="33"/>
  <c r="U67" i="31"/>
  <c r="D29" i="31"/>
  <c r="K29" i="31" s="1"/>
  <c r="F65" i="31"/>
  <c r="I65" i="31" s="1"/>
  <c r="D57" i="31"/>
  <c r="K57" i="31"/>
  <c r="I31" i="31"/>
  <c r="D41" i="31"/>
  <c r="K41" i="31" s="1"/>
  <c r="F41" i="33"/>
  <c r="I41" i="33" s="1"/>
  <c r="F53" i="31"/>
  <c r="G53" i="31" s="1"/>
  <c r="U9" i="31"/>
  <c r="U50" i="31"/>
  <c r="D22" i="31"/>
  <c r="K22" i="31" s="1"/>
  <c r="F15" i="31"/>
  <c r="I15" i="31" s="1"/>
  <c r="U68" i="33"/>
  <c r="X68" i="33" s="1"/>
  <c r="F18" i="31"/>
  <c r="D18" i="31"/>
  <c r="K18" i="31" s="1"/>
  <c r="F83" i="31"/>
  <c r="I83" i="31" s="1"/>
  <c r="F19" i="31"/>
  <c r="G19" i="31" s="1"/>
  <c r="U56" i="33"/>
  <c r="X56" i="33" s="1"/>
  <c r="D7" i="31"/>
  <c r="K7" i="31" s="1"/>
  <c r="U56" i="31"/>
  <c r="S56" i="31"/>
  <c r="Z56" i="31" s="1"/>
  <c r="F32" i="33"/>
  <c r="D6" i="31"/>
  <c r="K6" i="31" s="1"/>
  <c r="S70" i="31"/>
  <c r="Z70" i="31" s="1"/>
  <c r="U70" i="31"/>
  <c r="D50" i="31"/>
  <c r="K50" i="31" s="1"/>
  <c r="F50" i="31"/>
  <c r="G50" i="31" s="1"/>
  <c r="S82" i="31"/>
  <c r="Z82" i="31" s="1"/>
  <c r="U82" i="31"/>
  <c r="D58" i="31"/>
  <c r="K58" i="31" s="1"/>
  <c r="D11" i="31"/>
  <c r="K11" i="31" s="1"/>
  <c r="D60" i="31"/>
  <c r="K60" i="31" s="1"/>
  <c r="S49" i="31"/>
  <c r="Z49" i="31" s="1"/>
  <c r="U42" i="31"/>
  <c r="F55" i="33"/>
  <c r="I55" i="33" s="1"/>
  <c r="U41" i="31"/>
  <c r="S41" i="31"/>
  <c r="Z41" i="31" s="1"/>
  <c r="U22" i="33"/>
  <c r="X22" i="33" s="1"/>
  <c r="S22" i="31"/>
  <c r="Z22" i="31" s="1"/>
  <c r="U72" i="31"/>
  <c r="D30" i="31"/>
  <c r="K30" i="31" s="1"/>
  <c r="I30" i="31"/>
  <c r="U36" i="31"/>
  <c r="F49" i="31"/>
  <c r="D49" i="31"/>
  <c r="K49" i="31" s="1"/>
  <c r="F48" i="33"/>
  <c r="U46" i="31"/>
  <c r="U82" i="33"/>
  <c r="X82" i="33" s="1"/>
  <c r="U24" i="31"/>
  <c r="D39" i="31"/>
  <c r="K39" i="31" s="1"/>
  <c r="S24" i="31"/>
  <c r="Z24" i="31" s="1"/>
  <c r="U25" i="31"/>
  <c r="D54" i="31"/>
  <c r="K54" i="31" s="1"/>
  <c r="S36" i="31"/>
  <c r="Z36" i="31" s="1"/>
  <c r="F16" i="31"/>
  <c r="F52" i="31"/>
  <c r="U62" i="31"/>
  <c r="U53" i="33"/>
  <c r="X53" i="33" s="1"/>
  <c r="U37" i="31"/>
  <c r="S37" i="31"/>
  <c r="Z37" i="31" s="1"/>
  <c r="I23" i="22"/>
  <c r="S65" i="31"/>
  <c r="Z65" i="31" s="1"/>
  <c r="U65" i="31"/>
  <c r="I39" i="22"/>
  <c r="J39" i="22" s="1"/>
  <c r="F56" i="31"/>
  <c r="F48" i="31"/>
  <c r="I48" i="31" s="1"/>
  <c r="F11" i="33"/>
  <c r="F31" i="33"/>
  <c r="C1802" i="10"/>
  <c r="T76" i="34"/>
  <c r="U84" i="32"/>
  <c r="H41" i="34"/>
  <c r="G85" i="32"/>
  <c r="H27" i="34"/>
  <c r="H32" i="34"/>
  <c r="T39" i="34"/>
  <c r="H18" i="34"/>
  <c r="T31" i="34"/>
  <c r="P48" i="32"/>
  <c r="S48" i="32"/>
  <c r="P6" i="32"/>
  <c r="S6" i="32"/>
  <c r="P54" i="32"/>
  <c r="P31" i="32"/>
  <c r="H50" i="34"/>
  <c r="H63" i="34"/>
  <c r="H34" i="34"/>
  <c r="H78" i="34"/>
  <c r="H83" i="34"/>
  <c r="C524" i="10"/>
  <c r="C1164" i="10" s="1"/>
  <c r="P51" i="32"/>
  <c r="T51" i="32"/>
  <c r="P73" i="32"/>
  <c r="P24" i="32"/>
  <c r="H64" i="34"/>
  <c r="H19" i="34"/>
  <c r="H75" i="34"/>
  <c r="H48" i="34"/>
  <c r="H11" i="34"/>
  <c r="T11" i="32"/>
  <c r="P11" i="32"/>
  <c r="H73" i="34"/>
  <c r="S72" i="32"/>
  <c r="P72" i="32"/>
  <c r="T72" i="32"/>
  <c r="T80" i="32"/>
  <c r="U80" i="32" s="1"/>
  <c r="P19" i="32"/>
  <c r="T19" i="32"/>
  <c r="P33" i="32"/>
  <c r="T33" i="32"/>
  <c r="P40" i="32"/>
  <c r="T40" i="32"/>
  <c r="S40" i="32"/>
  <c r="T51" i="34"/>
  <c r="T68" i="32"/>
  <c r="P68" i="32"/>
  <c r="S12" i="32"/>
  <c r="P43" i="32"/>
  <c r="T43" i="32"/>
  <c r="T53" i="34"/>
  <c r="C546" i="10"/>
  <c r="C1186" i="10" s="1"/>
  <c r="T27" i="32"/>
  <c r="P27" i="32"/>
  <c r="P28" i="32"/>
  <c r="S28" i="32"/>
  <c r="U28" i="32" s="1"/>
  <c r="V28" i="32" s="1"/>
  <c r="C1784" i="10" s="1"/>
  <c r="T14" i="32"/>
  <c r="U14" i="32" s="1"/>
  <c r="V14" i="32" s="1"/>
  <c r="C1770" i="10" s="1"/>
  <c r="T71" i="32"/>
  <c r="T41" i="32"/>
  <c r="P53" i="32"/>
  <c r="H68" i="34"/>
  <c r="T53" i="32"/>
  <c r="P41" i="32"/>
  <c r="P9" i="32"/>
  <c r="H16" i="34"/>
  <c r="T13" i="32"/>
  <c r="C482" i="10"/>
  <c r="C1122" i="10" s="1"/>
  <c r="H51" i="34"/>
  <c r="T13" i="34"/>
  <c r="G46" i="31"/>
  <c r="G45" i="31"/>
  <c r="H45" i="31" s="1"/>
  <c r="F18" i="33"/>
  <c r="I18" i="33" s="1"/>
  <c r="G35" i="31"/>
  <c r="G20" i="31"/>
  <c r="H20" i="31" s="1"/>
  <c r="I58" i="31"/>
  <c r="F50" i="33"/>
  <c r="I50" i="33" s="1"/>
  <c r="I24" i="31"/>
  <c r="I82" i="31"/>
  <c r="G82" i="31"/>
  <c r="H82" i="31"/>
  <c r="J82" i="31" s="1"/>
  <c r="G28" i="31"/>
  <c r="G31" i="31"/>
  <c r="H31" i="31"/>
  <c r="J31" i="31" s="1"/>
  <c r="U42" i="33"/>
  <c r="X42" i="33" s="1"/>
  <c r="F14" i="33"/>
  <c r="I14" i="33" s="1"/>
  <c r="G22" i="31"/>
  <c r="I34" i="31"/>
  <c r="H34" i="31"/>
  <c r="G30" i="31"/>
  <c r="G65" i="31"/>
  <c r="H65" i="31" s="1"/>
  <c r="G17" i="31"/>
  <c r="I14" i="31"/>
  <c r="G14" i="31"/>
  <c r="H14" i="31" s="1"/>
  <c r="G9" i="31"/>
  <c r="H9" i="31" s="1"/>
  <c r="I16" i="31"/>
  <c r="G16" i="31"/>
  <c r="H16" i="31" s="1"/>
  <c r="G75" i="31"/>
  <c r="H75" i="31" s="1"/>
  <c r="G55" i="31"/>
  <c r="H55" i="31" s="1"/>
  <c r="G56" i="31"/>
  <c r="U64" i="33"/>
  <c r="U74" i="33"/>
  <c r="X74" i="33" s="1"/>
  <c r="U46" i="33"/>
  <c r="X46" i="33" s="1"/>
  <c r="U9" i="33"/>
  <c r="U28" i="33"/>
  <c r="X28" i="33" s="1"/>
  <c r="F12" i="33"/>
  <c r="I12" i="33" s="1"/>
  <c r="P15" i="32"/>
  <c r="T15" i="32"/>
  <c r="T52" i="32"/>
  <c r="P16" i="32"/>
  <c r="S16" i="32"/>
  <c r="T16" i="32"/>
  <c r="T23" i="32"/>
  <c r="T62" i="32"/>
  <c r="S62" i="32"/>
  <c r="T74" i="32"/>
  <c r="P44" i="32"/>
  <c r="T75" i="34"/>
  <c r="T55" i="34"/>
  <c r="T17" i="32"/>
  <c r="P17" i="32"/>
  <c r="P55" i="32"/>
  <c r="T57" i="32"/>
  <c r="T57" i="34"/>
  <c r="P57" i="32"/>
  <c r="T66" i="34"/>
  <c r="T17" i="34"/>
  <c r="U11" i="28"/>
  <c r="V11" i="28" s="1"/>
  <c r="C1687" i="10" s="1"/>
  <c r="P52" i="32"/>
  <c r="T45" i="32"/>
  <c r="P32" i="32"/>
  <c r="P79" i="32"/>
  <c r="P77" i="32"/>
  <c r="T77" i="32"/>
  <c r="T54" i="34"/>
  <c r="T29" i="34"/>
  <c r="T61" i="34"/>
  <c r="T81" i="34"/>
  <c r="T47" i="32"/>
  <c r="P81" i="32"/>
  <c r="T81" i="32"/>
  <c r="S34" i="32"/>
  <c r="T83" i="34"/>
  <c r="U13" i="28"/>
  <c r="V13" i="28" s="1"/>
  <c r="C1689" i="10" s="1"/>
  <c r="T6" i="32"/>
  <c r="P22" i="32"/>
  <c r="U29" i="28"/>
  <c r="V29" i="28" s="1"/>
  <c r="C1705" i="10" s="1"/>
  <c r="U56" i="28"/>
  <c r="V56" i="28" s="1"/>
  <c r="C1732" i="10" s="1"/>
  <c r="U10" i="28"/>
  <c r="V10" i="28" s="1"/>
  <c r="C1686" i="10" s="1"/>
  <c r="U26" i="28"/>
  <c r="V26" i="28" s="1"/>
  <c r="C1702" i="10" s="1"/>
  <c r="U43" i="28"/>
  <c r="V43" i="28" s="1"/>
  <c r="C1719" i="10" s="1"/>
  <c r="U50" i="28"/>
  <c r="V50" i="28" s="1"/>
  <c r="C1726" i="10" s="1"/>
  <c r="S38" i="32"/>
  <c r="P38" i="32"/>
  <c r="T38" i="32"/>
  <c r="T47" i="34"/>
  <c r="P18" i="32"/>
  <c r="U9" i="28"/>
  <c r="V9" i="28" s="1"/>
  <c r="C1685" i="10" s="1"/>
  <c r="T20" i="32"/>
  <c r="S20" i="32"/>
  <c r="P20" i="32"/>
  <c r="T49" i="32"/>
  <c r="T28" i="34"/>
  <c r="U61" i="28"/>
  <c r="V61" i="28" s="1"/>
  <c r="C1737" i="10" s="1"/>
  <c r="T45" i="34"/>
  <c r="T12" i="34"/>
  <c r="P12" i="32"/>
  <c r="U65" i="28"/>
  <c r="V65" i="28" s="1"/>
  <c r="C1741" i="10" s="1"/>
  <c r="U66" i="28"/>
  <c r="V66" i="28" s="1"/>
  <c r="C1742" i="10" s="1"/>
  <c r="U36" i="32"/>
  <c r="P75" i="32"/>
  <c r="T65" i="32"/>
  <c r="T75" i="32"/>
  <c r="U39" i="28"/>
  <c r="V39" i="28" s="1"/>
  <c r="C1715" i="10" s="1"/>
  <c r="U62" i="28"/>
  <c r="V62" i="28" s="1"/>
  <c r="C1738" i="10" s="1"/>
  <c r="U25" i="28"/>
  <c r="V25" i="28"/>
  <c r="C1701" i="10" s="1"/>
  <c r="U64" i="32"/>
  <c r="T27" i="34"/>
  <c r="U8" i="28"/>
  <c r="V8" i="28" s="1"/>
  <c r="C1684" i="10" s="1"/>
  <c r="T50" i="34"/>
  <c r="U31" i="28"/>
  <c r="V31" i="28" s="1"/>
  <c r="C1707" i="10" s="1"/>
  <c r="U45" i="28"/>
  <c r="V45" i="28" s="1"/>
  <c r="C1721" i="10" s="1"/>
  <c r="S78" i="32"/>
  <c r="U78" i="32" s="1"/>
  <c r="V78" i="32" s="1"/>
  <c r="C1834" i="10" s="1"/>
  <c r="P78" i="32"/>
  <c r="T78" i="32"/>
  <c r="T59" i="32"/>
  <c r="P59" i="32"/>
  <c r="U36" i="28"/>
  <c r="V36" i="28" s="1"/>
  <c r="C1712" i="10" s="1"/>
  <c r="P60" i="32"/>
  <c r="S60" i="32"/>
  <c r="U60" i="32" s="1"/>
  <c r="V60" i="32" s="1"/>
  <c r="C1816" i="10" s="1"/>
  <c r="T60" i="32"/>
  <c r="P63" i="32"/>
  <c r="T63" i="32"/>
  <c r="T11" i="34"/>
  <c r="U30" i="28"/>
  <c r="V30" i="28" s="1"/>
  <c r="C1706" i="10" s="1"/>
  <c r="P30" i="32"/>
  <c r="T30" i="32"/>
  <c r="P37" i="32"/>
  <c r="T37" i="32"/>
  <c r="U24" i="28"/>
  <c r="V24" i="28" s="1"/>
  <c r="C1700" i="10" s="1"/>
  <c r="U17" i="28"/>
  <c r="V17" i="28" s="1"/>
  <c r="C1693" i="10" s="1"/>
  <c r="U54" i="28"/>
  <c r="V54" i="28" s="1"/>
  <c r="C1730" i="10" s="1"/>
  <c r="T56" i="32"/>
  <c r="U34" i="28"/>
  <c r="V34" i="28"/>
  <c r="C1710" i="10" s="1"/>
  <c r="U51" i="28"/>
  <c r="V51" i="28" s="1"/>
  <c r="C1727" i="10" s="1"/>
  <c r="U21" i="28"/>
  <c r="V21" i="28" s="1"/>
  <c r="C1697" i="10" s="1"/>
  <c r="U47" i="28"/>
  <c r="V47" i="28" s="1"/>
  <c r="C1723" i="10" s="1"/>
  <c r="U64" i="28"/>
  <c r="V64" i="28" s="1"/>
  <c r="C1740" i="10" s="1"/>
  <c r="U7" i="28"/>
  <c r="V7" i="28"/>
  <c r="C1683" i="10" s="1"/>
  <c r="U23" i="28"/>
  <c r="V23" i="28" s="1"/>
  <c r="C1699" i="10" s="1"/>
  <c r="U28" i="28"/>
  <c r="V28" i="28"/>
  <c r="C1704" i="10" s="1"/>
  <c r="U35" i="28"/>
  <c r="V35" i="28" s="1"/>
  <c r="C1711" i="10" s="1"/>
  <c r="U33" i="28"/>
  <c r="V33" i="28" s="1"/>
  <c r="C1709" i="10" s="1"/>
  <c r="U32" i="28"/>
  <c r="V32" i="28" s="1"/>
  <c r="C1708" i="10" s="1"/>
  <c r="U40" i="28"/>
  <c r="V40" i="28" s="1"/>
  <c r="C1716" i="10" s="1"/>
  <c r="I33" i="28"/>
  <c r="J33" i="28" s="1"/>
  <c r="C426" i="10" s="1"/>
  <c r="C1066" i="10" s="1"/>
  <c r="U20" i="28"/>
  <c r="V20" i="28" s="1"/>
  <c r="C1696" i="10"/>
  <c r="U14" i="28"/>
  <c r="V14" i="28" s="1"/>
  <c r="C1690" i="10" s="1"/>
  <c r="U53" i="28"/>
  <c r="V53" i="28" s="1"/>
  <c r="C1729" i="10" s="1"/>
  <c r="I52" i="28"/>
  <c r="J52" i="28" s="1"/>
  <c r="C445" i="10" s="1"/>
  <c r="C1085" i="10" s="1"/>
  <c r="I81" i="28"/>
  <c r="J81" i="28" s="1"/>
  <c r="C474" i="10" s="1"/>
  <c r="C1114" i="10" s="1"/>
  <c r="U52" i="28"/>
  <c r="V52" i="28" s="1"/>
  <c r="C1728" i="10" s="1"/>
  <c r="I32" i="28"/>
  <c r="J32" i="28" s="1"/>
  <c r="C425" i="10" s="1"/>
  <c r="C1065" i="10" s="1"/>
  <c r="U18" i="28"/>
  <c r="V18" i="28" s="1"/>
  <c r="C1694" i="10" s="1"/>
  <c r="I13" i="28"/>
  <c r="J13" i="28" s="1"/>
  <c r="C406" i="10" s="1"/>
  <c r="C1046" i="10" s="1"/>
  <c r="U19" i="28"/>
  <c r="V19" i="28" s="1"/>
  <c r="C1695" i="10" s="1"/>
  <c r="U22" i="28"/>
  <c r="V22" i="28" s="1"/>
  <c r="C1698" i="10" s="1"/>
  <c r="U73" i="28"/>
  <c r="V73" i="28" s="1"/>
  <c r="C1749" i="10" s="1"/>
  <c r="U74" i="28"/>
  <c r="V74" i="28" s="1"/>
  <c r="C1750" i="10" s="1"/>
  <c r="U69" i="28"/>
  <c r="V69" i="28" s="1"/>
  <c r="C1745" i="10" s="1"/>
  <c r="U58" i="28"/>
  <c r="V58" i="28" s="1"/>
  <c r="C1734" i="10" s="1"/>
  <c r="U81" i="28"/>
  <c r="V81" i="28" s="1"/>
  <c r="C1757" i="10" s="1"/>
  <c r="U63" i="28"/>
  <c r="V63" i="28" s="1"/>
  <c r="C1739" i="10" s="1"/>
  <c r="U68" i="28"/>
  <c r="V68" i="28" s="1"/>
  <c r="C1744" i="10" s="1"/>
  <c r="U55" i="28"/>
  <c r="V55" i="28" s="1"/>
  <c r="C1731" i="10" s="1"/>
  <c r="U38" i="28"/>
  <c r="V38" i="28" s="1"/>
  <c r="C1714" i="10" s="1"/>
  <c r="H36" i="34"/>
  <c r="I66" i="28"/>
  <c r="J66" i="28" s="1"/>
  <c r="C459" i="10" s="1"/>
  <c r="C1099" i="10" s="1"/>
  <c r="I71" i="28"/>
  <c r="J71" i="28" s="1"/>
  <c r="C464" i="10" s="1"/>
  <c r="C1104" i="10" s="1"/>
  <c r="I55" i="28"/>
  <c r="J55" i="28"/>
  <c r="C448" i="10" s="1"/>
  <c r="C1088" i="10" s="1"/>
  <c r="H25" i="34"/>
  <c r="I45" i="28"/>
  <c r="J45" i="28" s="1"/>
  <c r="C438" i="10" s="1"/>
  <c r="C1078" i="10" s="1"/>
  <c r="I62" i="28"/>
  <c r="J62" i="28" s="1"/>
  <c r="C455" i="10" s="1"/>
  <c r="C1095" i="10" s="1"/>
  <c r="I22" i="28"/>
  <c r="J22" i="28" s="1"/>
  <c r="C415" i="10" s="1"/>
  <c r="C1055" i="10" s="1"/>
  <c r="I16" i="28"/>
  <c r="J16" i="28" s="1"/>
  <c r="C409" i="10" s="1"/>
  <c r="C1049" i="10" s="1"/>
  <c r="H31" i="34"/>
  <c r="C554" i="10"/>
  <c r="C1194" i="10" s="1"/>
  <c r="I48" i="28"/>
  <c r="J48" i="28" s="1"/>
  <c r="C441" i="10" s="1"/>
  <c r="C1081" i="10" s="1"/>
  <c r="I79" i="28"/>
  <c r="J79" i="28" s="1"/>
  <c r="C472" i="10" s="1"/>
  <c r="C1112" i="10" s="1"/>
  <c r="I20" i="28"/>
  <c r="J20" i="28" s="1"/>
  <c r="C413" i="10" s="1"/>
  <c r="C1053" i="10" s="1"/>
  <c r="H33" i="34"/>
  <c r="I12" i="28"/>
  <c r="J12" i="28" s="1"/>
  <c r="C405" i="10" s="1"/>
  <c r="C1045" i="10" s="1"/>
  <c r="H9" i="34"/>
  <c r="I58" i="28"/>
  <c r="J58" i="28" s="1"/>
  <c r="C451" i="10" s="1"/>
  <c r="C1091" i="10" s="1"/>
  <c r="I15" i="28"/>
  <c r="J15" i="28"/>
  <c r="C408" i="10" s="1"/>
  <c r="C1048" i="10" s="1"/>
  <c r="I25" i="28"/>
  <c r="J25" i="28" s="1"/>
  <c r="C418" i="10" s="1"/>
  <c r="C1058" i="10" s="1"/>
  <c r="U18" i="33"/>
  <c r="X18" i="33" s="1"/>
  <c r="F27" i="31"/>
  <c r="I27" i="31" s="1"/>
  <c r="D27" i="31"/>
  <c r="K27" i="31" s="1"/>
  <c r="S27" i="31"/>
  <c r="Z27" i="31" s="1"/>
  <c r="U66" i="33"/>
  <c r="X66" i="33" s="1"/>
  <c r="U17" i="31"/>
  <c r="U17" i="33"/>
  <c r="S17" i="31"/>
  <c r="Z17" i="31" s="1"/>
  <c r="D36" i="31"/>
  <c r="K36" i="31" s="1"/>
  <c r="F10" i="33"/>
  <c r="I10" i="33" s="1"/>
  <c r="F10" i="31"/>
  <c r="D10" i="31"/>
  <c r="K10" i="31" s="1"/>
  <c r="U8" i="33"/>
  <c r="X8" i="33" s="1"/>
  <c r="U57" i="33"/>
  <c r="F7" i="33"/>
  <c r="I7" i="33" s="1"/>
  <c r="F36" i="31"/>
  <c r="I36" i="31" s="1"/>
  <c r="F59" i="31"/>
  <c r="S6" i="31"/>
  <c r="Z6" i="31" s="1"/>
  <c r="U54" i="31"/>
  <c r="S73" i="31"/>
  <c r="Z73" i="31" s="1"/>
  <c r="U73" i="31"/>
  <c r="U80" i="33"/>
  <c r="X80" i="33"/>
  <c r="D8" i="31"/>
  <c r="K8" i="31" s="1"/>
  <c r="D37" i="31"/>
  <c r="K37" i="31" s="1"/>
  <c r="F33" i="31"/>
  <c r="S14" i="31"/>
  <c r="Z14" i="31" s="1"/>
  <c r="U48" i="31"/>
  <c r="U80" i="31"/>
  <c r="F47" i="31"/>
  <c r="I47" i="31" s="1"/>
  <c r="D47" i="31"/>
  <c r="K47" i="31" s="1"/>
  <c r="F60" i="33"/>
  <c r="I60" i="33" s="1"/>
  <c r="D12" i="31"/>
  <c r="K12" i="31" s="1"/>
  <c r="D9" i="31"/>
  <c r="K9" i="31" s="1"/>
  <c r="I11" i="33"/>
  <c r="U50" i="33"/>
  <c r="X50" i="33" s="1"/>
  <c r="F38" i="31"/>
  <c r="I38" i="31" s="1"/>
  <c r="D38" i="31"/>
  <c r="K38" i="31" s="1"/>
  <c r="X65" i="33"/>
  <c r="U41" i="33"/>
  <c r="X41" i="33" s="1"/>
  <c r="U36" i="33"/>
  <c r="I32" i="33"/>
  <c r="U33" i="31"/>
  <c r="S43" i="31"/>
  <c r="Z43" i="31" s="1"/>
  <c r="D43" i="31"/>
  <c r="K43" i="31" s="1"/>
  <c r="S45" i="31"/>
  <c r="Z45" i="31" s="1"/>
  <c r="U6" i="31"/>
  <c r="S80" i="31"/>
  <c r="Z80" i="31" s="1"/>
  <c r="D56" i="31"/>
  <c r="K56" i="31" s="1"/>
  <c r="I22" i="31"/>
  <c r="U20" i="33"/>
  <c r="X20" i="33" s="1"/>
  <c r="S47" i="31"/>
  <c r="Z47" i="31" s="1"/>
  <c r="S18" i="31"/>
  <c r="Z18" i="31" s="1"/>
  <c r="U26" i="31"/>
  <c r="F54" i="33"/>
  <c r="I54" i="33" s="1"/>
  <c r="F54" i="31"/>
  <c r="F4" i="31"/>
  <c r="G4" i="31" s="1"/>
  <c r="U44" i="31"/>
  <c r="S44" i="31"/>
  <c r="Z44" i="31" s="1"/>
  <c r="S20" i="31"/>
  <c r="Z20" i="31" s="1"/>
  <c r="U20" i="31"/>
  <c r="U12" i="31"/>
  <c r="S12" i="31"/>
  <c r="Z12" i="31" s="1"/>
  <c r="S29" i="31"/>
  <c r="Z29" i="31" s="1"/>
  <c r="U16" i="31"/>
  <c r="S16" i="31"/>
  <c r="Z16" i="31" s="1"/>
  <c r="D33" i="31"/>
  <c r="K33" i="31" s="1"/>
  <c r="F43" i="31"/>
  <c r="G43" i="31" s="1"/>
  <c r="F26" i="33"/>
  <c r="I26" i="33" s="1"/>
  <c r="F8" i="31"/>
  <c r="G8" i="31" s="1"/>
  <c r="F28" i="33"/>
  <c r="I28" i="33" s="1"/>
  <c r="F24" i="33"/>
  <c r="F39" i="31"/>
  <c r="I39" i="31" s="1"/>
  <c r="U47" i="31"/>
  <c r="U10" i="33"/>
  <c r="D40" i="31"/>
  <c r="K40" i="31" s="1"/>
  <c r="U4" i="31"/>
  <c r="I19" i="33"/>
  <c r="D21" i="31"/>
  <c r="K21" i="31" s="1"/>
  <c r="F21" i="31"/>
  <c r="F29" i="33"/>
  <c r="I29" i="33" s="1"/>
  <c r="F44" i="33"/>
  <c r="I44" i="33" s="1"/>
  <c r="F57" i="31"/>
  <c r="F26" i="31"/>
  <c r="G26" i="31" s="1"/>
  <c r="H26" i="31" s="1"/>
  <c r="S68" i="31"/>
  <c r="Z68" i="31" s="1"/>
  <c r="S10" i="31"/>
  <c r="Z10" i="31" s="1"/>
  <c r="I35" i="31"/>
  <c r="U78" i="31"/>
  <c r="U76" i="33"/>
  <c r="X76" i="33" s="1"/>
  <c r="S75" i="31"/>
  <c r="Z75" i="31" s="1"/>
  <c r="U81" i="33"/>
  <c r="X81" i="33"/>
  <c r="V81" i="22"/>
  <c r="W81" i="22" s="1"/>
  <c r="S81" i="31"/>
  <c r="Z81" i="31" s="1"/>
  <c r="V80" i="22"/>
  <c r="U79" i="31"/>
  <c r="V79" i="22"/>
  <c r="W79" i="22" s="1"/>
  <c r="U78" i="33"/>
  <c r="X78" i="33"/>
  <c r="S78" i="31"/>
  <c r="Z78" i="31" s="1"/>
  <c r="U77" i="31"/>
  <c r="V76" i="22"/>
  <c r="U75" i="31"/>
  <c r="V74" i="22"/>
  <c r="X74" i="22" s="1"/>
  <c r="V73" i="22"/>
  <c r="X73" i="22"/>
  <c r="Y73" i="22" s="1"/>
  <c r="V72" i="22"/>
  <c r="X72" i="22" s="1"/>
  <c r="U72" i="33"/>
  <c r="X72" i="33" s="1"/>
  <c r="S71" i="31"/>
  <c r="Z71" i="31" s="1"/>
  <c r="U70" i="33"/>
  <c r="X70" i="33" s="1"/>
  <c r="V70" i="22"/>
  <c r="X70" i="22" s="1"/>
  <c r="V69" i="22"/>
  <c r="X69" i="22" s="1"/>
  <c r="V68" i="22"/>
  <c r="V67" i="22"/>
  <c r="W67" i="22"/>
  <c r="U66" i="31"/>
  <c r="S66" i="31"/>
  <c r="Z66" i="31" s="1"/>
  <c r="S63" i="31"/>
  <c r="Z63" i="31" s="1"/>
  <c r="U63" i="31"/>
  <c r="U62" i="33"/>
  <c r="X62" i="33" s="1"/>
  <c r="V62" i="22"/>
  <c r="X62" i="22" s="1"/>
  <c r="W62" i="22"/>
  <c r="S62" i="31"/>
  <c r="Z62" i="31" s="1"/>
  <c r="V61" i="22"/>
  <c r="W61" i="22" s="1"/>
  <c r="V60" i="22"/>
  <c r="S59" i="31"/>
  <c r="Z59" i="31" s="1"/>
  <c r="U59" i="31"/>
  <c r="V59" i="22"/>
  <c r="W59" i="22" s="1"/>
  <c r="Y59" i="22" s="1"/>
  <c r="U58" i="31"/>
  <c r="X58" i="22"/>
  <c r="V57" i="22"/>
  <c r="X57" i="22" s="1"/>
  <c r="W57" i="22"/>
  <c r="V56" i="22"/>
  <c r="U55" i="31"/>
  <c r="S55" i="31"/>
  <c r="Z55" i="31" s="1"/>
  <c r="V54" i="22"/>
  <c r="W54" i="22" s="1"/>
  <c r="S53" i="31"/>
  <c r="Z53" i="31" s="1"/>
  <c r="U53" i="31"/>
  <c r="V52" i="22"/>
  <c r="X52" i="22" s="1"/>
  <c r="V51" i="22"/>
  <c r="X51" i="22" s="1"/>
  <c r="U49" i="33"/>
  <c r="X49" i="33" s="1"/>
  <c r="V49" i="22"/>
  <c r="X49" i="22" s="1"/>
  <c r="V48" i="22"/>
  <c r="W48" i="22" s="1"/>
  <c r="V47" i="22"/>
  <c r="X47" i="22" s="1"/>
  <c r="V46" i="22"/>
  <c r="X46" i="22" s="1"/>
  <c r="V45" i="22"/>
  <c r="U44" i="33"/>
  <c r="X44" i="33" s="1"/>
  <c r="V44" i="22"/>
  <c r="X44" i="22" s="1"/>
  <c r="Y44" i="22" s="1"/>
  <c r="W44" i="22"/>
  <c r="V43" i="22"/>
  <c r="W43" i="22" s="1"/>
  <c r="V42" i="22"/>
  <c r="X42" i="22" s="1"/>
  <c r="V41" i="22"/>
  <c r="V38" i="22"/>
  <c r="W38" i="22" s="1"/>
  <c r="U37" i="33"/>
  <c r="V37" i="22"/>
  <c r="X36" i="22"/>
  <c r="W36" i="22"/>
  <c r="V36" i="22"/>
  <c r="V35" i="22"/>
  <c r="X35" i="22" s="1"/>
  <c r="U34" i="33"/>
  <c r="S34" i="31"/>
  <c r="Z34" i="31" s="1"/>
  <c r="U32" i="33"/>
  <c r="X32" i="22"/>
  <c r="V32" i="22"/>
  <c r="S31" i="31"/>
  <c r="Z31" i="31" s="1"/>
  <c r="U30" i="33"/>
  <c r="X30" i="33" s="1"/>
  <c r="U30" i="31"/>
  <c r="S30" i="31"/>
  <c r="Z30" i="31" s="1"/>
  <c r="V30" i="22"/>
  <c r="W30" i="22" s="1"/>
  <c r="U29" i="31"/>
  <c r="V29" i="22"/>
  <c r="X29" i="22" s="1"/>
  <c r="U27" i="31"/>
  <c r="V27" i="22"/>
  <c r="U26" i="33"/>
  <c r="X26" i="33" s="1"/>
  <c r="V24" i="22"/>
  <c r="X24" i="22" s="1"/>
  <c r="V23" i="22"/>
  <c r="W23" i="22" s="1"/>
  <c r="V22" i="22"/>
  <c r="X22" i="22" s="1"/>
  <c r="V21" i="22"/>
  <c r="U21" i="33"/>
  <c r="X21" i="33" s="1"/>
  <c r="V20" i="22"/>
  <c r="V19" i="22"/>
  <c r="X19" i="22" s="1"/>
  <c r="U19" i="31"/>
  <c r="S19" i="31"/>
  <c r="Z19" i="31" s="1"/>
  <c r="V17" i="22"/>
  <c r="U16" i="33"/>
  <c r="X16" i="33" s="1"/>
  <c r="V16" i="22"/>
  <c r="W16" i="22" s="1"/>
  <c r="S15" i="31"/>
  <c r="Z15" i="31" s="1"/>
  <c r="U15" i="31"/>
  <c r="U14" i="33"/>
  <c r="W13" i="22"/>
  <c r="V13" i="22"/>
  <c r="U13" i="33"/>
  <c r="V12" i="22"/>
  <c r="W12" i="22" s="1"/>
  <c r="U11" i="31"/>
  <c r="V10" i="22"/>
  <c r="X10" i="22" s="1"/>
  <c r="S7" i="31"/>
  <c r="Z7" i="31" s="1"/>
  <c r="U7" i="31"/>
  <c r="I83" i="22"/>
  <c r="I81" i="22"/>
  <c r="H73" i="22"/>
  <c r="G71" i="22"/>
  <c r="H71" i="22" s="1"/>
  <c r="I70" i="22"/>
  <c r="G70" i="22"/>
  <c r="H70" i="22" s="1"/>
  <c r="F69" i="31"/>
  <c r="G69" i="31" s="1"/>
  <c r="H69" i="31" s="1"/>
  <c r="I67" i="22"/>
  <c r="G67" i="22"/>
  <c r="F67" i="31"/>
  <c r="H64" i="22"/>
  <c r="G61" i="22"/>
  <c r="H60" i="22"/>
  <c r="J60" i="22" s="1"/>
  <c r="I60" i="22"/>
  <c r="D59" i="31"/>
  <c r="K59" i="31" s="1"/>
  <c r="I58" i="33"/>
  <c r="F57" i="33"/>
  <c r="H54" i="22"/>
  <c r="I53" i="31"/>
  <c r="D53" i="31"/>
  <c r="K53" i="31" s="1"/>
  <c r="F52" i="33"/>
  <c r="I52" i="33" s="1"/>
  <c r="I51" i="31"/>
  <c r="J51" i="31" s="1"/>
  <c r="F51" i="33"/>
  <c r="I51" i="33" s="1"/>
  <c r="I50" i="22"/>
  <c r="H50" i="22"/>
  <c r="F49" i="33"/>
  <c r="I49" i="33" s="1"/>
  <c r="I49" i="22"/>
  <c r="H49" i="22"/>
  <c r="J49" i="22" s="1"/>
  <c r="I48" i="22"/>
  <c r="J48" i="22" s="1"/>
  <c r="I46" i="31"/>
  <c r="I46" i="33"/>
  <c r="F45" i="33"/>
  <c r="I45" i="33" s="1"/>
  <c r="I45" i="31"/>
  <c r="D45" i="31"/>
  <c r="K45" i="31" s="1"/>
  <c r="F43" i="33"/>
  <c r="I43" i="33" s="1"/>
  <c r="F42" i="31"/>
  <c r="G42" i="31" s="1"/>
  <c r="H42" i="22"/>
  <c r="I40" i="33"/>
  <c r="F39" i="33"/>
  <c r="F37" i="31"/>
  <c r="I37" i="22"/>
  <c r="D35" i="31"/>
  <c r="K35" i="31" s="1"/>
  <c r="H35" i="22"/>
  <c r="J35" i="22" s="1"/>
  <c r="F34" i="33"/>
  <c r="I34" i="33" s="1"/>
  <c r="I32" i="22"/>
  <c r="I31" i="33"/>
  <c r="F30" i="33"/>
  <c r="H29" i="22"/>
  <c r="J29" i="22" s="1"/>
  <c r="I29" i="22"/>
  <c r="F23" i="33"/>
  <c r="I23" i="33" s="1"/>
  <c r="F20" i="33"/>
  <c r="I20" i="33" s="1"/>
  <c r="D20" i="31"/>
  <c r="K20" i="31" s="1"/>
  <c r="I19" i="31"/>
  <c r="H19" i="22"/>
  <c r="J19" i="22" s="1"/>
  <c r="F17" i="33"/>
  <c r="F16" i="33"/>
  <c r="I16" i="33" s="1"/>
  <c r="D16" i="31"/>
  <c r="K16" i="31"/>
  <c r="I16" i="22"/>
  <c r="F15" i="33"/>
  <c r="H14" i="22"/>
  <c r="I14" i="22"/>
  <c r="D13" i="31"/>
  <c r="K13" i="31"/>
  <c r="I13" i="31"/>
  <c r="I12" i="22"/>
  <c r="I11" i="31"/>
  <c r="H11" i="22"/>
  <c r="J11" i="22" s="1"/>
  <c r="I10" i="22"/>
  <c r="F9" i="33"/>
  <c r="I9" i="33" s="1"/>
  <c r="F8" i="33"/>
  <c r="I8" i="33" s="1"/>
  <c r="I7" i="31"/>
  <c r="J7" i="31" s="1"/>
  <c r="H7" i="22"/>
  <c r="J7" i="22" s="1"/>
  <c r="I5" i="22"/>
  <c r="I4" i="22"/>
  <c r="F4" i="33"/>
  <c r="I4" i="33" s="1"/>
  <c r="H41" i="22"/>
  <c r="H17" i="22"/>
  <c r="J57" i="22"/>
  <c r="J51" i="22"/>
  <c r="F6" i="33"/>
  <c r="F6" i="31"/>
  <c r="G6" i="31" s="1"/>
  <c r="D84" i="31"/>
  <c r="K84" i="31" s="1"/>
  <c r="F84" i="31"/>
  <c r="D68" i="22"/>
  <c r="K68" i="22"/>
  <c r="F85" i="31"/>
  <c r="D84" i="22"/>
  <c r="K84" i="22" s="1"/>
  <c r="F68" i="33"/>
  <c r="F76" i="22"/>
  <c r="I76" i="22" s="1"/>
  <c r="F68" i="31"/>
  <c r="I77" i="22"/>
  <c r="I68" i="22"/>
  <c r="F64" i="31"/>
  <c r="I64" i="31" s="1"/>
  <c r="D72" i="31"/>
  <c r="K72" i="31" s="1"/>
  <c r="F77" i="33"/>
  <c r="I77" i="33" s="1"/>
  <c r="I84" i="22"/>
  <c r="F61" i="31"/>
  <c r="D61" i="31"/>
  <c r="K61" i="31" s="1"/>
  <c r="F72" i="31"/>
  <c r="I72" i="31" s="1"/>
  <c r="I73" i="22"/>
  <c r="F83" i="33"/>
  <c r="I83" i="33" s="1"/>
  <c r="H82" i="21"/>
  <c r="K82" i="21" s="1"/>
  <c r="B397" i="10" s="1"/>
  <c r="B1037" i="10" s="1"/>
  <c r="I80" i="22"/>
  <c r="D80" i="22"/>
  <c r="K80" i="22" s="1"/>
  <c r="I80" i="21"/>
  <c r="D80" i="31"/>
  <c r="K80" i="31" s="1"/>
  <c r="F80" i="31"/>
  <c r="G80" i="31" s="1"/>
  <c r="H80" i="31" s="1"/>
  <c r="F79" i="33"/>
  <c r="I79" i="33" s="1"/>
  <c r="F78" i="22"/>
  <c r="I78" i="22" s="1"/>
  <c r="F77" i="31"/>
  <c r="G77" i="31" s="1"/>
  <c r="H77" i="31" s="1"/>
  <c r="K76" i="21"/>
  <c r="B391" i="10" s="1"/>
  <c r="B1031" i="10" s="1"/>
  <c r="J76" i="21"/>
  <c r="I75" i="21"/>
  <c r="F75" i="33"/>
  <c r="I75" i="33" s="1"/>
  <c r="J74" i="21"/>
  <c r="K74" i="21"/>
  <c r="B389" i="10"/>
  <c r="B1029" i="10" s="1"/>
  <c r="F74" i="33"/>
  <c r="I74" i="33" s="1"/>
  <c r="F73" i="31"/>
  <c r="H73" i="21"/>
  <c r="K73" i="21" s="1"/>
  <c r="B388" i="10"/>
  <c r="B1028" i="10" s="1"/>
  <c r="I71" i="21"/>
  <c r="K71" i="21" s="1"/>
  <c r="B386" i="10" s="1"/>
  <c r="B1026" i="10" s="1"/>
  <c r="H70" i="21"/>
  <c r="J70" i="21" s="1"/>
  <c r="K70" i="21"/>
  <c r="B385" i="10" s="1"/>
  <c r="B1025" i="10" s="1"/>
  <c r="I69" i="22"/>
  <c r="H68" i="21"/>
  <c r="I67" i="21"/>
  <c r="K66" i="21"/>
  <c r="B381" i="10" s="1"/>
  <c r="B1021" i="10" s="1"/>
  <c r="J66" i="21"/>
  <c r="F66" i="31"/>
  <c r="I66" i="31" s="1"/>
  <c r="F65" i="33"/>
  <c r="F63" i="22"/>
  <c r="J83" i="21"/>
  <c r="D62" i="22"/>
  <c r="K62" i="22" s="1"/>
  <c r="H62" i="22"/>
  <c r="I62" i="22"/>
  <c r="F61" i="33"/>
  <c r="I61" i="33" s="1"/>
  <c r="S68" i="32"/>
  <c r="V64" i="32"/>
  <c r="C1820" i="10" s="1"/>
  <c r="S24" i="32"/>
  <c r="U24" i="32" s="1"/>
  <c r="V24" i="32" s="1"/>
  <c r="C1780" i="10" s="1"/>
  <c r="V36" i="32"/>
  <c r="C1792" i="10" s="1"/>
  <c r="S22" i="32"/>
  <c r="U22" i="32" s="1"/>
  <c r="S52" i="32"/>
  <c r="S32" i="32"/>
  <c r="U32" i="32" s="1"/>
  <c r="V32" i="32" s="1"/>
  <c r="C1788" i="10" s="1"/>
  <c r="V84" i="32"/>
  <c r="C1840" i="10" s="1"/>
  <c r="U30" i="32"/>
  <c r="V30" i="32" s="1"/>
  <c r="C1786" i="10" s="1"/>
  <c r="U6" i="32"/>
  <c r="V6" i="32" s="1"/>
  <c r="C1762" i="10" s="1"/>
  <c r="H43" i="34"/>
  <c r="H17" i="34"/>
  <c r="T9" i="34"/>
  <c r="H20" i="34"/>
  <c r="H57" i="34"/>
  <c r="C508" i="10"/>
  <c r="C1148" i="10" s="1"/>
  <c r="U12" i="32"/>
  <c r="V12" i="32" s="1"/>
  <c r="C1768" i="10" s="1"/>
  <c r="H47" i="34"/>
  <c r="T6" i="34"/>
  <c r="T73" i="34"/>
  <c r="U48" i="32"/>
  <c r="H35" i="34"/>
  <c r="T19" i="34"/>
  <c r="H15" i="34"/>
  <c r="T41" i="34"/>
  <c r="H59" i="34"/>
  <c r="T43" i="34"/>
  <c r="U72" i="32"/>
  <c r="C530" i="10"/>
  <c r="C1170" i="10" s="1"/>
  <c r="H66" i="34"/>
  <c r="C547" i="10"/>
  <c r="C1187" i="10" s="1"/>
  <c r="T33" i="34"/>
  <c r="U4" i="33"/>
  <c r="X4" i="33" s="1"/>
  <c r="I67" i="31"/>
  <c r="G67" i="31"/>
  <c r="H67" i="31" s="1"/>
  <c r="I57" i="31"/>
  <c r="G57" i="31"/>
  <c r="H57" i="31" s="1"/>
  <c r="G33" i="31"/>
  <c r="H33" i="31" s="1"/>
  <c r="I59" i="31"/>
  <c r="G59" i="31"/>
  <c r="H59" i="31" s="1"/>
  <c r="X64" i="33"/>
  <c r="I84" i="31"/>
  <c r="G84" i="31"/>
  <c r="H84" i="31" s="1"/>
  <c r="I4" i="31"/>
  <c r="I85" i="31"/>
  <c r="G85" i="31"/>
  <c r="H85" i="31" s="1"/>
  <c r="I77" i="31"/>
  <c r="I37" i="31"/>
  <c r="G37" i="31"/>
  <c r="H37" i="31" s="1"/>
  <c r="G38" i="31"/>
  <c r="H38" i="31"/>
  <c r="I10" i="31"/>
  <c r="G10" i="31"/>
  <c r="H10" i="31" s="1"/>
  <c r="H30" i="31"/>
  <c r="I21" i="31"/>
  <c r="G21" i="31"/>
  <c r="H21" i="31" s="1"/>
  <c r="L21" i="31" s="1"/>
  <c r="B496" i="10" s="1"/>
  <c r="B1136" i="10" s="1"/>
  <c r="G61" i="31"/>
  <c r="H61" i="31" s="1"/>
  <c r="G73" i="31"/>
  <c r="H73" i="31" s="1"/>
  <c r="X32" i="33"/>
  <c r="X13" i="33"/>
  <c r="J14" i="31"/>
  <c r="F59" i="33"/>
  <c r="I59" i="33" s="1"/>
  <c r="I33" i="31"/>
  <c r="T22" i="34"/>
  <c r="T15" i="34"/>
  <c r="T35" i="34"/>
  <c r="T34" i="34"/>
  <c r="T23" i="34"/>
  <c r="T79" i="34"/>
  <c r="T82" i="34"/>
  <c r="U20" i="32"/>
  <c r="T44" i="34"/>
  <c r="U16" i="32"/>
  <c r="V16" i="32" s="1"/>
  <c r="C1772" i="10" s="1"/>
  <c r="T38" i="34"/>
  <c r="T49" i="34"/>
  <c r="T71" i="34"/>
  <c r="T18" i="34"/>
  <c r="T65" i="34"/>
  <c r="T60" i="34"/>
  <c r="T37" i="34"/>
  <c r="T63" i="34"/>
  <c r="T59" i="34"/>
  <c r="C498" i="10"/>
  <c r="C1138" i="10" s="1"/>
  <c r="H67" i="34"/>
  <c r="H81" i="34"/>
  <c r="H82" i="34"/>
  <c r="H49" i="34"/>
  <c r="F80" i="33"/>
  <c r="I80" i="33" s="1"/>
  <c r="F21" i="33"/>
  <c r="U29" i="33"/>
  <c r="F38" i="33"/>
  <c r="I38" i="33" s="1"/>
  <c r="U54" i="33"/>
  <c r="X54" i="33" s="1"/>
  <c r="F36" i="33"/>
  <c r="I36" i="33" s="1"/>
  <c r="U25" i="33"/>
  <c r="X25" i="33" s="1"/>
  <c r="F33" i="33"/>
  <c r="U12" i="33"/>
  <c r="X12" i="33" s="1"/>
  <c r="U73" i="33"/>
  <c r="X73" i="33" s="1"/>
  <c r="X36" i="33"/>
  <c r="F27" i="33"/>
  <c r="I27" i="33" s="1"/>
  <c r="I24" i="33"/>
  <c r="X34" i="33"/>
  <c r="F56" i="33"/>
  <c r="I56" i="33" s="1"/>
  <c r="U6" i="33"/>
  <c r="X6" i="33" s="1"/>
  <c r="F22" i="33"/>
  <c r="I22" i="33" s="1"/>
  <c r="X57" i="33"/>
  <c r="X79" i="22"/>
  <c r="W74" i="22"/>
  <c r="W73" i="22"/>
  <c r="W70" i="22"/>
  <c r="X59" i="22"/>
  <c r="W58" i="22"/>
  <c r="Y58" i="22" s="1"/>
  <c r="U58" i="33"/>
  <c r="X58" i="33" s="1"/>
  <c r="W56" i="22"/>
  <c r="Y56" i="22" s="1"/>
  <c r="X56" i="22"/>
  <c r="U52" i="33"/>
  <c r="X52" i="33" s="1"/>
  <c r="U48" i="33"/>
  <c r="X48" i="33" s="1"/>
  <c r="X45" i="22"/>
  <c r="Y45" i="22" s="1"/>
  <c r="W45" i="22"/>
  <c r="X43" i="22"/>
  <c r="X38" i="22"/>
  <c r="Y38" i="22" s="1"/>
  <c r="X37" i="33"/>
  <c r="U33" i="33"/>
  <c r="X33" i="33" s="1"/>
  <c r="W32" i="22"/>
  <c r="Y32" i="22" s="1"/>
  <c r="X21" i="22"/>
  <c r="W21" i="22"/>
  <c r="X17" i="33"/>
  <c r="X14" i="33"/>
  <c r="X13" i="22"/>
  <c r="F85" i="33"/>
  <c r="G78" i="22"/>
  <c r="H67" i="22"/>
  <c r="I57" i="33"/>
  <c r="F53" i="33"/>
  <c r="I53" i="33" s="1"/>
  <c r="F47" i="33"/>
  <c r="I47" i="33" s="1"/>
  <c r="F42" i="33"/>
  <c r="I42" i="33" s="1"/>
  <c r="F37" i="33"/>
  <c r="F35" i="33"/>
  <c r="I35" i="33" s="1"/>
  <c r="I30" i="33"/>
  <c r="I17" i="33"/>
  <c r="I15" i="33"/>
  <c r="F13" i="33"/>
  <c r="I6" i="33"/>
  <c r="I6" i="31"/>
  <c r="I61" i="31"/>
  <c r="F64" i="33"/>
  <c r="F73" i="33"/>
  <c r="F84" i="33"/>
  <c r="D81" i="31"/>
  <c r="K81" i="31" s="1"/>
  <c r="F81" i="31"/>
  <c r="G81" i="31" s="1"/>
  <c r="H81" i="31" s="1"/>
  <c r="F78" i="31"/>
  <c r="D78" i="31"/>
  <c r="K78" i="31" s="1"/>
  <c r="D76" i="31"/>
  <c r="K76" i="31" s="1"/>
  <c r="F76" i="31"/>
  <c r="G76" i="31" s="1"/>
  <c r="H76" i="31" s="1"/>
  <c r="I73" i="31"/>
  <c r="J73" i="21"/>
  <c r="F72" i="33"/>
  <c r="I72" i="33" s="1"/>
  <c r="J71" i="21"/>
  <c r="F71" i="31"/>
  <c r="D71" i="31"/>
  <c r="K71" i="31"/>
  <c r="F69" i="33"/>
  <c r="I69" i="33" s="1"/>
  <c r="F66" i="33"/>
  <c r="F63" i="31"/>
  <c r="I63" i="31" s="1"/>
  <c r="D63" i="31"/>
  <c r="K63" i="31" s="1"/>
  <c r="F62" i="31"/>
  <c r="I62" i="31" s="1"/>
  <c r="D62" i="31"/>
  <c r="K62" i="31" s="1"/>
  <c r="J62" i="22"/>
  <c r="V20" i="32"/>
  <c r="C1776" i="10" s="1"/>
  <c r="V72" i="32"/>
  <c r="C1828" i="10" s="1"/>
  <c r="V22" i="32"/>
  <c r="C1778" i="10" s="1"/>
  <c r="V48" i="32"/>
  <c r="C1804" i="10"/>
  <c r="V80" i="32"/>
  <c r="C1836" i="10" s="1"/>
  <c r="G78" i="31"/>
  <c r="H78" i="31" s="1"/>
  <c r="G71" i="31"/>
  <c r="I13" i="33"/>
  <c r="X29" i="33"/>
  <c r="I33" i="33"/>
  <c r="I66" i="33"/>
  <c r="I84" i="33"/>
  <c r="F81" i="33"/>
  <c r="I81" i="33" s="1"/>
  <c r="F78" i="33"/>
  <c r="I78" i="33" s="1"/>
  <c r="I78" i="31"/>
  <c r="F76" i="33"/>
  <c r="I76" i="33" s="1"/>
  <c r="I76" i="31"/>
  <c r="F71" i="33"/>
  <c r="F63" i="33"/>
  <c r="F62" i="33"/>
  <c r="I62" i="33" s="1"/>
  <c r="I63" i="33"/>
  <c r="S9" i="26"/>
  <c r="P60" i="26"/>
  <c r="R75" i="24"/>
  <c r="S75" i="24" s="1"/>
  <c r="G22" i="17"/>
  <c r="D10" i="24"/>
  <c r="F28" i="27"/>
  <c r="G28" i="27" s="1"/>
  <c r="H28" i="27"/>
  <c r="T32" i="23"/>
  <c r="P32" i="23"/>
  <c r="R54" i="24"/>
  <c r="S54" i="24" s="1"/>
  <c r="U54" i="24" s="1"/>
  <c r="V54" i="24" s="1"/>
  <c r="C1408" i="10" s="1"/>
  <c r="P54" i="24"/>
  <c r="T83" i="24"/>
  <c r="F86" i="24"/>
  <c r="R20" i="26"/>
  <c r="S20" i="26" s="1"/>
  <c r="U20" i="26" s="1"/>
  <c r="V20" i="26" s="1"/>
  <c r="C1534" i="10" s="1"/>
  <c r="R71" i="23"/>
  <c r="S71" i="23" s="1"/>
  <c r="S30" i="24"/>
  <c r="T30" i="24"/>
  <c r="F18" i="26"/>
  <c r="G18" i="26" s="1"/>
  <c r="R16" i="23"/>
  <c r="S16" i="23" s="1"/>
  <c r="H51" i="24"/>
  <c r="T81" i="26"/>
  <c r="T82" i="27"/>
  <c r="F80" i="27"/>
  <c r="G80" i="27" s="1"/>
  <c r="I80" i="27" s="1"/>
  <c r="J80" i="27" s="1"/>
  <c r="K80" i="27" s="1"/>
  <c r="T27" i="27"/>
  <c r="R85" i="23"/>
  <c r="S85" i="23" s="1"/>
  <c r="P85" i="23"/>
  <c r="P10" i="24"/>
  <c r="T10" i="24"/>
  <c r="R10" i="24"/>
  <c r="S10" i="24" s="1"/>
  <c r="P18" i="24"/>
  <c r="R18" i="24"/>
  <c r="S18" i="24" s="1"/>
  <c r="T18" i="24"/>
  <c r="P22" i="24"/>
  <c r="R22" i="24"/>
  <c r="S22" i="24" s="1"/>
  <c r="T22" i="24"/>
  <c r="H61" i="26"/>
  <c r="T81" i="23"/>
  <c r="R81" i="23"/>
  <c r="S81" i="23" s="1"/>
  <c r="P81" i="23"/>
  <c r="R6" i="24"/>
  <c r="S6" i="24" s="1"/>
  <c r="T6" i="24"/>
  <c r="P6" i="24"/>
  <c r="T14" i="24"/>
  <c r="P14" i="24"/>
  <c r="R14" i="24"/>
  <c r="S14" i="24" s="1"/>
  <c r="R26" i="24"/>
  <c r="S26" i="24" s="1"/>
  <c r="T26" i="24"/>
  <c r="D64" i="24"/>
  <c r="R72" i="24"/>
  <c r="S72" i="24" s="1"/>
  <c r="T30" i="17"/>
  <c r="W30" i="17" s="1"/>
  <c r="R50" i="26"/>
  <c r="S50" i="26" s="1"/>
  <c r="U50" i="26" s="1"/>
  <c r="V50" i="26" s="1"/>
  <c r="C1564" i="10" s="1"/>
  <c r="T58" i="26"/>
  <c r="F38" i="26"/>
  <c r="G38" i="26" s="1"/>
  <c r="D38" i="26"/>
  <c r="F42" i="26"/>
  <c r="G42" i="26" s="1"/>
  <c r="H42" i="26"/>
  <c r="D42" i="26"/>
  <c r="F46" i="26"/>
  <c r="G46" i="26" s="1"/>
  <c r="D46" i="26"/>
  <c r="F82" i="26"/>
  <c r="G82" i="26" s="1"/>
  <c r="H82" i="26"/>
  <c r="P7" i="27"/>
  <c r="R7" i="27"/>
  <c r="S7" i="27" s="1"/>
  <c r="H32" i="23"/>
  <c r="D40" i="23"/>
  <c r="T63" i="23"/>
  <c r="R63" i="23"/>
  <c r="S63" i="23" s="1"/>
  <c r="R26" i="26"/>
  <c r="S26" i="26" s="1"/>
  <c r="U26" i="26" s="1"/>
  <c r="V26" i="26" s="1"/>
  <c r="C1540" i="10" s="1"/>
  <c r="T30" i="26"/>
  <c r="C3" i="18"/>
  <c r="F3" i="18" s="1"/>
  <c r="Q74" i="18"/>
  <c r="U74" i="18" s="1"/>
  <c r="P76" i="26"/>
  <c r="T58" i="27"/>
  <c r="D35" i="27"/>
  <c r="H35" i="27"/>
  <c r="C62" i="18"/>
  <c r="G62" i="18" s="1"/>
  <c r="P28" i="23"/>
  <c r="T36" i="23"/>
  <c r="R28" i="23"/>
  <c r="S28" i="23" s="1"/>
  <c r="U28" i="23" s="1"/>
  <c r="V28" i="23" s="1"/>
  <c r="C1302" i="10" s="1"/>
  <c r="R36" i="23"/>
  <c r="S36" i="23" s="1"/>
  <c r="G28" i="17"/>
  <c r="D77" i="17"/>
  <c r="R41" i="17"/>
  <c r="T21" i="17"/>
  <c r="W21" i="17" s="1"/>
  <c r="D53" i="23"/>
  <c r="P30" i="23"/>
  <c r="R13" i="17"/>
  <c r="D36" i="23"/>
  <c r="D21" i="26"/>
  <c r="F36" i="17"/>
  <c r="T74" i="17"/>
  <c r="W74" i="17" s="1"/>
  <c r="D70" i="24"/>
  <c r="T85" i="23"/>
  <c r="H70" i="24"/>
  <c r="F50" i="26"/>
  <c r="G50" i="26" s="1"/>
  <c r="T84" i="26"/>
  <c r="P26" i="24"/>
  <c r="H8" i="27"/>
  <c r="F51" i="27"/>
  <c r="T26" i="23"/>
  <c r="F24" i="27"/>
  <c r="G24" i="27" s="1"/>
  <c r="I24" i="27" s="1"/>
  <c r="J24" i="27" s="1"/>
  <c r="C337" i="10" s="1"/>
  <c r="C977" i="10" s="1"/>
  <c r="F55" i="24"/>
  <c r="G55" i="24" s="1"/>
  <c r="H58" i="26"/>
  <c r="P68" i="26"/>
  <c r="P14" i="23"/>
  <c r="F67" i="23"/>
  <c r="G67" i="23" s="1"/>
  <c r="T21" i="26"/>
  <c r="U21" i="26" s="1"/>
  <c r="V21" i="26" s="1"/>
  <c r="C1535" i="10" s="1"/>
  <c r="T71" i="24"/>
  <c r="F78" i="26"/>
  <c r="G78" i="26" s="1"/>
  <c r="I78" i="26" s="1"/>
  <c r="J78" i="26" s="1"/>
  <c r="C311" i="10" s="1"/>
  <c r="C951" i="10" s="1"/>
  <c r="D78" i="26"/>
  <c r="P15" i="27"/>
  <c r="R57" i="23"/>
  <c r="S57" i="23" s="1"/>
  <c r="U57" i="23" s="1"/>
  <c r="V57" i="23" s="1"/>
  <c r="C1331" i="10" s="1"/>
  <c r="R84" i="26"/>
  <c r="F81" i="23"/>
  <c r="G81" i="23" s="1"/>
  <c r="H48" i="24"/>
  <c r="R14" i="26"/>
  <c r="S14" i="26" s="1"/>
  <c r="U50" i="17"/>
  <c r="Q50" i="18"/>
  <c r="R50" i="18" s="1"/>
  <c r="T47" i="23"/>
  <c r="P47" i="23"/>
  <c r="U13" i="17"/>
  <c r="V13" i="17" s="1"/>
  <c r="X13" i="17" s="1"/>
  <c r="Q80" i="18"/>
  <c r="T80" i="18" s="1"/>
  <c r="W80" i="18" s="1"/>
  <c r="U80" i="17"/>
  <c r="G33" i="17"/>
  <c r="H9" i="23"/>
  <c r="R38" i="23"/>
  <c r="S38" i="23" s="1"/>
  <c r="T38" i="23"/>
  <c r="R51" i="26"/>
  <c r="S51" i="26" s="1"/>
  <c r="H64" i="27"/>
  <c r="F64" i="27"/>
  <c r="G64" i="27" s="1"/>
  <c r="C34" i="18"/>
  <c r="D34" i="18" s="1"/>
  <c r="D46" i="17"/>
  <c r="C46" i="18"/>
  <c r="G46" i="18" s="1"/>
  <c r="Q69" i="18"/>
  <c r="U69" i="18" s="1"/>
  <c r="R40" i="23"/>
  <c r="S40" i="23" s="1"/>
  <c r="P40" i="23"/>
  <c r="T40" i="23"/>
  <c r="D11" i="24"/>
  <c r="R27" i="27"/>
  <c r="S27" i="27" s="1"/>
  <c r="P10" i="23"/>
  <c r="T10" i="23"/>
  <c r="D49" i="17"/>
  <c r="U53" i="17"/>
  <c r="P57" i="23"/>
  <c r="F6" i="26"/>
  <c r="G6" i="26" s="1"/>
  <c r="D8" i="27"/>
  <c r="D80" i="27"/>
  <c r="R39" i="26"/>
  <c r="S39" i="26" s="1"/>
  <c r="U39" i="26" s="1"/>
  <c r="V39" i="26" s="1"/>
  <c r="C1553" i="10" s="1"/>
  <c r="G8" i="27"/>
  <c r="F60" i="37" l="1"/>
  <c r="I60" i="37" s="1"/>
  <c r="F52" i="37"/>
  <c r="I52" i="37" s="1"/>
  <c r="I44" i="37"/>
  <c r="F44" i="37"/>
  <c r="D44" i="37"/>
  <c r="F56" i="37"/>
  <c r="I56" i="37" s="1"/>
  <c r="F48" i="37"/>
  <c r="I48" i="37" s="1"/>
  <c r="R66" i="23"/>
  <c r="S66" i="23" s="1"/>
  <c r="F68" i="17"/>
  <c r="I68" i="17" s="1"/>
  <c r="P72" i="24"/>
  <c r="T39" i="24"/>
  <c r="F56" i="17"/>
  <c r="I56" i="17" s="1"/>
  <c r="R29" i="23"/>
  <c r="S29" i="23" s="1"/>
  <c r="T78" i="23"/>
  <c r="P31" i="24"/>
  <c r="C68" i="18"/>
  <c r="G68" i="18" s="1"/>
  <c r="T31" i="24"/>
  <c r="T66" i="23"/>
  <c r="D68" i="17"/>
  <c r="F44" i="18"/>
  <c r="P11" i="24"/>
  <c r="H66" i="22"/>
  <c r="J66" i="22" s="1"/>
  <c r="L9" i="31"/>
  <c r="B484" i="10" s="1"/>
  <c r="B1124" i="10" s="1"/>
  <c r="J9" i="31"/>
  <c r="J20" i="31"/>
  <c r="L20" i="31"/>
  <c r="B495" i="10" s="1"/>
  <c r="B1135" i="10" s="1"/>
  <c r="H19" i="31"/>
  <c r="J19" i="31"/>
  <c r="F21" i="27"/>
  <c r="D21" i="27"/>
  <c r="D49" i="27"/>
  <c r="H49" i="27"/>
  <c r="I49" i="27" s="1"/>
  <c r="J49" i="27" s="1"/>
  <c r="F49" i="27"/>
  <c r="G49" i="27" s="1"/>
  <c r="D57" i="27"/>
  <c r="H57" i="27"/>
  <c r="H84" i="32"/>
  <c r="F84" i="32"/>
  <c r="H76" i="32"/>
  <c r="D76" i="32"/>
  <c r="G68" i="32"/>
  <c r="I68" i="32"/>
  <c r="J68" i="32" s="1"/>
  <c r="C541" i="10" s="1"/>
  <c r="C1181" i="10" s="1"/>
  <c r="H68" i="32"/>
  <c r="F68" i="32"/>
  <c r="H60" i="32"/>
  <c r="D60" i="32"/>
  <c r="H44" i="32"/>
  <c r="D44" i="32"/>
  <c r="H28" i="32"/>
  <c r="D28" i="32"/>
  <c r="F28" i="32"/>
  <c r="H12" i="32"/>
  <c r="D12" i="32"/>
  <c r="R82" i="32"/>
  <c r="P82" i="32"/>
  <c r="R66" i="32"/>
  <c r="T66" i="32"/>
  <c r="S66" i="32"/>
  <c r="P66" i="32"/>
  <c r="R50" i="32"/>
  <c r="S50" i="32" s="1"/>
  <c r="T50" i="32"/>
  <c r="P50" i="32"/>
  <c r="R26" i="32"/>
  <c r="S26" i="32"/>
  <c r="T26" i="32"/>
  <c r="U26" i="32" s="1"/>
  <c r="V26" i="32" s="1"/>
  <c r="C1782" i="10" s="1"/>
  <c r="R10" i="32"/>
  <c r="S10" i="32"/>
  <c r="C34" i="21"/>
  <c r="G34" i="20"/>
  <c r="H34" i="20" s="1"/>
  <c r="F34" i="20"/>
  <c r="I34" i="20" s="1"/>
  <c r="D34" i="20"/>
  <c r="X30" i="22"/>
  <c r="Y30" i="22" s="1"/>
  <c r="P34" i="32"/>
  <c r="S82" i="32"/>
  <c r="I44" i="22"/>
  <c r="H61" i="21"/>
  <c r="J61" i="21" s="1"/>
  <c r="I61" i="21"/>
  <c r="R36" i="20"/>
  <c r="T36" i="20"/>
  <c r="U36" i="20"/>
  <c r="W26" i="19"/>
  <c r="Y26" i="19" s="1"/>
  <c r="B1464" i="10" s="1"/>
  <c r="V26" i="19"/>
  <c r="H17" i="19"/>
  <c r="J17" i="19" s="1"/>
  <c r="X76" i="19"/>
  <c r="G38" i="20"/>
  <c r="F38" i="20"/>
  <c r="I38" i="20" s="1"/>
  <c r="C38" i="21"/>
  <c r="D38" i="21" s="1"/>
  <c r="S69" i="25"/>
  <c r="U69" i="25" s="1"/>
  <c r="V69" i="25" s="1"/>
  <c r="C1503" i="10" s="1"/>
  <c r="D64" i="31"/>
  <c r="K64" i="31" s="1"/>
  <c r="L64" i="31" s="1"/>
  <c r="B539" i="10" s="1"/>
  <c r="B1179" i="10" s="1"/>
  <c r="C48" i="21"/>
  <c r="G48" i="20"/>
  <c r="H48" i="20"/>
  <c r="D48" i="20"/>
  <c r="G63" i="31"/>
  <c r="I8" i="31"/>
  <c r="J30" i="31"/>
  <c r="J77" i="22"/>
  <c r="H44" i="22"/>
  <c r="L45" i="31"/>
  <c r="B520" i="10" s="1"/>
  <c r="B1160" i="10" s="1"/>
  <c r="I53" i="22"/>
  <c r="U62" i="32"/>
  <c r="V62" i="32" s="1"/>
  <c r="C1818" i="10" s="1"/>
  <c r="T82" i="32"/>
  <c r="U40" i="32"/>
  <c r="V40" i="32" s="1"/>
  <c r="C1796" i="10" s="1"/>
  <c r="D55" i="26"/>
  <c r="I44" i="20"/>
  <c r="C44" i="21"/>
  <c r="D44" i="21" s="1"/>
  <c r="G44" i="20"/>
  <c r="D44" i="20"/>
  <c r="R55" i="20"/>
  <c r="Q55" i="21"/>
  <c r="T55" i="20"/>
  <c r="V55" i="20" s="1"/>
  <c r="U55" i="20"/>
  <c r="G55" i="20"/>
  <c r="C55" i="21"/>
  <c r="H77" i="19"/>
  <c r="I77" i="19"/>
  <c r="V3" i="19"/>
  <c r="X3" i="19"/>
  <c r="Q32" i="21"/>
  <c r="U32" i="20"/>
  <c r="T32" i="20"/>
  <c r="V32" i="20"/>
  <c r="R32" i="20"/>
  <c r="U49" i="25"/>
  <c r="V49" i="25" s="1"/>
  <c r="C1483" i="10" s="1"/>
  <c r="G33" i="25"/>
  <c r="I33" i="25"/>
  <c r="J33" i="25" s="1"/>
  <c r="C186" i="10" s="1"/>
  <c r="C826" i="10" s="1"/>
  <c r="I69" i="25"/>
  <c r="J69" i="25" s="1"/>
  <c r="C222" i="10" s="1"/>
  <c r="C862" i="10" s="1"/>
  <c r="G63" i="28"/>
  <c r="I63" i="28"/>
  <c r="J63" i="28" s="1"/>
  <c r="C456" i="10" s="1"/>
  <c r="C1096" i="10" s="1"/>
  <c r="U34" i="32"/>
  <c r="V34" i="32" s="1"/>
  <c r="C1790" i="10" s="1"/>
  <c r="T34" i="20"/>
  <c r="Q34" i="21"/>
  <c r="U34" i="20"/>
  <c r="S74" i="32"/>
  <c r="Y74" i="22"/>
  <c r="J45" i="31"/>
  <c r="G27" i="31"/>
  <c r="H27" i="31" s="1"/>
  <c r="H72" i="31"/>
  <c r="L72" i="31" s="1"/>
  <c r="B547" i="10" s="1"/>
  <c r="B1187" i="10" s="1"/>
  <c r="G64" i="31"/>
  <c r="H64" i="31" s="1"/>
  <c r="J14" i="22"/>
  <c r="W51" i="22"/>
  <c r="AA51" i="22" s="1"/>
  <c r="B1729" i="10" s="1"/>
  <c r="U75" i="28"/>
  <c r="V75" i="28" s="1"/>
  <c r="C1751" i="10" s="1"/>
  <c r="L34" i="31"/>
  <c r="B509" i="10" s="1"/>
  <c r="B1149" i="10" s="1"/>
  <c r="I17" i="31"/>
  <c r="J17" i="31" s="1"/>
  <c r="U44" i="32"/>
  <c r="V44" i="32" s="1"/>
  <c r="C1800" i="10" s="1"/>
  <c r="P26" i="32"/>
  <c r="K24" i="19"/>
  <c r="B179" i="10" s="1"/>
  <c r="B819" i="10" s="1"/>
  <c r="J24" i="19"/>
  <c r="T42" i="20"/>
  <c r="U42" i="20"/>
  <c r="Q42" i="21"/>
  <c r="U42" i="21" s="1"/>
  <c r="R42" i="20"/>
  <c r="U70" i="21"/>
  <c r="R70" i="21"/>
  <c r="G43" i="20"/>
  <c r="F43" i="20"/>
  <c r="I43" i="20" s="1"/>
  <c r="D41" i="27"/>
  <c r="G67" i="25"/>
  <c r="I67" i="25" s="1"/>
  <c r="J67" i="25" s="1"/>
  <c r="C220" i="10" s="1"/>
  <c r="C860" i="10" s="1"/>
  <c r="S80" i="28"/>
  <c r="U80" i="28"/>
  <c r="V80" i="28" s="1"/>
  <c r="C1756" i="10" s="1"/>
  <c r="Y79" i="22"/>
  <c r="G36" i="31"/>
  <c r="H36" i="31" s="1"/>
  <c r="L36" i="31" s="1"/>
  <c r="B511" i="10" s="1"/>
  <c r="B1151" i="10" s="1"/>
  <c r="G72" i="31"/>
  <c r="U52" i="32"/>
  <c r="V52" i="32" s="1"/>
  <c r="C1808" i="10" s="1"/>
  <c r="Y21" i="22"/>
  <c r="Y57" i="22"/>
  <c r="U10" i="32"/>
  <c r="V10" i="32" s="1"/>
  <c r="C1766" i="10" s="1"/>
  <c r="T10" i="32"/>
  <c r="T34" i="32"/>
  <c r="D36" i="20"/>
  <c r="C36" i="21"/>
  <c r="G36" i="21" s="1"/>
  <c r="T52" i="20"/>
  <c r="R52" i="20"/>
  <c r="Q52" i="21"/>
  <c r="F56" i="21"/>
  <c r="I56" i="21" s="1"/>
  <c r="D56" i="21"/>
  <c r="D15" i="17"/>
  <c r="F15" i="17"/>
  <c r="I15" i="17" s="1"/>
  <c r="F58" i="17"/>
  <c r="I58" i="17" s="1"/>
  <c r="D58" i="17"/>
  <c r="G77" i="25"/>
  <c r="I77" i="25"/>
  <c r="J77" i="25" s="1"/>
  <c r="C230" i="10" s="1"/>
  <c r="C870" i="10" s="1"/>
  <c r="G76" i="28"/>
  <c r="I76" i="28" s="1"/>
  <c r="J76" i="28" s="1"/>
  <c r="C469" i="10" s="1"/>
  <c r="C1109" i="10" s="1"/>
  <c r="W49" i="22"/>
  <c r="U74" i="32"/>
  <c r="V74" i="32" s="1"/>
  <c r="C1830" i="10" s="1"/>
  <c r="U68" i="32"/>
  <c r="V68" i="32" s="1"/>
  <c r="C1824" i="10" s="1"/>
  <c r="J84" i="21"/>
  <c r="L19" i="31"/>
  <c r="B494" i="10" s="1"/>
  <c r="B1134" i="10" s="1"/>
  <c r="J50" i="22"/>
  <c r="H72" i="22"/>
  <c r="L72" i="22" s="1"/>
  <c r="B467" i="10" s="1"/>
  <c r="B1107" i="10" s="1"/>
  <c r="G83" i="31"/>
  <c r="H53" i="31"/>
  <c r="J53" i="31" s="1"/>
  <c r="I64" i="21"/>
  <c r="J64" i="21" s="1"/>
  <c r="Y48" i="19"/>
  <c r="B1486" i="10" s="1"/>
  <c r="P10" i="32"/>
  <c r="H52" i="19"/>
  <c r="K52" i="19" s="1"/>
  <c r="B207" i="10" s="1"/>
  <c r="B847" i="10" s="1"/>
  <c r="K48" i="19"/>
  <c r="B203" i="10" s="1"/>
  <c r="B843" i="10" s="1"/>
  <c r="U79" i="25"/>
  <c r="V79" i="25" s="1"/>
  <c r="C1513" i="10" s="1"/>
  <c r="L57" i="31"/>
  <c r="B532" i="10" s="1"/>
  <c r="B1172" i="10" s="1"/>
  <c r="H11" i="26"/>
  <c r="F61" i="27"/>
  <c r="G61" i="27" s="1"/>
  <c r="I69" i="31"/>
  <c r="J69" i="31" s="1"/>
  <c r="L59" i="31"/>
  <c r="B534" i="10" s="1"/>
  <c r="B1174" i="10" s="1"/>
  <c r="S58" i="32"/>
  <c r="G72" i="22"/>
  <c r="J72" i="22" s="1"/>
  <c r="W10" i="22"/>
  <c r="AA10" i="22" s="1"/>
  <c r="B1688" i="10" s="1"/>
  <c r="X23" i="22"/>
  <c r="Y23" i="22" s="1"/>
  <c r="T18" i="32"/>
  <c r="T58" i="32"/>
  <c r="I47" i="22"/>
  <c r="H65" i="27"/>
  <c r="D33" i="21"/>
  <c r="G33" i="21"/>
  <c r="H78" i="19"/>
  <c r="I78" i="19"/>
  <c r="D14" i="20"/>
  <c r="G14" i="20"/>
  <c r="C14" i="21"/>
  <c r="F14" i="20"/>
  <c r="S83" i="25"/>
  <c r="U83" i="25"/>
  <c r="V83" i="25" s="1"/>
  <c r="C1517" i="10" s="1"/>
  <c r="F57" i="27"/>
  <c r="G57" i="27" s="1"/>
  <c r="C5" i="32"/>
  <c r="H5" i="28"/>
  <c r="F5" i="28"/>
  <c r="D5" i="28"/>
  <c r="I66" i="22"/>
  <c r="H61" i="27"/>
  <c r="I81" i="31"/>
  <c r="L81" i="31" s="1"/>
  <c r="B556" i="10" s="1"/>
  <c r="B1196" i="10" s="1"/>
  <c r="J67" i="22"/>
  <c r="J24" i="31"/>
  <c r="L61" i="31"/>
  <c r="B536" i="10" s="1"/>
  <c r="B1176" i="10" s="1"/>
  <c r="L38" i="31"/>
  <c r="B513" i="10" s="1"/>
  <c r="B1153" i="10" s="1"/>
  <c r="S18" i="32"/>
  <c r="P58" i="32"/>
  <c r="P74" i="32"/>
  <c r="L11" i="31"/>
  <c r="B486" i="10" s="1"/>
  <c r="B1126" i="10" s="1"/>
  <c r="V80" i="19"/>
  <c r="Y80" i="19" s="1"/>
  <c r="B1518" i="10" s="1"/>
  <c r="T39" i="21"/>
  <c r="W39" i="21" s="1"/>
  <c r="U39" i="21"/>
  <c r="H75" i="19"/>
  <c r="K75" i="19" s="1"/>
  <c r="B230" i="10" s="1"/>
  <c r="B870" i="10" s="1"/>
  <c r="T23" i="21"/>
  <c r="U23" i="21"/>
  <c r="R23" i="21"/>
  <c r="I64" i="19"/>
  <c r="W5" i="19"/>
  <c r="V5" i="19"/>
  <c r="G43" i="28"/>
  <c r="I43" i="28" s="1"/>
  <c r="J43" i="28" s="1"/>
  <c r="C436" i="10" s="1"/>
  <c r="C1076" i="10" s="1"/>
  <c r="D52" i="20"/>
  <c r="H55" i="19"/>
  <c r="H51" i="19"/>
  <c r="T66" i="20"/>
  <c r="W66" i="20" s="1"/>
  <c r="V27" i="19"/>
  <c r="I58" i="19"/>
  <c r="T67" i="21"/>
  <c r="V67" i="21" s="1"/>
  <c r="U7" i="25"/>
  <c r="V7" i="25" s="1"/>
  <c r="C1441" i="10" s="1"/>
  <c r="I82" i="25"/>
  <c r="J82" i="25" s="1"/>
  <c r="C235" i="10" s="1"/>
  <c r="C875" i="10" s="1"/>
  <c r="I73" i="25"/>
  <c r="J73" i="25" s="1"/>
  <c r="C226" i="10" s="1"/>
  <c r="C866" i="10" s="1"/>
  <c r="I10" i="28"/>
  <c r="J10" i="28" s="1"/>
  <c r="C403" i="10" s="1"/>
  <c r="C1043" i="10" s="1"/>
  <c r="I23" i="25"/>
  <c r="J23" i="25" s="1"/>
  <c r="C176" i="10" s="1"/>
  <c r="C816" i="10" s="1"/>
  <c r="U57" i="25"/>
  <c r="V57" i="25" s="1"/>
  <c r="C1491" i="10" s="1"/>
  <c r="I8" i="28"/>
  <c r="J8" i="28" s="1"/>
  <c r="C401" i="10" s="1"/>
  <c r="C1041" i="10" s="1"/>
  <c r="U27" i="28"/>
  <c r="V27" i="28" s="1"/>
  <c r="C1703" i="10" s="1"/>
  <c r="K45" i="43"/>
  <c r="I17" i="32"/>
  <c r="J17" i="32" s="1"/>
  <c r="C490" i="10" s="1"/>
  <c r="C1130" i="10" s="1"/>
  <c r="U5" i="28"/>
  <c r="V5" i="28" s="1"/>
  <c r="C1681" i="10" s="1"/>
  <c r="F62" i="43" s="1"/>
  <c r="I62" i="43" s="1"/>
  <c r="K62" i="43" s="1"/>
  <c r="P62" i="43" s="1"/>
  <c r="V59" i="20"/>
  <c r="I36" i="25"/>
  <c r="J36" i="25" s="1"/>
  <c r="C189" i="10" s="1"/>
  <c r="C829" i="10" s="1"/>
  <c r="I75" i="28"/>
  <c r="J75" i="28" s="1"/>
  <c r="C468" i="10" s="1"/>
  <c r="C1108" i="10" s="1"/>
  <c r="H79" i="21"/>
  <c r="J79" i="21" s="1"/>
  <c r="G31" i="22"/>
  <c r="H31" i="22" s="1"/>
  <c r="J31" i="22" s="1"/>
  <c r="G52" i="20"/>
  <c r="H52" i="20" s="1"/>
  <c r="J6" i="19"/>
  <c r="H23" i="19"/>
  <c r="R67" i="20"/>
  <c r="S19" i="25"/>
  <c r="U19" i="25" s="1"/>
  <c r="V19" i="25" s="1"/>
  <c r="C1453" i="10" s="1"/>
  <c r="U12" i="28"/>
  <c r="V12" i="28" s="1"/>
  <c r="C1688" i="10" s="1"/>
  <c r="U78" i="28"/>
  <c r="V78" i="28" s="1"/>
  <c r="C1754" i="10" s="1"/>
  <c r="I78" i="28"/>
  <c r="J78" i="28" s="1"/>
  <c r="C471" i="10" s="1"/>
  <c r="C1111" i="10" s="1"/>
  <c r="I30" i="28"/>
  <c r="J30" i="28" s="1"/>
  <c r="C423" i="10" s="1"/>
  <c r="C1063" i="10" s="1"/>
  <c r="I33" i="32"/>
  <c r="J33" i="32" s="1"/>
  <c r="C506" i="10" s="1"/>
  <c r="C1146" i="10" s="1"/>
  <c r="K33" i="20"/>
  <c r="B268" i="10" s="1"/>
  <c r="B908" i="10" s="1"/>
  <c r="V41" i="20"/>
  <c r="U5" i="20"/>
  <c r="H16" i="19"/>
  <c r="K16" i="19" s="1"/>
  <c r="B171" i="10" s="1"/>
  <c r="B811" i="10" s="1"/>
  <c r="V49" i="19"/>
  <c r="G72" i="20"/>
  <c r="H72" i="20" s="1"/>
  <c r="D50" i="21"/>
  <c r="I24" i="28"/>
  <c r="J24" i="28" s="1"/>
  <c r="C417" i="10" s="1"/>
  <c r="C1057" i="10" s="1"/>
  <c r="I21" i="25"/>
  <c r="J21" i="25" s="1"/>
  <c r="C174" i="10" s="1"/>
  <c r="C814" i="10" s="1"/>
  <c r="W24" i="20"/>
  <c r="U72" i="25"/>
  <c r="V72" i="25" s="1"/>
  <c r="C1506" i="10" s="1"/>
  <c r="U16" i="28"/>
  <c r="V16" i="28" s="1"/>
  <c r="C1692" i="10" s="1"/>
  <c r="U33" i="25"/>
  <c r="V33" i="25" s="1"/>
  <c r="C1467" i="10" s="1"/>
  <c r="I29" i="25"/>
  <c r="J29" i="25" s="1"/>
  <c r="C182" i="10" s="1"/>
  <c r="C822" i="10" s="1"/>
  <c r="F26" i="32"/>
  <c r="G26" i="32" s="1"/>
  <c r="I26" i="32" s="1"/>
  <c r="J26" i="32" s="1"/>
  <c r="C499" i="10" s="1"/>
  <c r="C1139" i="10" s="1"/>
  <c r="G12" i="20"/>
  <c r="H12" i="20" s="1"/>
  <c r="G63" i="20"/>
  <c r="G15" i="20"/>
  <c r="H15" i="20" s="1"/>
  <c r="F50" i="21"/>
  <c r="H50" i="21" s="1"/>
  <c r="U54" i="25"/>
  <c r="V54" i="25" s="1"/>
  <c r="C1488" i="10" s="1"/>
  <c r="U55" i="25"/>
  <c r="V55" i="25" s="1"/>
  <c r="C1489" i="10" s="1"/>
  <c r="I85" i="25"/>
  <c r="J85" i="25" s="1"/>
  <c r="C238" i="10" s="1"/>
  <c r="C878" i="10" s="1"/>
  <c r="F68" i="36"/>
  <c r="I68" i="36" s="1"/>
  <c r="K68" i="36" s="1"/>
  <c r="F34" i="36"/>
  <c r="I34" i="36" s="1"/>
  <c r="K34" i="36" s="1"/>
  <c r="F28" i="36"/>
  <c r="I28" i="36" s="1"/>
  <c r="K28" i="36" s="1"/>
  <c r="F71" i="36"/>
  <c r="I71" i="36" s="1"/>
  <c r="K71" i="36" s="1"/>
  <c r="F82" i="36"/>
  <c r="I82" i="36" s="1"/>
  <c r="K82" i="36" s="1"/>
  <c r="F32" i="36"/>
  <c r="I32" i="36" s="1"/>
  <c r="K32" i="36" s="1"/>
  <c r="F72" i="36"/>
  <c r="I72" i="36" s="1"/>
  <c r="K72" i="36" s="1"/>
  <c r="F36" i="36"/>
  <c r="I36" i="36" s="1"/>
  <c r="K36" i="36" s="1"/>
  <c r="F81" i="36"/>
  <c r="I81" i="36" s="1"/>
  <c r="K81" i="36" s="1"/>
  <c r="F67" i="36"/>
  <c r="I67" i="36" s="1"/>
  <c r="K67" i="36" s="1"/>
  <c r="F80" i="36"/>
  <c r="I80" i="36" s="1"/>
  <c r="K80" i="36" s="1"/>
  <c r="F38" i="36"/>
  <c r="I38" i="36" s="1"/>
  <c r="K38" i="36" s="1"/>
  <c r="F19" i="36"/>
  <c r="I19" i="36" s="1"/>
  <c r="K19" i="36" s="1"/>
  <c r="F33" i="36"/>
  <c r="I33" i="36" s="1"/>
  <c r="K33" i="36" s="1"/>
  <c r="F69" i="36"/>
  <c r="I69" i="36" s="1"/>
  <c r="K69" i="36" s="1"/>
  <c r="F70" i="36"/>
  <c r="I70" i="36" s="1"/>
  <c r="K70" i="36" s="1"/>
  <c r="F77" i="36"/>
  <c r="I77" i="36" s="1"/>
  <c r="K77" i="36" s="1"/>
  <c r="F75" i="36"/>
  <c r="I75" i="36" s="1"/>
  <c r="K75" i="36" s="1"/>
  <c r="F79" i="36"/>
  <c r="I79" i="36" s="1"/>
  <c r="K79" i="36" s="1"/>
  <c r="F31" i="36"/>
  <c r="I31" i="36" s="1"/>
  <c r="K31" i="36" s="1"/>
  <c r="F29" i="36"/>
  <c r="I29" i="36" s="1"/>
  <c r="K29" i="36" s="1"/>
  <c r="F35" i="36"/>
  <c r="I35" i="36" s="1"/>
  <c r="K35" i="36" s="1"/>
  <c r="F37" i="36"/>
  <c r="I37" i="36" s="1"/>
  <c r="K37" i="36" s="1"/>
  <c r="F22" i="36"/>
  <c r="I22" i="36" s="1"/>
  <c r="K22" i="36" s="1"/>
  <c r="F30" i="36"/>
  <c r="I30" i="36" s="1"/>
  <c r="K30" i="36" s="1"/>
  <c r="F25" i="36"/>
  <c r="I25" i="36" s="1"/>
  <c r="K25" i="36" s="1"/>
  <c r="F26" i="36"/>
  <c r="I26" i="36" s="1"/>
  <c r="K26" i="36" s="1"/>
  <c r="F78" i="36"/>
  <c r="I78" i="36" s="1"/>
  <c r="K78" i="36" s="1"/>
  <c r="F27" i="36"/>
  <c r="I27" i="36" s="1"/>
  <c r="K27" i="36" s="1"/>
  <c r="F20" i="36"/>
  <c r="I20" i="36" s="1"/>
  <c r="K20" i="36" s="1"/>
  <c r="F24" i="36"/>
  <c r="I24" i="36" s="1"/>
  <c r="K24" i="36" s="1"/>
  <c r="F18" i="36"/>
  <c r="I18" i="36" s="1"/>
  <c r="K18" i="36" s="1"/>
  <c r="F76" i="36"/>
  <c r="I76" i="36" s="1"/>
  <c r="K76" i="36" s="1"/>
  <c r="F21" i="36"/>
  <c r="I21" i="36" s="1"/>
  <c r="K21" i="36" s="1"/>
  <c r="F23" i="36"/>
  <c r="I23" i="36" s="1"/>
  <c r="K23" i="36" s="1"/>
  <c r="F73" i="36"/>
  <c r="I73" i="36" s="1"/>
  <c r="K73" i="36" s="1"/>
  <c r="F66" i="36"/>
  <c r="I66" i="36" s="1"/>
  <c r="K66" i="36" s="1"/>
  <c r="P66" i="36" s="1"/>
  <c r="P83" i="36" s="1"/>
  <c r="I37" i="25"/>
  <c r="J37" i="25" s="1"/>
  <c r="C190" i="10" s="1"/>
  <c r="C830" i="10" s="1"/>
  <c r="K30" i="7"/>
  <c r="L30" i="7" s="1"/>
  <c r="K53" i="43"/>
  <c r="D74" i="32"/>
  <c r="I38" i="28"/>
  <c r="J38" i="28" s="1"/>
  <c r="C431" i="10" s="1"/>
  <c r="C1071" i="10" s="1"/>
  <c r="U56" i="32"/>
  <c r="V56" i="32" s="1"/>
  <c r="C1812" i="10" s="1"/>
  <c r="H78" i="21"/>
  <c r="K78" i="21" s="1"/>
  <c r="B393" i="10" s="1"/>
  <c r="B1033" i="10" s="1"/>
  <c r="H75" i="21"/>
  <c r="J75" i="21" s="1"/>
  <c r="R38" i="21"/>
  <c r="F25" i="21"/>
  <c r="I25" i="21" s="1"/>
  <c r="H65" i="21"/>
  <c r="G57" i="21"/>
  <c r="Q18" i="21"/>
  <c r="T18" i="21" s="1"/>
  <c r="H18" i="19"/>
  <c r="X36" i="19"/>
  <c r="V8" i="20"/>
  <c r="C15" i="21"/>
  <c r="F15" i="21" s="1"/>
  <c r="K30" i="19"/>
  <c r="B185" i="10" s="1"/>
  <c r="B825" i="10" s="1"/>
  <c r="I77" i="28"/>
  <c r="J77" i="28" s="1"/>
  <c r="C470" i="10" s="1"/>
  <c r="C1110" i="10" s="1"/>
  <c r="V24" i="19"/>
  <c r="I14" i="25"/>
  <c r="J14" i="25" s="1"/>
  <c r="C167" i="10" s="1"/>
  <c r="C807" i="10" s="1"/>
  <c r="U70" i="25"/>
  <c r="V70" i="25" s="1"/>
  <c r="C1504" i="10" s="1"/>
  <c r="D10" i="32"/>
  <c r="I65" i="32"/>
  <c r="J65" i="32" s="1"/>
  <c r="C538" i="10" s="1"/>
  <c r="C1178" i="10" s="1"/>
  <c r="I83" i="32"/>
  <c r="J83" i="32" s="1"/>
  <c r="C556" i="10" s="1"/>
  <c r="C1196" i="10" s="1"/>
  <c r="I67" i="32"/>
  <c r="J67" i="32" s="1"/>
  <c r="C540" i="10" s="1"/>
  <c r="C1180" i="10" s="1"/>
  <c r="R18" i="20"/>
  <c r="V69" i="19"/>
  <c r="Y69" i="19" s="1"/>
  <c r="B1507" i="10" s="1"/>
  <c r="H85" i="19"/>
  <c r="I47" i="25"/>
  <c r="J47" i="25" s="1"/>
  <c r="C200" i="10" s="1"/>
  <c r="C840" i="10" s="1"/>
  <c r="I55" i="25"/>
  <c r="J55" i="25" s="1"/>
  <c r="C208" i="10" s="1"/>
  <c r="C848" i="10" s="1"/>
  <c r="U13" i="25"/>
  <c r="V13" i="25" s="1"/>
  <c r="C1447" i="10" s="1"/>
  <c r="K49" i="43"/>
  <c r="I39" i="28"/>
  <c r="J39" i="28" s="1"/>
  <c r="C432" i="10" s="1"/>
  <c r="C1072" i="10" s="1"/>
  <c r="I50" i="26"/>
  <c r="J50" i="26" s="1"/>
  <c r="L85" i="31"/>
  <c r="B560" i="10" s="1"/>
  <c r="B1200" i="10" s="1"/>
  <c r="J85" i="31"/>
  <c r="L55" i="31"/>
  <c r="B530" i="10" s="1"/>
  <c r="B1170" i="10" s="1"/>
  <c r="J55" i="31"/>
  <c r="J75" i="31"/>
  <c r="L75" i="31"/>
  <c r="B550" i="10" s="1"/>
  <c r="B1190" i="10" s="1"/>
  <c r="J65" i="31"/>
  <c r="L65" i="31"/>
  <c r="B540" i="10" s="1"/>
  <c r="B1180" i="10" s="1"/>
  <c r="H4" i="31"/>
  <c r="L4" i="31" s="1"/>
  <c r="J38" i="31"/>
  <c r="I80" i="31"/>
  <c r="L80" i="31" s="1"/>
  <c r="B555" i="10" s="1"/>
  <c r="B1195" i="10" s="1"/>
  <c r="H63" i="31"/>
  <c r="L63" i="31" s="1"/>
  <c r="B538" i="10" s="1"/>
  <c r="B1178" i="10" s="1"/>
  <c r="I42" i="31"/>
  <c r="W52" i="22"/>
  <c r="Y52" i="22" s="1"/>
  <c r="J84" i="31"/>
  <c r="I54" i="22"/>
  <c r="J54" i="22" s="1"/>
  <c r="W22" i="22"/>
  <c r="Y22" i="22" s="1"/>
  <c r="W42" i="22"/>
  <c r="W46" i="22"/>
  <c r="Y46" i="22" s="1"/>
  <c r="X50" i="22"/>
  <c r="Y50" i="22" s="1"/>
  <c r="W69" i="22"/>
  <c r="Y69" i="22" s="1"/>
  <c r="X81" i="22"/>
  <c r="Y81" i="22" s="1"/>
  <c r="H35" i="31"/>
  <c r="L35" i="31" s="1"/>
  <c r="B510" i="10" s="1"/>
  <c r="B1150" i="10" s="1"/>
  <c r="H41" i="20"/>
  <c r="K41" i="20" s="1"/>
  <c r="B276" i="10" s="1"/>
  <c r="B916" i="10" s="1"/>
  <c r="I41" i="20"/>
  <c r="R55" i="21"/>
  <c r="T55" i="21"/>
  <c r="H25" i="20"/>
  <c r="I25" i="20"/>
  <c r="J25" i="20" s="1"/>
  <c r="H27" i="19"/>
  <c r="K27" i="19" s="1"/>
  <c r="B182" i="10" s="1"/>
  <c r="B822" i="10" s="1"/>
  <c r="Y49" i="22"/>
  <c r="J59" i="31"/>
  <c r="Y13" i="22"/>
  <c r="I43" i="31"/>
  <c r="H28" i="31"/>
  <c r="J28" i="31" s="1"/>
  <c r="H66" i="31"/>
  <c r="G68" i="31"/>
  <c r="H68" i="31" s="1"/>
  <c r="L33" i="31"/>
  <c r="B508" i="10" s="1"/>
  <c r="B1148" i="10" s="1"/>
  <c r="I70" i="31"/>
  <c r="X12" i="22"/>
  <c r="Y12" i="22" s="1"/>
  <c r="G23" i="31"/>
  <c r="I42" i="22"/>
  <c r="F55" i="21"/>
  <c r="I55" i="21" s="1"/>
  <c r="J55" i="21" s="1"/>
  <c r="G85" i="22"/>
  <c r="H85" i="22" s="1"/>
  <c r="J85" i="22" s="1"/>
  <c r="I85" i="22"/>
  <c r="J33" i="20"/>
  <c r="X29" i="19"/>
  <c r="Y29" i="19"/>
  <c r="B1467" i="10" s="1"/>
  <c r="W72" i="20"/>
  <c r="V72" i="20"/>
  <c r="R19" i="21"/>
  <c r="U19" i="21"/>
  <c r="V19" i="21" s="1"/>
  <c r="X19" i="21" s="1"/>
  <c r="T19" i="21"/>
  <c r="W19" i="21" s="1"/>
  <c r="X50" i="19"/>
  <c r="Y50" i="19"/>
  <c r="B1488" i="10" s="1"/>
  <c r="H68" i="19"/>
  <c r="J68" i="19" s="1"/>
  <c r="G20" i="20"/>
  <c r="F20" i="20"/>
  <c r="I20" i="20" s="1"/>
  <c r="D20" i="20"/>
  <c r="J72" i="31"/>
  <c r="I63" i="22"/>
  <c r="G76" i="22"/>
  <c r="H76" i="22" s="1"/>
  <c r="L76" i="22" s="1"/>
  <c r="B471" i="10" s="1"/>
  <c r="B1111" i="10" s="1"/>
  <c r="W24" i="22"/>
  <c r="Y24" i="22" s="1"/>
  <c r="L17" i="31"/>
  <c r="B492" i="10" s="1"/>
  <c r="B1132" i="10" s="1"/>
  <c r="G54" i="31"/>
  <c r="H54" i="31" s="1"/>
  <c r="G66" i="31"/>
  <c r="G47" i="31"/>
  <c r="I68" i="31"/>
  <c r="G39" i="31"/>
  <c r="H39" i="31" s="1"/>
  <c r="X16" i="22"/>
  <c r="Y16" i="22" s="1"/>
  <c r="G48" i="31"/>
  <c r="G74" i="31"/>
  <c r="H74" i="31" s="1"/>
  <c r="G45" i="22"/>
  <c r="I45" i="22"/>
  <c r="G55" i="21"/>
  <c r="K47" i="19"/>
  <c r="B202" i="10" s="1"/>
  <c r="B842" i="10" s="1"/>
  <c r="J47" i="19"/>
  <c r="G58" i="22"/>
  <c r="H58" i="22" s="1"/>
  <c r="J58" i="22" s="1"/>
  <c r="I58" i="22"/>
  <c r="H44" i="21"/>
  <c r="K44" i="21" s="1"/>
  <c r="B359" i="10" s="1"/>
  <c r="B999" i="10" s="1"/>
  <c r="F44" i="21"/>
  <c r="I44" i="21" s="1"/>
  <c r="G44" i="21"/>
  <c r="H71" i="31"/>
  <c r="I54" i="31"/>
  <c r="L37" i="31"/>
  <c r="B512" i="10" s="1"/>
  <c r="B1152" i="10" s="1"/>
  <c r="J64" i="31"/>
  <c r="W35" i="22"/>
  <c r="Y35" i="22" s="1"/>
  <c r="X48" i="22"/>
  <c r="Y48" i="22" s="1"/>
  <c r="I56" i="22"/>
  <c r="U27" i="21"/>
  <c r="D55" i="21"/>
  <c r="T48" i="21"/>
  <c r="U48" i="21"/>
  <c r="I63" i="21"/>
  <c r="J63" i="21" s="1"/>
  <c r="X8" i="19"/>
  <c r="Y8" i="19"/>
  <c r="B1446" i="10" s="1"/>
  <c r="K68" i="21"/>
  <c r="B383" i="10" s="1"/>
  <c r="B1023" i="10" s="1"/>
  <c r="U38" i="32"/>
  <c r="V38" i="32" s="1"/>
  <c r="C1794" i="10" s="1"/>
  <c r="G60" i="31"/>
  <c r="I60" i="31"/>
  <c r="U15" i="21"/>
  <c r="W55" i="21"/>
  <c r="F42" i="20"/>
  <c r="I42" i="20" s="1"/>
  <c r="C42" i="21"/>
  <c r="G42" i="21" s="1"/>
  <c r="D42" i="20"/>
  <c r="J56" i="22"/>
  <c r="H43" i="31"/>
  <c r="G62" i="31"/>
  <c r="H62" i="31" s="1"/>
  <c r="J62" i="31" s="1"/>
  <c r="L42" i="31"/>
  <c r="B517" i="10" s="1"/>
  <c r="B1157" i="10" s="1"/>
  <c r="G63" i="22"/>
  <c r="H63" i="22" s="1"/>
  <c r="J63" i="22" s="1"/>
  <c r="H42" i="31"/>
  <c r="J16" i="31"/>
  <c r="J73" i="22"/>
  <c r="X61" i="22"/>
  <c r="W72" i="22"/>
  <c r="Y72" i="22" s="1"/>
  <c r="L53" i="31"/>
  <c r="B528" i="10" s="1"/>
  <c r="B1168" i="10" s="1"/>
  <c r="G10" i="21"/>
  <c r="H10" i="21" s="1"/>
  <c r="I10" i="21"/>
  <c r="D10" i="21"/>
  <c r="H34" i="19"/>
  <c r="I34" i="19"/>
  <c r="J34" i="31"/>
  <c r="L67" i="31"/>
  <c r="B542" i="10" s="1"/>
  <c r="B1182" i="10" s="1"/>
  <c r="I85" i="21"/>
  <c r="J85" i="21" s="1"/>
  <c r="I28" i="22"/>
  <c r="Y36" i="22"/>
  <c r="I41" i="22"/>
  <c r="J41" i="22" s="1"/>
  <c r="G41" i="31"/>
  <c r="I40" i="31"/>
  <c r="J40" i="31" s="1"/>
  <c r="J37" i="22"/>
  <c r="H40" i="20"/>
  <c r="I40" i="20"/>
  <c r="J40" i="20" s="1"/>
  <c r="D20" i="21"/>
  <c r="G20" i="21"/>
  <c r="I20" i="21"/>
  <c r="F20" i="21"/>
  <c r="H20" i="21" s="1"/>
  <c r="K20" i="21" s="1"/>
  <c r="B335" i="10" s="1"/>
  <c r="B975" i="10" s="1"/>
  <c r="Y18" i="20"/>
  <c r="B1536" i="10" s="1"/>
  <c r="V72" i="21"/>
  <c r="W20" i="19"/>
  <c r="V20" i="19"/>
  <c r="V56" i="20"/>
  <c r="F78" i="20"/>
  <c r="G78" i="20"/>
  <c r="K36" i="19"/>
  <c r="B191" i="10" s="1"/>
  <c r="B831" i="10" s="1"/>
  <c r="X13" i="19"/>
  <c r="U78" i="20"/>
  <c r="T78" i="20"/>
  <c r="W78" i="20" s="1"/>
  <c r="D60" i="20"/>
  <c r="F60" i="20"/>
  <c r="C11" i="21"/>
  <c r="G70" i="20"/>
  <c r="U37" i="20"/>
  <c r="V37" i="20" s="1"/>
  <c r="Q37" i="21"/>
  <c r="R47" i="20"/>
  <c r="U47" i="20"/>
  <c r="H69" i="20"/>
  <c r="K69" i="20" s="1"/>
  <c r="B304" i="10" s="1"/>
  <c r="B944" i="10" s="1"/>
  <c r="J82" i="21"/>
  <c r="H49" i="19"/>
  <c r="I49" i="19"/>
  <c r="C6" i="21"/>
  <c r="D6" i="20"/>
  <c r="U63" i="20"/>
  <c r="V63" i="20" s="1"/>
  <c r="R63" i="20"/>
  <c r="X13" i="20"/>
  <c r="U8" i="32"/>
  <c r="V8" i="32" s="1"/>
  <c r="C1764" i="10" s="1"/>
  <c r="V30" i="20"/>
  <c r="H17" i="20"/>
  <c r="J17" i="20" s="1"/>
  <c r="K82" i="20"/>
  <c r="B317" i="10" s="1"/>
  <c r="B957" i="10" s="1"/>
  <c r="Q53" i="21"/>
  <c r="Y23" i="19"/>
  <c r="B1461" i="10" s="1"/>
  <c r="W72" i="21"/>
  <c r="R72" i="21"/>
  <c r="U18" i="21"/>
  <c r="V47" i="20"/>
  <c r="X47" i="20" s="1"/>
  <c r="T69" i="21"/>
  <c r="G14" i="21"/>
  <c r="F14" i="21"/>
  <c r="U22" i="20"/>
  <c r="T22" i="20"/>
  <c r="V41" i="19"/>
  <c r="F51" i="20"/>
  <c r="G51" i="20"/>
  <c r="J52" i="19"/>
  <c r="V65" i="20"/>
  <c r="W65" i="20"/>
  <c r="G16" i="20"/>
  <c r="D16" i="20"/>
  <c r="C16" i="21"/>
  <c r="V10" i="19"/>
  <c r="Y10" i="19" s="1"/>
  <c r="B1448" i="10" s="1"/>
  <c r="G18" i="22"/>
  <c r="H18" i="22" s="1"/>
  <c r="J18" i="22" s="1"/>
  <c r="G29" i="31"/>
  <c r="J48" i="20"/>
  <c r="Y74" i="19"/>
  <c r="B1512" i="10" s="1"/>
  <c r="T47" i="21"/>
  <c r="W47" i="21" s="1"/>
  <c r="U47" i="21"/>
  <c r="V47" i="21" s="1"/>
  <c r="Y47" i="21" s="1"/>
  <c r="B1645" i="10" s="1"/>
  <c r="V17" i="19"/>
  <c r="W17" i="19"/>
  <c r="Y17" i="19" s="1"/>
  <c r="B1455" i="10" s="1"/>
  <c r="G84" i="20"/>
  <c r="H84" i="20" s="1"/>
  <c r="D84" i="20"/>
  <c r="Y8" i="20"/>
  <c r="B1526" i="10" s="1"/>
  <c r="G58" i="20"/>
  <c r="D58" i="20"/>
  <c r="K75" i="21"/>
  <c r="B390" i="10" s="1"/>
  <c r="B1030" i="10" s="1"/>
  <c r="X37" i="20"/>
  <c r="K21" i="19"/>
  <c r="B176" i="10" s="1"/>
  <c r="B816" i="10" s="1"/>
  <c r="Q7" i="21"/>
  <c r="R7" i="20"/>
  <c r="U7" i="20"/>
  <c r="W43" i="19"/>
  <c r="Y43" i="19" s="1"/>
  <c r="B1481" i="10" s="1"/>
  <c r="V43" i="19"/>
  <c r="F83" i="20"/>
  <c r="D83" i="20"/>
  <c r="I40" i="19"/>
  <c r="H40" i="19"/>
  <c r="J40" i="19" s="1"/>
  <c r="G20" i="25"/>
  <c r="I20" i="25"/>
  <c r="J20" i="25" s="1"/>
  <c r="C173" i="10" s="1"/>
  <c r="C813" i="10" s="1"/>
  <c r="J69" i="22"/>
  <c r="U78" i="21"/>
  <c r="H17" i="21"/>
  <c r="R42" i="21"/>
  <c r="I14" i="20"/>
  <c r="U8" i="21"/>
  <c r="I62" i="21"/>
  <c r="J62" i="21" s="1"/>
  <c r="J65" i="22"/>
  <c r="R31" i="21"/>
  <c r="H18" i="20"/>
  <c r="J65" i="19"/>
  <c r="V51" i="20"/>
  <c r="F36" i="20"/>
  <c r="G13" i="20"/>
  <c r="F37" i="21"/>
  <c r="I37" i="21" s="1"/>
  <c r="D37" i="21"/>
  <c r="K18" i="19"/>
  <c r="B173" i="10" s="1"/>
  <c r="B813" i="10" s="1"/>
  <c r="H10" i="19"/>
  <c r="K10" i="19" s="1"/>
  <c r="B165" i="10" s="1"/>
  <c r="B805" i="10" s="1"/>
  <c r="I10" i="19"/>
  <c r="Y25" i="19"/>
  <c r="B1463" i="10" s="1"/>
  <c r="V71" i="19"/>
  <c r="X71" i="19" s="1"/>
  <c r="W71" i="19"/>
  <c r="U79" i="21"/>
  <c r="T79" i="21"/>
  <c r="W79" i="21" s="1"/>
  <c r="R64" i="20"/>
  <c r="Q64" i="21"/>
  <c r="Y3" i="19"/>
  <c r="B1441" i="10" s="1"/>
  <c r="W62" i="19"/>
  <c r="V62" i="19"/>
  <c r="Q63" i="21"/>
  <c r="T63" i="21" s="1"/>
  <c r="U46" i="20"/>
  <c r="T46" i="20"/>
  <c r="Q46" i="21"/>
  <c r="H14" i="19"/>
  <c r="J14" i="19" s="1"/>
  <c r="T78" i="21"/>
  <c r="V78" i="21" s="1"/>
  <c r="Y71" i="21"/>
  <c r="B1669" i="10" s="1"/>
  <c r="V75" i="20"/>
  <c r="V71" i="21"/>
  <c r="X71" i="21" s="1"/>
  <c r="T42" i="21"/>
  <c r="T8" i="21"/>
  <c r="W8" i="21" s="1"/>
  <c r="X8" i="21" s="1"/>
  <c r="T31" i="21"/>
  <c r="W31" i="21" s="1"/>
  <c r="G37" i="21"/>
  <c r="H80" i="20"/>
  <c r="K80" i="20" s="1"/>
  <c r="B315" i="10" s="1"/>
  <c r="B955" i="10" s="1"/>
  <c r="H46" i="19"/>
  <c r="J46" i="19" s="1"/>
  <c r="D79" i="20"/>
  <c r="D70" i="20"/>
  <c r="D11" i="20"/>
  <c r="W76" i="20"/>
  <c r="V76" i="20"/>
  <c r="K54" i="19"/>
  <c r="B209" i="10" s="1"/>
  <c r="B849" i="10" s="1"/>
  <c r="K22" i="19"/>
  <c r="B177" i="10" s="1"/>
  <c r="B817" i="10" s="1"/>
  <c r="C18" i="21"/>
  <c r="I18" i="20"/>
  <c r="F70" i="20"/>
  <c r="X54" i="19"/>
  <c r="Y54" i="19"/>
  <c r="B1492" i="10" s="1"/>
  <c r="Q25" i="21"/>
  <c r="U25" i="20"/>
  <c r="V25" i="20" s="1"/>
  <c r="Y25" i="20" s="1"/>
  <c r="B1543" i="10" s="1"/>
  <c r="G6" i="20"/>
  <c r="I35" i="20"/>
  <c r="H35" i="20"/>
  <c r="V68" i="19"/>
  <c r="W68" i="19"/>
  <c r="J8" i="19"/>
  <c r="R20" i="20"/>
  <c r="Q20" i="21"/>
  <c r="T20" i="21" s="1"/>
  <c r="R78" i="21"/>
  <c r="H41" i="21"/>
  <c r="J41" i="21" s="1"/>
  <c r="H80" i="21"/>
  <c r="L31" i="31"/>
  <c r="B506" i="10" s="1"/>
  <c r="B1146" i="10" s="1"/>
  <c r="H67" i="21"/>
  <c r="U31" i="21"/>
  <c r="U52" i="21"/>
  <c r="U14" i="21"/>
  <c r="V57" i="20"/>
  <c r="J53" i="19"/>
  <c r="K6" i="19"/>
  <c r="B161" i="10" s="1"/>
  <c r="B801" i="10" s="1"/>
  <c r="H40" i="21"/>
  <c r="K40" i="21" s="1"/>
  <c r="B355" i="10" s="1"/>
  <c r="B995" i="10" s="1"/>
  <c r="K7" i="20"/>
  <c r="B242" i="10" s="1"/>
  <c r="B882" i="10" s="1"/>
  <c r="W41" i="19"/>
  <c r="T44" i="20"/>
  <c r="V17" i="21"/>
  <c r="Y17" i="21" s="1"/>
  <c r="B1615" i="10" s="1"/>
  <c r="X19" i="20"/>
  <c r="T7" i="20"/>
  <c r="V7" i="20" s="1"/>
  <c r="V43" i="20"/>
  <c r="F11" i="20"/>
  <c r="H11" i="20" s="1"/>
  <c r="V39" i="21"/>
  <c r="X39" i="21" s="1"/>
  <c r="J75" i="19"/>
  <c r="H61" i="19"/>
  <c r="J80" i="19"/>
  <c r="G85" i="20"/>
  <c r="F85" i="20"/>
  <c r="H85" i="20" s="1"/>
  <c r="K71" i="19"/>
  <c r="B226" i="10" s="1"/>
  <c r="B866" i="10" s="1"/>
  <c r="F6" i="20"/>
  <c r="I6" i="20" s="1"/>
  <c r="X33" i="19"/>
  <c r="X4" i="19"/>
  <c r="G66" i="20"/>
  <c r="D66" i="20"/>
  <c r="X11" i="19"/>
  <c r="H69" i="21"/>
  <c r="D35" i="20"/>
  <c r="H71" i="20"/>
  <c r="Y76" i="19"/>
  <c r="B1514" i="10" s="1"/>
  <c r="D43" i="20"/>
  <c r="H67" i="19"/>
  <c r="J67" i="19" s="1"/>
  <c r="V18" i="19"/>
  <c r="J64" i="19"/>
  <c r="V26" i="21"/>
  <c r="Y26" i="21" s="1"/>
  <c r="B1624" i="10" s="1"/>
  <c r="I72" i="20"/>
  <c r="K72" i="20" s="1"/>
  <c r="B307" i="10" s="1"/>
  <c r="B947" i="10" s="1"/>
  <c r="F57" i="20"/>
  <c r="H57" i="20" s="1"/>
  <c r="D57" i="20"/>
  <c r="J26" i="20"/>
  <c r="S27" i="25"/>
  <c r="U27" i="25" s="1"/>
  <c r="V27" i="25" s="1"/>
  <c r="C1461" i="10" s="1"/>
  <c r="X66" i="19"/>
  <c r="H7" i="21"/>
  <c r="K83" i="21"/>
  <c r="B398" i="10" s="1"/>
  <c r="B1038" i="10" s="1"/>
  <c r="Q49" i="21"/>
  <c r="Y34" i="19"/>
  <c r="B1472" i="10" s="1"/>
  <c r="H66" i="19"/>
  <c r="J66" i="19" s="1"/>
  <c r="H29" i="21"/>
  <c r="Q13" i="21"/>
  <c r="C43" i="21"/>
  <c r="H39" i="21"/>
  <c r="J39" i="21" s="1"/>
  <c r="Y16" i="19"/>
  <c r="B1454" i="10" s="1"/>
  <c r="V3" i="20"/>
  <c r="H72" i="21"/>
  <c r="K58" i="19"/>
  <c r="B213" i="10" s="1"/>
  <c r="B853" i="10" s="1"/>
  <c r="Q12" i="21"/>
  <c r="V12" i="19"/>
  <c r="X12" i="19" s="1"/>
  <c r="H26" i="19"/>
  <c r="K26" i="19" s="1"/>
  <c r="B181" i="10" s="1"/>
  <c r="B821" i="10" s="1"/>
  <c r="X25" i="19"/>
  <c r="K32" i="19"/>
  <c r="B187" i="10" s="1"/>
  <c r="B827" i="10" s="1"/>
  <c r="V24" i="21"/>
  <c r="V4" i="21"/>
  <c r="Y4" i="21" s="1"/>
  <c r="B1602" i="10" s="1"/>
  <c r="R59" i="20"/>
  <c r="Q59" i="21"/>
  <c r="U62" i="20"/>
  <c r="R62" i="20"/>
  <c r="U17" i="25"/>
  <c r="V17" i="25" s="1"/>
  <c r="C1451" i="10" s="1"/>
  <c r="D37" i="34"/>
  <c r="F37" i="34"/>
  <c r="G37" i="34" s="1"/>
  <c r="H37" i="34"/>
  <c r="H9" i="20"/>
  <c r="J9" i="20" s="1"/>
  <c r="H44" i="20"/>
  <c r="K44" i="20" s="1"/>
  <c r="B279" i="10" s="1"/>
  <c r="B919" i="10" s="1"/>
  <c r="V42" i="20"/>
  <c r="V24" i="20"/>
  <c r="X24" i="20" s="1"/>
  <c r="R24" i="21"/>
  <c r="R4" i="21"/>
  <c r="H25" i="21"/>
  <c r="J25" i="21" s="1"/>
  <c r="I27" i="20"/>
  <c r="J60" i="19"/>
  <c r="K13" i="19"/>
  <c r="B168" i="10" s="1"/>
  <c r="B808" i="10" s="1"/>
  <c r="U12" i="20"/>
  <c r="V12" i="20" s="1"/>
  <c r="K17" i="20"/>
  <c r="B252" i="10" s="1"/>
  <c r="B892" i="10" s="1"/>
  <c r="D64" i="20"/>
  <c r="F64" i="20"/>
  <c r="I64" i="20" s="1"/>
  <c r="C49" i="21"/>
  <c r="K15" i="20"/>
  <c r="B250" i="10" s="1"/>
  <c r="B890" i="10" s="1"/>
  <c r="W37" i="19"/>
  <c r="V37" i="19"/>
  <c r="X24" i="19"/>
  <c r="W60" i="20"/>
  <c r="V35" i="20"/>
  <c r="H54" i="21"/>
  <c r="I75" i="20"/>
  <c r="X72" i="19"/>
  <c r="X42" i="19"/>
  <c r="W33" i="20"/>
  <c r="X33" i="20" s="1"/>
  <c r="D32" i="20"/>
  <c r="C32" i="21"/>
  <c r="F49" i="20"/>
  <c r="X79" i="19"/>
  <c r="U61" i="25"/>
  <c r="V61" i="25" s="1"/>
  <c r="C1495" i="10" s="1"/>
  <c r="G45" i="20"/>
  <c r="C45" i="21"/>
  <c r="V60" i="19"/>
  <c r="Y60" i="19" s="1"/>
  <c r="B1498" i="10" s="1"/>
  <c r="Q28" i="21"/>
  <c r="T28" i="20"/>
  <c r="W28" i="20" s="1"/>
  <c r="K56" i="19"/>
  <c r="B211" i="10" s="1"/>
  <c r="B851" i="10" s="1"/>
  <c r="U28" i="25"/>
  <c r="V28" i="25" s="1"/>
  <c r="C1462" i="10" s="1"/>
  <c r="U51" i="21"/>
  <c r="R51" i="21"/>
  <c r="T51" i="21"/>
  <c r="J84" i="19"/>
  <c r="K25" i="19"/>
  <c r="B180" i="10" s="1"/>
  <c r="B820" i="10" s="1"/>
  <c r="X55" i="19"/>
  <c r="Q68" i="21"/>
  <c r="Y49" i="19"/>
  <c r="B1487" i="10" s="1"/>
  <c r="D54" i="20"/>
  <c r="U26" i="20"/>
  <c r="V26" i="20" s="1"/>
  <c r="V56" i="19"/>
  <c r="J37" i="19"/>
  <c r="Y59" i="19"/>
  <c r="B1497" i="10" s="1"/>
  <c r="I39" i="25"/>
  <c r="J39" i="25" s="1"/>
  <c r="C192" i="10" s="1"/>
  <c r="C832" i="10" s="1"/>
  <c r="K28" i="19"/>
  <c r="B183" i="10" s="1"/>
  <c r="B823" i="10" s="1"/>
  <c r="H20" i="19"/>
  <c r="K20" i="19" s="1"/>
  <c r="B175" i="10" s="1"/>
  <c r="B815" i="10" s="1"/>
  <c r="U25" i="25"/>
  <c r="V25" i="25" s="1"/>
  <c r="C1459" i="10" s="1"/>
  <c r="U39" i="25"/>
  <c r="V39" i="25" s="1"/>
  <c r="C1473" i="10" s="1"/>
  <c r="I8" i="25"/>
  <c r="J8" i="25" s="1"/>
  <c r="C161" i="10" s="1"/>
  <c r="C801" i="10" s="1"/>
  <c r="U51" i="25"/>
  <c r="V51" i="25" s="1"/>
  <c r="C1485" i="10" s="1"/>
  <c r="X78" i="19"/>
  <c r="U56" i="25"/>
  <c r="V56" i="25" s="1"/>
  <c r="C1490" i="10" s="1"/>
  <c r="U82" i="25"/>
  <c r="V82" i="25" s="1"/>
  <c r="C1516" i="10" s="1"/>
  <c r="U58" i="25"/>
  <c r="V58" i="25" s="1"/>
  <c r="C1492" i="10" s="1"/>
  <c r="G49" i="32"/>
  <c r="I49" i="32" s="1"/>
  <c r="J49" i="32" s="1"/>
  <c r="C522" i="10" s="1"/>
  <c r="C1162" i="10" s="1"/>
  <c r="H85" i="32"/>
  <c r="I85" i="32" s="1"/>
  <c r="J85" i="32" s="1"/>
  <c r="C558" i="10" s="1"/>
  <c r="C1198" i="10" s="1"/>
  <c r="D85" i="32"/>
  <c r="H77" i="32"/>
  <c r="D77" i="32"/>
  <c r="F77" i="32"/>
  <c r="G77" i="32" s="1"/>
  <c r="F69" i="32"/>
  <c r="G69" i="32" s="1"/>
  <c r="H69" i="32"/>
  <c r="D69" i="32"/>
  <c r="F61" i="32"/>
  <c r="H61" i="32"/>
  <c r="D61" i="32"/>
  <c r="F53" i="32"/>
  <c r="G53" i="32" s="1"/>
  <c r="F45" i="32"/>
  <c r="H45" i="32"/>
  <c r="D45" i="32"/>
  <c r="H37" i="32"/>
  <c r="D37" i="32"/>
  <c r="F37" i="32"/>
  <c r="G37" i="32" s="1"/>
  <c r="F29" i="32"/>
  <c r="H29" i="32"/>
  <c r="D29" i="32"/>
  <c r="F21" i="32"/>
  <c r="H21" i="32"/>
  <c r="D21" i="32"/>
  <c r="F13" i="32"/>
  <c r="H13" i="32"/>
  <c r="D13" i="32"/>
  <c r="V7" i="19"/>
  <c r="K31" i="19"/>
  <c r="B186" i="10" s="1"/>
  <c r="B826" i="10" s="1"/>
  <c r="U26" i="25"/>
  <c r="V26" i="25" s="1"/>
  <c r="C1460" i="10" s="1"/>
  <c r="U32" i="25"/>
  <c r="V32" i="25" s="1"/>
  <c r="C1466" i="10" s="1"/>
  <c r="U86" i="25"/>
  <c r="V86" i="25" s="1"/>
  <c r="C1520" i="10" s="1"/>
  <c r="T69" i="23"/>
  <c r="U69" i="23" s="1"/>
  <c r="V69" i="23" s="1"/>
  <c r="C1343" i="10" s="1"/>
  <c r="P69" i="23"/>
  <c r="P71" i="24"/>
  <c r="R71" i="24"/>
  <c r="S71" i="24" s="1"/>
  <c r="V35" i="19"/>
  <c r="P51" i="24"/>
  <c r="F83" i="34"/>
  <c r="D83" i="34"/>
  <c r="F67" i="34"/>
  <c r="D67" i="34"/>
  <c r="F51" i="34"/>
  <c r="D51" i="34"/>
  <c r="D35" i="34"/>
  <c r="F35" i="34"/>
  <c r="F19" i="34"/>
  <c r="D19" i="34"/>
  <c r="V45" i="19"/>
  <c r="Y45" i="19" s="1"/>
  <c r="B1483" i="10" s="1"/>
  <c r="J55" i="19"/>
  <c r="J29" i="20"/>
  <c r="K59" i="19"/>
  <c r="B214" i="10" s="1"/>
  <c r="B854" i="10" s="1"/>
  <c r="J42" i="19"/>
  <c r="W52" i="20"/>
  <c r="H50" i="20"/>
  <c r="W35" i="19"/>
  <c r="X14" i="19"/>
  <c r="X47" i="19"/>
  <c r="R35" i="20"/>
  <c r="I30" i="25"/>
  <c r="J30" i="25" s="1"/>
  <c r="C183" i="10" s="1"/>
  <c r="C823" i="10" s="1"/>
  <c r="K19" i="19"/>
  <c r="B174" i="10" s="1"/>
  <c r="B814" i="10" s="1"/>
  <c r="H29" i="19"/>
  <c r="U62" i="25"/>
  <c r="V62" i="25" s="1"/>
  <c r="C1496" i="10" s="1"/>
  <c r="U9" i="25"/>
  <c r="V9" i="25" s="1"/>
  <c r="C1443" i="10" s="1"/>
  <c r="U40" i="25"/>
  <c r="V40" i="25" s="1"/>
  <c r="C1474" i="10" s="1"/>
  <c r="U24" i="25"/>
  <c r="V24" i="25" s="1"/>
  <c r="C1458" i="10" s="1"/>
  <c r="S29" i="25"/>
  <c r="U29" i="25" s="1"/>
  <c r="V29" i="25" s="1"/>
  <c r="C1463" i="10" s="1"/>
  <c r="U35" i="25"/>
  <c r="V35" i="25" s="1"/>
  <c r="C1469" i="10" s="1"/>
  <c r="W7" i="19"/>
  <c r="H69" i="19"/>
  <c r="K50" i="19"/>
  <c r="B205" i="10" s="1"/>
  <c r="B845" i="10" s="1"/>
  <c r="J43" i="19"/>
  <c r="I50" i="25"/>
  <c r="J50" i="25" s="1"/>
  <c r="C203" i="10" s="1"/>
  <c r="C843" i="10" s="1"/>
  <c r="U36" i="25"/>
  <c r="V36" i="25" s="1"/>
  <c r="C1470" i="10" s="1"/>
  <c r="F74" i="36"/>
  <c r="I74" i="36" s="1"/>
  <c r="K74" i="36" s="1"/>
  <c r="U52" i="25"/>
  <c r="V52" i="25" s="1"/>
  <c r="C1486" i="10" s="1"/>
  <c r="F65" i="34"/>
  <c r="D65" i="34"/>
  <c r="H65" i="34"/>
  <c r="C33" i="41"/>
  <c r="D33" i="34"/>
  <c r="D69" i="34"/>
  <c r="F69" i="34"/>
  <c r="G69" i="34"/>
  <c r="U37" i="25"/>
  <c r="V37" i="25" s="1"/>
  <c r="C1471" i="10" s="1"/>
  <c r="U41" i="25"/>
  <c r="V41" i="25" s="1"/>
  <c r="C1475" i="10" s="1"/>
  <c r="U66" i="25"/>
  <c r="V66" i="25" s="1"/>
  <c r="C1500" i="10" s="1"/>
  <c r="U30" i="25"/>
  <c r="V30" i="25" s="1"/>
  <c r="C1464" i="10" s="1"/>
  <c r="K40" i="35"/>
  <c r="M40" i="35" s="1"/>
  <c r="I59" i="32"/>
  <c r="J59" i="32" s="1"/>
  <c r="C532" i="10" s="1"/>
  <c r="C1172" i="10" s="1"/>
  <c r="D42" i="32"/>
  <c r="F39" i="32"/>
  <c r="F15" i="32"/>
  <c r="H82" i="32"/>
  <c r="H18" i="32"/>
  <c r="H71" i="34"/>
  <c r="H39" i="34"/>
  <c r="T84" i="34"/>
  <c r="T68" i="34"/>
  <c r="T52" i="34"/>
  <c r="T36" i="34"/>
  <c r="T20" i="34"/>
  <c r="I54" i="25"/>
  <c r="J54" i="25" s="1"/>
  <c r="C207" i="10" s="1"/>
  <c r="C847" i="10" s="1"/>
  <c r="U65" i="25"/>
  <c r="V65" i="25" s="1"/>
  <c r="C1499" i="10" s="1"/>
  <c r="I38" i="25"/>
  <c r="J38" i="25" s="1"/>
  <c r="C191" i="10" s="1"/>
  <c r="C831" i="10" s="1"/>
  <c r="P13" i="32"/>
  <c r="P5" i="32"/>
  <c r="D26" i="32"/>
  <c r="H66" i="32"/>
  <c r="T80" i="34"/>
  <c r="T64" i="34"/>
  <c r="T48" i="34"/>
  <c r="T32" i="34"/>
  <c r="T16" i="34"/>
  <c r="U85" i="25"/>
  <c r="V85" i="25" s="1"/>
  <c r="C1519" i="10" s="1"/>
  <c r="I9" i="25"/>
  <c r="J9" i="25" s="1"/>
  <c r="C162" i="10" s="1"/>
  <c r="C802" i="10" s="1"/>
  <c r="I83" i="25"/>
  <c r="J83" i="25" s="1"/>
  <c r="C236" i="10" s="1"/>
  <c r="C876" i="10" s="1"/>
  <c r="P94" i="43"/>
  <c r="I55" i="32"/>
  <c r="J55" i="32" s="1"/>
  <c r="C528" i="10" s="1"/>
  <c r="C1168" i="10" s="1"/>
  <c r="I87" i="32"/>
  <c r="J87" i="32" s="1"/>
  <c r="C560" i="10" s="1"/>
  <c r="C1200" i="10" s="1"/>
  <c r="F6" i="28"/>
  <c r="D63" i="32"/>
  <c r="D39" i="32"/>
  <c r="G71" i="32"/>
  <c r="I71" i="32" s="1"/>
  <c r="J71" i="32" s="1"/>
  <c r="C544" i="10" s="1"/>
  <c r="C1184" i="10" s="1"/>
  <c r="F47" i="32"/>
  <c r="H79" i="32"/>
  <c r="H15" i="32"/>
  <c r="F81" i="34"/>
  <c r="F17" i="34"/>
  <c r="T78" i="34"/>
  <c r="T62" i="34"/>
  <c r="T46" i="34"/>
  <c r="T30" i="34"/>
  <c r="T14" i="34"/>
  <c r="U71" i="25"/>
  <c r="V71" i="25" s="1"/>
  <c r="C1505" i="10" s="1"/>
  <c r="U14" i="25"/>
  <c r="V14" i="25" s="1"/>
  <c r="C1448" i="10" s="1"/>
  <c r="U15" i="25"/>
  <c r="V15" i="25" s="1"/>
  <c r="C1449" i="10" s="1"/>
  <c r="I43" i="32"/>
  <c r="J43" i="32" s="1"/>
  <c r="C516" i="10" s="1"/>
  <c r="C1156" i="10" s="1"/>
  <c r="F23" i="32"/>
  <c r="H87" i="34"/>
  <c r="H55" i="34"/>
  <c r="H23" i="34"/>
  <c r="I12" i="25"/>
  <c r="J12" i="25" s="1"/>
  <c r="C165" i="10" s="1"/>
  <c r="C805" i="10" s="1"/>
  <c r="U59" i="28"/>
  <c r="V59" i="28" s="1"/>
  <c r="C1735" i="10" s="1"/>
  <c r="I78" i="25"/>
  <c r="J78" i="25" s="1"/>
  <c r="C231" i="10" s="1"/>
  <c r="C871" i="10" s="1"/>
  <c r="K53" i="35"/>
  <c r="I31" i="32"/>
  <c r="J31" i="32" s="1"/>
  <c r="C504" i="10" s="1"/>
  <c r="C1144" i="10" s="1"/>
  <c r="D87" i="32"/>
  <c r="D47" i="32"/>
  <c r="D23" i="32"/>
  <c r="F79" i="32"/>
  <c r="F31" i="32"/>
  <c r="G31" i="32" s="1"/>
  <c r="H63" i="32"/>
  <c r="I63" i="32" s="1"/>
  <c r="J63" i="32" s="1"/>
  <c r="C536" i="10" s="1"/>
  <c r="C1176" i="10" s="1"/>
  <c r="D49" i="34"/>
  <c r="T74" i="34"/>
  <c r="T58" i="34"/>
  <c r="T26" i="34"/>
  <c r="T10" i="34"/>
  <c r="U47" i="25"/>
  <c r="V47" i="25" s="1"/>
  <c r="C1481" i="10" s="1"/>
  <c r="S71" i="25"/>
  <c r="U20" i="25"/>
  <c r="V20" i="25" s="1"/>
  <c r="C1454" i="10" s="1"/>
  <c r="U53" i="25"/>
  <c r="V53" i="25" s="1"/>
  <c r="C1487" i="10" s="1"/>
  <c r="K31" i="7"/>
  <c r="M97" i="43"/>
  <c r="M102" i="43" s="1"/>
  <c r="D58" i="32"/>
  <c r="H34" i="32"/>
  <c r="T72" i="34"/>
  <c r="T56" i="34"/>
  <c r="T40" i="34"/>
  <c r="T24" i="34"/>
  <c r="T8" i="34"/>
  <c r="F5" i="27"/>
  <c r="G5" i="27" s="1"/>
  <c r="F53" i="23"/>
  <c r="G53" i="23" s="1"/>
  <c r="G5" i="26"/>
  <c r="F79" i="26"/>
  <c r="G79" i="26" s="1"/>
  <c r="H77" i="23"/>
  <c r="R64" i="24"/>
  <c r="S64" i="24" s="1"/>
  <c r="P7" i="24"/>
  <c r="R66" i="24"/>
  <c r="S66" i="24" s="1"/>
  <c r="R5" i="23"/>
  <c r="S5" i="23" s="1"/>
  <c r="P5" i="23"/>
  <c r="T5" i="23"/>
  <c r="P9" i="23"/>
  <c r="R9" i="23"/>
  <c r="S9" i="23" s="1"/>
  <c r="R23" i="23"/>
  <c r="S23" i="23" s="1"/>
  <c r="T23" i="23"/>
  <c r="R35" i="23"/>
  <c r="S35" i="23" s="1"/>
  <c r="T35" i="23"/>
  <c r="P37" i="23"/>
  <c r="R37" i="23"/>
  <c r="S37" i="23" s="1"/>
  <c r="P41" i="23"/>
  <c r="R41" i="23"/>
  <c r="S41" i="23" s="1"/>
  <c r="P46" i="23"/>
  <c r="R46" i="23"/>
  <c r="S46" i="23" s="1"/>
  <c r="R50" i="23"/>
  <c r="S50" i="23" s="1"/>
  <c r="T50" i="23"/>
  <c r="P54" i="23"/>
  <c r="R54" i="23"/>
  <c r="S54" i="23" s="1"/>
  <c r="T54" i="23"/>
  <c r="P58" i="23"/>
  <c r="T58" i="23"/>
  <c r="R58" i="23"/>
  <c r="S58" i="23" s="1"/>
  <c r="T70" i="23"/>
  <c r="R70" i="23"/>
  <c r="S70" i="23" s="1"/>
  <c r="P82" i="23"/>
  <c r="R82" i="23"/>
  <c r="S82" i="23" s="1"/>
  <c r="P19" i="24"/>
  <c r="R19" i="24"/>
  <c r="S19" i="24" s="1"/>
  <c r="R23" i="24"/>
  <c r="S23" i="24" s="1"/>
  <c r="T23" i="24"/>
  <c r="P23" i="24"/>
  <c r="T29" i="24"/>
  <c r="R29" i="24"/>
  <c r="S29" i="24" s="1"/>
  <c r="T35" i="24"/>
  <c r="R35" i="24"/>
  <c r="S35" i="24" s="1"/>
  <c r="P52" i="24"/>
  <c r="R52" i="24"/>
  <c r="S52" i="24" s="1"/>
  <c r="R62" i="24"/>
  <c r="P62" i="24"/>
  <c r="S62" i="24"/>
  <c r="P68" i="24"/>
  <c r="R68" i="24"/>
  <c r="S68" i="24" s="1"/>
  <c r="P70" i="24"/>
  <c r="T70" i="24"/>
  <c r="R70" i="24"/>
  <c r="S70" i="24" s="1"/>
  <c r="T74" i="24"/>
  <c r="U74" i="24" s="1"/>
  <c r="V74" i="24" s="1"/>
  <c r="C1428" i="10" s="1"/>
  <c r="P74" i="24"/>
  <c r="F13" i="26"/>
  <c r="G13" i="26" s="1"/>
  <c r="D13" i="26"/>
  <c r="D23" i="26"/>
  <c r="H23" i="26"/>
  <c r="I23" i="26" s="1"/>
  <c r="J23" i="26" s="1"/>
  <c r="H25" i="26"/>
  <c r="I25" i="26" s="1"/>
  <c r="J25" i="26" s="1"/>
  <c r="D25" i="26"/>
  <c r="D27" i="26"/>
  <c r="F27" i="26"/>
  <c r="H35" i="26"/>
  <c r="F35" i="26"/>
  <c r="G35" i="26" s="1"/>
  <c r="F51" i="26"/>
  <c r="G51" i="26" s="1"/>
  <c r="D51" i="26"/>
  <c r="H57" i="26"/>
  <c r="F57" i="26"/>
  <c r="G57" i="26" s="1"/>
  <c r="D65" i="26"/>
  <c r="H65" i="26"/>
  <c r="D71" i="26"/>
  <c r="F71" i="26"/>
  <c r="G71" i="26" s="1"/>
  <c r="I71" i="26" s="1"/>
  <c r="J71" i="26" s="1"/>
  <c r="C304" i="10" s="1"/>
  <c r="C944" i="10" s="1"/>
  <c r="H7" i="27"/>
  <c r="I7" i="27" s="1"/>
  <c r="J7" i="27" s="1"/>
  <c r="K7" i="27" s="1"/>
  <c r="D7" i="27"/>
  <c r="F15" i="27"/>
  <c r="G15" i="27" s="1"/>
  <c r="D15" i="27"/>
  <c r="D27" i="27"/>
  <c r="H27" i="27"/>
  <c r="D45" i="27"/>
  <c r="F45" i="27"/>
  <c r="G45" i="27" s="1"/>
  <c r="H51" i="27"/>
  <c r="D51" i="27"/>
  <c r="H59" i="27"/>
  <c r="I59" i="27" s="1"/>
  <c r="J59" i="27" s="1"/>
  <c r="C372" i="10" s="1"/>
  <c r="C1012" i="10" s="1"/>
  <c r="D59" i="27"/>
  <c r="H63" i="27"/>
  <c r="F63" i="27"/>
  <c r="G63" i="27" s="1"/>
  <c r="F67" i="27"/>
  <c r="G67" i="27" s="1"/>
  <c r="D67" i="27"/>
  <c r="D69" i="27"/>
  <c r="F69" i="27"/>
  <c r="G69" i="27" s="1"/>
  <c r="H69" i="27"/>
  <c r="F71" i="27"/>
  <c r="G71" i="27" s="1"/>
  <c r="D71" i="27"/>
  <c r="F73" i="27"/>
  <c r="G73" i="27" s="1"/>
  <c r="D73" i="27"/>
  <c r="H75" i="27"/>
  <c r="I75" i="27" s="1"/>
  <c r="J75" i="27" s="1"/>
  <c r="D75" i="27"/>
  <c r="D77" i="27"/>
  <c r="F77" i="27"/>
  <c r="G77" i="27" s="1"/>
  <c r="D83" i="27"/>
  <c r="F83" i="27"/>
  <c r="G83" i="27" s="1"/>
  <c r="F85" i="27"/>
  <c r="D85" i="27"/>
  <c r="H85" i="27"/>
  <c r="D18" i="17"/>
  <c r="H45" i="27"/>
  <c r="H73" i="27"/>
  <c r="F17" i="26"/>
  <c r="G17" i="26" s="1"/>
  <c r="H5" i="27"/>
  <c r="T80" i="24"/>
  <c r="P50" i="23"/>
  <c r="G77" i="17"/>
  <c r="D85" i="23"/>
  <c r="D5" i="26"/>
  <c r="H5" i="26"/>
  <c r="H79" i="26"/>
  <c r="F37" i="24"/>
  <c r="G37" i="24" s="1"/>
  <c r="I37" i="24" s="1"/>
  <c r="J37" i="24" s="1"/>
  <c r="C110" i="10" s="1"/>
  <c r="C750" i="10" s="1"/>
  <c r="D61" i="26"/>
  <c r="F65" i="26"/>
  <c r="G65" i="26" s="1"/>
  <c r="R60" i="24"/>
  <c r="S60" i="24" s="1"/>
  <c r="T11" i="24"/>
  <c r="T66" i="24"/>
  <c r="D47" i="27"/>
  <c r="F65" i="27"/>
  <c r="G65" i="27" s="1"/>
  <c r="P39" i="24"/>
  <c r="T64" i="24"/>
  <c r="F55" i="26"/>
  <c r="G55" i="26" s="1"/>
  <c r="I55" i="26" s="1"/>
  <c r="J55" i="26" s="1"/>
  <c r="C288" i="10" s="1"/>
  <c r="C928" i="10" s="1"/>
  <c r="R7" i="24"/>
  <c r="S7" i="24" s="1"/>
  <c r="P33" i="23"/>
  <c r="H77" i="27"/>
  <c r="T62" i="24"/>
  <c r="D17" i="26"/>
  <c r="Q25" i="18"/>
  <c r="U25" i="18" s="1"/>
  <c r="T25" i="17"/>
  <c r="W25" i="17" s="1"/>
  <c r="R27" i="17"/>
  <c r="U27" i="17"/>
  <c r="D33" i="17"/>
  <c r="C33" i="18"/>
  <c r="G33" i="18" s="1"/>
  <c r="D37" i="17"/>
  <c r="C37" i="18"/>
  <c r="F37" i="18" s="1"/>
  <c r="I37" i="18" s="1"/>
  <c r="F37" i="17"/>
  <c r="I37" i="17" s="1"/>
  <c r="T57" i="17"/>
  <c r="Q57" i="18"/>
  <c r="U57" i="18" s="1"/>
  <c r="Q67" i="18"/>
  <c r="R67" i="18" s="1"/>
  <c r="R67" i="17"/>
  <c r="R73" i="17"/>
  <c r="Q73" i="18"/>
  <c r="T73" i="18" s="1"/>
  <c r="R77" i="17"/>
  <c r="Q77" i="18"/>
  <c r="T77" i="18" s="1"/>
  <c r="R81" i="17"/>
  <c r="T81" i="17"/>
  <c r="W81" i="17" s="1"/>
  <c r="Q81" i="18"/>
  <c r="U81" i="18" s="1"/>
  <c r="C83" i="18"/>
  <c r="F83" i="18" s="1"/>
  <c r="I83" i="18" s="1"/>
  <c r="G83" i="17"/>
  <c r="D53" i="27"/>
  <c r="G10" i="17"/>
  <c r="D10" i="17"/>
  <c r="F41" i="17"/>
  <c r="D41" i="17"/>
  <c r="F49" i="17"/>
  <c r="I49" i="17" s="1"/>
  <c r="G49" i="17"/>
  <c r="D61" i="17"/>
  <c r="C61" i="18"/>
  <c r="G61" i="18" s="1"/>
  <c r="G61" i="17"/>
  <c r="C69" i="18"/>
  <c r="G69" i="18" s="1"/>
  <c r="D69" i="17"/>
  <c r="F69" i="17"/>
  <c r="I69" i="17" s="1"/>
  <c r="G77" i="18"/>
  <c r="D77" i="18"/>
  <c r="H29" i="23"/>
  <c r="F29" i="23"/>
  <c r="G29" i="23" s="1"/>
  <c r="F57" i="23"/>
  <c r="G57" i="23" s="1"/>
  <c r="D57" i="23"/>
  <c r="F73" i="23"/>
  <c r="G73" i="23" s="1"/>
  <c r="D73" i="23"/>
  <c r="H81" i="23"/>
  <c r="D81" i="23"/>
  <c r="D41" i="24"/>
  <c r="H41" i="24"/>
  <c r="H59" i="24"/>
  <c r="F59" i="24"/>
  <c r="G59" i="24" s="1"/>
  <c r="T38" i="26"/>
  <c r="R38" i="26"/>
  <c r="S38" i="26" s="1"/>
  <c r="R71" i="26"/>
  <c r="S71" i="26" s="1"/>
  <c r="P71" i="26"/>
  <c r="P79" i="26"/>
  <c r="T79" i="26"/>
  <c r="R16" i="27"/>
  <c r="S16" i="27" s="1"/>
  <c r="T16" i="27"/>
  <c r="T28" i="27"/>
  <c r="R28" i="27"/>
  <c r="S28" i="27" s="1"/>
  <c r="T47" i="27"/>
  <c r="P47" i="27"/>
  <c r="T61" i="27"/>
  <c r="R61" i="27"/>
  <c r="S61" i="27" s="1"/>
  <c r="T65" i="27"/>
  <c r="P65" i="27"/>
  <c r="T81" i="27"/>
  <c r="P81" i="27"/>
  <c r="U49" i="23"/>
  <c r="V49" i="23" s="1"/>
  <c r="C1323" i="10" s="1"/>
  <c r="I54" i="26"/>
  <c r="J54" i="26" s="1"/>
  <c r="C287" i="10" s="1"/>
  <c r="C927" i="10" s="1"/>
  <c r="D3" i="17"/>
  <c r="F10" i="17"/>
  <c r="I10" i="17" s="1"/>
  <c r="R30" i="17"/>
  <c r="D25" i="17"/>
  <c r="Q34" i="18"/>
  <c r="T34" i="18" s="1"/>
  <c r="W34" i="18" s="1"/>
  <c r="R11" i="26"/>
  <c r="S11" i="26" s="1"/>
  <c r="T7" i="26"/>
  <c r="D62" i="24"/>
  <c r="T55" i="26"/>
  <c r="U55" i="26" s="1"/>
  <c r="V55" i="26" s="1"/>
  <c r="C1569" i="10" s="1"/>
  <c r="T73" i="27"/>
  <c r="U73" i="27" s="1"/>
  <c r="V73" i="27" s="1"/>
  <c r="C1667" i="10" s="1"/>
  <c r="H65" i="23"/>
  <c r="R34" i="26"/>
  <c r="S34" i="26" s="1"/>
  <c r="T67" i="26"/>
  <c r="T46" i="26"/>
  <c r="G7" i="17"/>
  <c r="F80" i="23"/>
  <c r="G80" i="23" s="1"/>
  <c r="F61" i="17"/>
  <c r="I61" i="17" s="1"/>
  <c r="D47" i="24"/>
  <c r="G84" i="17"/>
  <c r="D48" i="24"/>
  <c r="P26" i="23"/>
  <c r="R30" i="23"/>
  <c r="S30" i="23" s="1"/>
  <c r="T12" i="24"/>
  <c r="G44" i="17"/>
  <c r="D42" i="23"/>
  <c r="C40" i="18"/>
  <c r="G40" i="18" s="1"/>
  <c r="P71" i="23"/>
  <c r="Q16" i="18"/>
  <c r="T16" i="18" s="1"/>
  <c r="R47" i="27"/>
  <c r="S47" i="27" s="1"/>
  <c r="D79" i="17"/>
  <c r="P45" i="26"/>
  <c r="S12" i="24"/>
  <c r="S14" i="27"/>
  <c r="H13" i="24"/>
  <c r="R83" i="23"/>
  <c r="S83" i="23" s="1"/>
  <c r="T23" i="26"/>
  <c r="F9" i="17"/>
  <c r="I9" i="17" s="1"/>
  <c r="T45" i="24"/>
  <c r="U45" i="24" s="1"/>
  <c r="V45" i="24" s="1"/>
  <c r="C1399" i="10" s="1"/>
  <c r="R20" i="17"/>
  <c r="F78" i="23"/>
  <c r="G78" i="23" s="1"/>
  <c r="Q24" i="18"/>
  <c r="T24" i="18" s="1"/>
  <c r="P67" i="23"/>
  <c r="T16" i="17"/>
  <c r="W16" i="17" s="1"/>
  <c r="P79" i="27"/>
  <c r="R69" i="26"/>
  <c r="S69" i="26" s="1"/>
  <c r="P79" i="23"/>
  <c r="T83" i="23"/>
  <c r="F36" i="24"/>
  <c r="G36" i="24" s="1"/>
  <c r="I36" i="24" s="1"/>
  <c r="J36" i="24" s="1"/>
  <c r="C109" i="10" s="1"/>
  <c r="C749" i="10" s="1"/>
  <c r="H87" i="23"/>
  <c r="I87" i="23" s="1"/>
  <c r="J87" i="23" s="1"/>
  <c r="C80" i="10" s="1"/>
  <c r="C720" i="10" s="1"/>
  <c r="C39" i="18"/>
  <c r="F39" i="18" s="1"/>
  <c r="R24" i="24"/>
  <c r="S24" i="24" s="1"/>
  <c r="T60" i="17"/>
  <c r="W60" i="17" s="1"/>
  <c r="P28" i="24"/>
  <c r="P45" i="24"/>
  <c r="R40" i="24"/>
  <c r="S40" i="24" s="1"/>
  <c r="U40" i="24" s="1"/>
  <c r="V40" i="24" s="1"/>
  <c r="C1394" i="10" s="1"/>
  <c r="D44" i="17"/>
  <c r="F73" i="24"/>
  <c r="G73" i="24" s="1"/>
  <c r="D4" i="17"/>
  <c r="R31" i="26"/>
  <c r="S31" i="26" s="1"/>
  <c r="U31" i="26" s="1"/>
  <c r="V31" i="26" s="1"/>
  <c r="C1545" i="10" s="1"/>
  <c r="F44" i="17"/>
  <c r="C13" i="18"/>
  <c r="D13" i="18" s="1"/>
  <c r="F4" i="17"/>
  <c r="I4" i="17" s="1"/>
  <c r="F63" i="23"/>
  <c r="G63" i="23" s="1"/>
  <c r="T67" i="23"/>
  <c r="G56" i="17"/>
  <c r="H56" i="17" s="1"/>
  <c r="K56" i="17" s="1"/>
  <c r="B51" i="10" s="1"/>
  <c r="B691" i="10" s="1"/>
  <c r="G44" i="18"/>
  <c r="H44" i="18" s="1"/>
  <c r="G13" i="17"/>
  <c r="U20" i="17"/>
  <c r="V20" i="17" s="1"/>
  <c r="F22" i="23"/>
  <c r="G22" i="23" s="1"/>
  <c r="F5" i="17"/>
  <c r="I5" i="17" s="1"/>
  <c r="R32" i="24"/>
  <c r="S32" i="24" s="1"/>
  <c r="T6" i="23"/>
  <c r="U6" i="23" s="1"/>
  <c r="V6" i="23" s="1"/>
  <c r="F17" i="17"/>
  <c r="I17" i="17" s="1"/>
  <c r="R51" i="23"/>
  <c r="S51" i="23" s="1"/>
  <c r="P55" i="23"/>
  <c r="D6" i="25"/>
  <c r="D59" i="23"/>
  <c r="H7" i="23"/>
  <c r="I7" i="23" s="1"/>
  <c r="J7" i="23" s="1"/>
  <c r="F13" i="17"/>
  <c r="I13" i="17" s="1"/>
  <c r="P31" i="26"/>
  <c r="C56" i="18"/>
  <c r="D56" i="18" s="1"/>
  <c r="U44" i="17"/>
  <c r="T79" i="23"/>
  <c r="R43" i="26"/>
  <c r="S43" i="26" s="1"/>
  <c r="D22" i="23"/>
  <c r="F25" i="17"/>
  <c r="I25" i="17" s="1"/>
  <c r="T12" i="26"/>
  <c r="R14" i="23"/>
  <c r="S14" i="23" s="1"/>
  <c r="T51" i="23"/>
  <c r="T55" i="23"/>
  <c r="U55" i="23" s="1"/>
  <c r="V55" i="23" s="1"/>
  <c r="C1329" i="10" s="1"/>
  <c r="U54" i="17"/>
  <c r="V54" i="17" s="1"/>
  <c r="X54" i="17" s="1"/>
  <c r="U8" i="18"/>
  <c r="D73" i="24"/>
  <c r="F28" i="23"/>
  <c r="G28" i="23" s="1"/>
  <c r="Q30" i="18"/>
  <c r="R30" i="18" s="1"/>
  <c r="T57" i="24"/>
  <c r="F82" i="27"/>
  <c r="D28" i="23"/>
  <c r="T24" i="26"/>
  <c r="U34" i="17"/>
  <c r="V34" i="17" s="1"/>
  <c r="F70" i="17"/>
  <c r="I70" i="17" s="1"/>
  <c r="F66" i="17"/>
  <c r="H66" i="17" s="1"/>
  <c r="R33" i="23"/>
  <c r="S33" i="23" s="1"/>
  <c r="R86" i="23"/>
  <c r="S86" i="23" s="1"/>
  <c r="T29" i="23"/>
  <c r="U29" i="23" s="1"/>
  <c r="V29" i="23" s="1"/>
  <c r="C1303" i="10" s="1"/>
  <c r="U46" i="17"/>
  <c r="R72" i="23"/>
  <c r="S72" i="23" s="1"/>
  <c r="R34" i="17"/>
  <c r="U72" i="17"/>
  <c r="P86" i="23"/>
  <c r="P63" i="24"/>
  <c r="F47" i="24"/>
  <c r="G47" i="24" s="1"/>
  <c r="R51" i="24"/>
  <c r="S51" i="24" s="1"/>
  <c r="P52" i="23"/>
  <c r="T82" i="17"/>
  <c r="W82" i="17" s="1"/>
  <c r="G3" i="18"/>
  <c r="H3" i="18" s="1"/>
  <c r="H60" i="23"/>
  <c r="U70" i="17"/>
  <c r="F48" i="23"/>
  <c r="G48" i="23" s="1"/>
  <c r="T66" i="17"/>
  <c r="W66" i="17" s="1"/>
  <c r="F64" i="26"/>
  <c r="G64" i="26" s="1"/>
  <c r="D77" i="24"/>
  <c r="H70" i="27"/>
  <c r="D12" i="26"/>
  <c r="U74" i="17"/>
  <c r="V74" i="17" s="1"/>
  <c r="Y74" i="17" s="1"/>
  <c r="B1352" i="10" s="1"/>
  <c r="R60" i="23"/>
  <c r="S60" i="23" s="1"/>
  <c r="R78" i="18"/>
  <c r="D8" i="23"/>
  <c r="F54" i="27"/>
  <c r="G54" i="27" s="1"/>
  <c r="R62" i="17"/>
  <c r="F44" i="23"/>
  <c r="G44" i="23" s="1"/>
  <c r="H86" i="27"/>
  <c r="T85" i="26"/>
  <c r="P10" i="27"/>
  <c r="H68" i="23"/>
  <c r="I68" i="23" s="1"/>
  <c r="J68" i="23" s="1"/>
  <c r="C61" i="10" s="1"/>
  <c r="C701" i="10" s="1"/>
  <c r="F46" i="27"/>
  <c r="G46" i="27" s="1"/>
  <c r="H10" i="27"/>
  <c r="P64" i="23"/>
  <c r="F18" i="27"/>
  <c r="G18" i="27" s="1"/>
  <c r="D3" i="18"/>
  <c r="D34" i="17"/>
  <c r="F8" i="23"/>
  <c r="G8" i="23" s="1"/>
  <c r="H34" i="24"/>
  <c r="I34" i="24" s="1"/>
  <c r="J34" i="24" s="1"/>
  <c r="C107" i="10" s="1"/>
  <c r="C747" i="10" s="1"/>
  <c r="R51" i="27"/>
  <c r="S51" i="27" s="1"/>
  <c r="G3" i="17"/>
  <c r="H3" i="17" s="1"/>
  <c r="J3" i="17" s="1"/>
  <c r="H40" i="23"/>
  <c r="I40" i="23" s="1"/>
  <c r="J40" i="23" s="1"/>
  <c r="C33" i="10" s="1"/>
  <c r="C673" i="10" s="1"/>
  <c r="I72" i="27"/>
  <c r="J72" i="27" s="1"/>
  <c r="K72" i="27" s="1"/>
  <c r="U32" i="17"/>
  <c r="V32" i="17" s="1"/>
  <c r="Q56" i="18"/>
  <c r="R56" i="18" s="1"/>
  <c r="T82" i="23"/>
  <c r="U82" i="23" s="1"/>
  <c r="V82" i="23" s="1"/>
  <c r="C1356" i="10" s="1"/>
  <c r="T6" i="27"/>
  <c r="D18" i="26"/>
  <c r="C25" i="18"/>
  <c r="F25" i="18" s="1"/>
  <c r="H52" i="26"/>
  <c r="F48" i="26"/>
  <c r="G48" i="26" s="1"/>
  <c r="I48" i="26" s="1"/>
  <c r="J48" i="26" s="1"/>
  <c r="K48" i="26" s="1"/>
  <c r="T76" i="23"/>
  <c r="T67" i="17"/>
  <c r="W67" i="17" s="1"/>
  <c r="F12" i="26"/>
  <c r="G12" i="26" s="1"/>
  <c r="I12" i="26" s="1"/>
  <c r="J12" i="26" s="1"/>
  <c r="C245" i="10" s="1"/>
  <c r="C885" i="10" s="1"/>
  <c r="H54" i="27"/>
  <c r="T60" i="23"/>
  <c r="T23" i="17"/>
  <c r="D18" i="27"/>
  <c r="R57" i="24"/>
  <c r="S57" i="24" s="1"/>
  <c r="F86" i="27"/>
  <c r="G86" i="27" s="1"/>
  <c r="P21" i="24"/>
  <c r="T31" i="23"/>
  <c r="R27" i="23"/>
  <c r="S27" i="23" s="1"/>
  <c r="H50" i="27"/>
  <c r="T84" i="23"/>
  <c r="T69" i="24"/>
  <c r="P8" i="27"/>
  <c r="H64" i="26"/>
  <c r="H49" i="24"/>
  <c r="F62" i="27"/>
  <c r="G62" i="27" s="1"/>
  <c r="H58" i="27"/>
  <c r="F70" i="27"/>
  <c r="G70" i="27" s="1"/>
  <c r="Q7" i="18"/>
  <c r="R7" i="18" s="1"/>
  <c r="F8" i="26"/>
  <c r="G8" i="26" s="1"/>
  <c r="H74" i="27"/>
  <c r="H8" i="26"/>
  <c r="R23" i="17"/>
  <c r="D14" i="27"/>
  <c r="T25" i="24"/>
  <c r="S52" i="23"/>
  <c r="R21" i="24"/>
  <c r="S21" i="24" s="1"/>
  <c r="P31" i="23"/>
  <c r="P56" i="23"/>
  <c r="T27" i="23"/>
  <c r="R13" i="24"/>
  <c r="S13" i="24" s="1"/>
  <c r="U13" i="24" s="1"/>
  <c r="V13" i="24" s="1"/>
  <c r="C1367" i="10" s="1"/>
  <c r="R84" i="23"/>
  <c r="S84" i="23" s="1"/>
  <c r="T48" i="23"/>
  <c r="R69" i="24"/>
  <c r="S69" i="24" s="1"/>
  <c r="P11" i="23"/>
  <c r="P29" i="24"/>
  <c r="T39" i="23"/>
  <c r="P9" i="24"/>
  <c r="D49" i="24"/>
  <c r="F58" i="27"/>
  <c r="G58" i="27" s="1"/>
  <c r="H46" i="27"/>
  <c r="I46" i="27" s="1"/>
  <c r="J46" i="27" s="1"/>
  <c r="U7" i="17"/>
  <c r="V7" i="17" s="1"/>
  <c r="Q11" i="18"/>
  <c r="P41" i="24"/>
  <c r="D72" i="26"/>
  <c r="F14" i="27"/>
  <c r="G14" i="27" s="1"/>
  <c r="I14" i="27" s="1"/>
  <c r="J14" i="27" s="1"/>
  <c r="C327" i="10" s="1"/>
  <c r="C967" i="10" s="1"/>
  <c r="S41" i="24"/>
  <c r="G28" i="26"/>
  <c r="R25" i="24"/>
  <c r="S25" i="24" s="1"/>
  <c r="C35" i="18"/>
  <c r="D35" i="18" s="1"/>
  <c r="T11" i="23"/>
  <c r="U11" i="23" s="1"/>
  <c r="V11" i="23" s="1"/>
  <c r="C1285" i="10" s="1"/>
  <c r="R39" i="23"/>
  <c r="R9" i="24"/>
  <c r="S9" i="24" s="1"/>
  <c r="U9" i="24" s="1"/>
  <c r="V9" i="24" s="1"/>
  <c r="C1363" i="10" s="1"/>
  <c r="F49" i="24"/>
  <c r="G49" i="24" s="1"/>
  <c r="R46" i="24"/>
  <c r="S46" i="24" s="1"/>
  <c r="D48" i="26"/>
  <c r="D74" i="27"/>
  <c r="T11" i="17"/>
  <c r="W11" i="17" s="1"/>
  <c r="P61" i="24"/>
  <c r="H72" i="26"/>
  <c r="T55" i="17"/>
  <c r="W55" i="17" s="1"/>
  <c r="P33" i="24"/>
  <c r="G74" i="27"/>
  <c r="R71" i="17"/>
  <c r="T46" i="24"/>
  <c r="P35" i="23"/>
  <c r="P13" i="24"/>
  <c r="T65" i="24"/>
  <c r="R7" i="23"/>
  <c r="S7" i="23" s="1"/>
  <c r="R56" i="23"/>
  <c r="S56" i="23" s="1"/>
  <c r="R80" i="23"/>
  <c r="S80" i="23" s="1"/>
  <c r="F42" i="27"/>
  <c r="G42" i="27" s="1"/>
  <c r="D78" i="27"/>
  <c r="D62" i="27"/>
  <c r="T59" i="17"/>
  <c r="W59" i="17" s="1"/>
  <c r="T33" i="24"/>
  <c r="H68" i="26"/>
  <c r="D22" i="27"/>
  <c r="P65" i="24"/>
  <c r="P7" i="23"/>
  <c r="D24" i="26"/>
  <c r="I76" i="27"/>
  <c r="J76" i="27" s="1"/>
  <c r="C389" i="10" s="1"/>
  <c r="C1029" i="10" s="1"/>
  <c r="P80" i="23"/>
  <c r="H42" i="27"/>
  <c r="F78" i="27"/>
  <c r="G78" i="27" s="1"/>
  <c r="F66" i="23"/>
  <c r="G66" i="23" s="1"/>
  <c r="T37" i="24"/>
  <c r="R5" i="24"/>
  <c r="S5" i="24" s="1"/>
  <c r="U5" i="24" s="1"/>
  <c r="V5" i="24" s="1"/>
  <c r="S61" i="24"/>
  <c r="T41" i="24"/>
  <c r="Q55" i="18"/>
  <c r="U55" i="18" s="1"/>
  <c r="H22" i="27"/>
  <c r="U47" i="23"/>
  <c r="V47" i="23" s="1"/>
  <c r="C1321" i="10" s="1"/>
  <c r="P76" i="23"/>
  <c r="P37" i="24"/>
  <c r="F68" i="26"/>
  <c r="G68" i="26" s="1"/>
  <c r="D82" i="27"/>
  <c r="P23" i="23"/>
  <c r="T52" i="23"/>
  <c r="H24" i="26"/>
  <c r="I24" i="26" s="1"/>
  <c r="J24" i="26" s="1"/>
  <c r="F31" i="17"/>
  <c r="I31" i="17" s="1"/>
  <c r="U37" i="23"/>
  <c r="V37" i="23" s="1"/>
  <c r="C1311" i="10" s="1"/>
  <c r="U8" i="23"/>
  <c r="V8" i="23" s="1"/>
  <c r="C1282" i="10" s="1"/>
  <c r="T72" i="23"/>
  <c r="S76" i="23"/>
  <c r="I82" i="17"/>
  <c r="C8" i="18"/>
  <c r="F8" i="17"/>
  <c r="I8" i="17" s="1"/>
  <c r="F14" i="17"/>
  <c r="I14" i="17" s="1"/>
  <c r="C14" i="18"/>
  <c r="G14" i="18" s="1"/>
  <c r="F22" i="17"/>
  <c r="H22" i="17" s="1"/>
  <c r="C22" i="18"/>
  <c r="G22" i="18" s="1"/>
  <c r="D24" i="17"/>
  <c r="C24" i="18"/>
  <c r="C26" i="18"/>
  <c r="G26" i="18" s="1"/>
  <c r="D26" i="17"/>
  <c r="R29" i="17"/>
  <c r="Q29" i="18"/>
  <c r="T29" i="18" s="1"/>
  <c r="W29" i="18" s="1"/>
  <c r="U31" i="17"/>
  <c r="Q31" i="18"/>
  <c r="U33" i="17"/>
  <c r="R33" i="17"/>
  <c r="T33" i="17"/>
  <c r="W33" i="17" s="1"/>
  <c r="T35" i="17"/>
  <c r="R35" i="17"/>
  <c r="T37" i="17"/>
  <c r="Q37" i="18"/>
  <c r="R37" i="17"/>
  <c r="D43" i="17"/>
  <c r="C43" i="18"/>
  <c r="F47" i="17"/>
  <c r="I47" i="17" s="1"/>
  <c r="G47" i="17"/>
  <c r="C51" i="18"/>
  <c r="D51" i="17"/>
  <c r="D53" i="17"/>
  <c r="C53" i="18"/>
  <c r="G53" i="18" s="1"/>
  <c r="G55" i="17"/>
  <c r="C55" i="18"/>
  <c r="F55" i="18" s="1"/>
  <c r="I55" i="18" s="1"/>
  <c r="D55" i="17"/>
  <c r="G57" i="17"/>
  <c r="C57" i="18"/>
  <c r="G57" i="18" s="1"/>
  <c r="C59" i="18"/>
  <c r="G59" i="17"/>
  <c r="D59" i="17"/>
  <c r="G63" i="17"/>
  <c r="C63" i="18"/>
  <c r="F63" i="18" s="1"/>
  <c r="I63" i="18" s="1"/>
  <c r="D65" i="17"/>
  <c r="G65" i="17"/>
  <c r="F67" i="17"/>
  <c r="I67" i="17" s="1"/>
  <c r="C67" i="18"/>
  <c r="G67" i="18" s="1"/>
  <c r="G71" i="17"/>
  <c r="F71" i="17"/>
  <c r="I71" i="17" s="1"/>
  <c r="C75" i="18"/>
  <c r="F75" i="17"/>
  <c r="I75" i="17" s="1"/>
  <c r="G79" i="17"/>
  <c r="F79" i="17"/>
  <c r="I79" i="17" s="1"/>
  <c r="F81" i="17"/>
  <c r="D81" i="17"/>
  <c r="F84" i="17"/>
  <c r="I84" i="17" s="1"/>
  <c r="D84" i="17"/>
  <c r="T50" i="18"/>
  <c r="W50" i="18" s="1"/>
  <c r="T18" i="18"/>
  <c r="W18" i="18" s="1"/>
  <c r="I8" i="27"/>
  <c r="J8" i="27" s="1"/>
  <c r="K8" i="27" s="1"/>
  <c r="C41" i="18"/>
  <c r="D41" i="18" s="1"/>
  <c r="C4" i="18"/>
  <c r="C4" i="19" s="1"/>
  <c r="C20" i="18"/>
  <c r="G67" i="17"/>
  <c r="F77" i="17"/>
  <c r="I77" i="17" s="1"/>
  <c r="F20" i="17"/>
  <c r="I20" i="17" s="1"/>
  <c r="C73" i="18"/>
  <c r="D73" i="18" s="1"/>
  <c r="D75" i="17"/>
  <c r="D22" i="17"/>
  <c r="F39" i="17"/>
  <c r="I39" i="17" s="1"/>
  <c r="C65" i="18"/>
  <c r="D65" i="18" s="1"/>
  <c r="F18" i="17"/>
  <c r="I18" i="17" s="1"/>
  <c r="U35" i="17"/>
  <c r="F63" i="17"/>
  <c r="I63" i="17" s="1"/>
  <c r="F73" i="17"/>
  <c r="I73" i="17" s="1"/>
  <c r="G53" i="17"/>
  <c r="H53" i="17" s="1"/>
  <c r="J53" i="17" s="1"/>
  <c r="C45" i="18"/>
  <c r="G43" i="17"/>
  <c r="H43" i="17" s="1"/>
  <c r="J43" i="17" s="1"/>
  <c r="G26" i="17"/>
  <c r="T74" i="18"/>
  <c r="W74" i="18" s="1"/>
  <c r="R80" i="18"/>
  <c r="D67" i="17"/>
  <c r="G20" i="17"/>
  <c r="C10" i="18"/>
  <c r="G10" i="18" s="1"/>
  <c r="D73" i="17"/>
  <c r="G75" i="17"/>
  <c r="G69" i="17"/>
  <c r="U32" i="23"/>
  <c r="V32" i="23" s="1"/>
  <c r="C1306" i="10" s="1"/>
  <c r="F65" i="17"/>
  <c r="I65" i="17" s="1"/>
  <c r="Q35" i="18"/>
  <c r="F59" i="17"/>
  <c r="I59" i="17" s="1"/>
  <c r="F57" i="17"/>
  <c r="I57" i="17" s="1"/>
  <c r="F16" i="17"/>
  <c r="I16" i="17" s="1"/>
  <c r="C49" i="18"/>
  <c r="F49" i="18" s="1"/>
  <c r="I49" i="18" s="1"/>
  <c r="D71" i="17"/>
  <c r="R31" i="17"/>
  <c r="F26" i="17"/>
  <c r="I26" i="17" s="1"/>
  <c r="G5" i="17"/>
  <c r="C5" i="18"/>
  <c r="G5" i="18" s="1"/>
  <c r="C21" i="18"/>
  <c r="F21" i="18" s="1"/>
  <c r="I21" i="18" s="1"/>
  <c r="G21" i="17"/>
  <c r="F21" i="17"/>
  <c r="I21" i="17" s="1"/>
  <c r="D23" i="17"/>
  <c r="F23" i="17"/>
  <c r="I23" i="17" s="1"/>
  <c r="C27" i="18"/>
  <c r="G27" i="18" s="1"/>
  <c r="G27" i="17"/>
  <c r="D27" i="17"/>
  <c r="U28" i="17"/>
  <c r="Q28" i="18"/>
  <c r="T28" i="17"/>
  <c r="Q36" i="18"/>
  <c r="R36" i="17"/>
  <c r="T36" i="17"/>
  <c r="W36" i="17" s="1"/>
  <c r="R38" i="17"/>
  <c r="U38" i="17"/>
  <c r="V38" i="17" s="1"/>
  <c r="D40" i="17"/>
  <c r="G40" i="17"/>
  <c r="H40" i="17" s="1"/>
  <c r="C42" i="18"/>
  <c r="F42" i="18" s="1"/>
  <c r="I42" i="18" s="1"/>
  <c r="D42" i="17"/>
  <c r="F46" i="17"/>
  <c r="I46" i="17" s="1"/>
  <c r="G48" i="17"/>
  <c r="H48" i="17" s="1"/>
  <c r="C48" i="18"/>
  <c r="D48" i="17"/>
  <c r="C50" i="18"/>
  <c r="D50" i="17"/>
  <c r="C52" i="18"/>
  <c r="G52" i="18" s="1"/>
  <c r="F52" i="17"/>
  <c r="I52" i="17" s="1"/>
  <c r="D52" i="17"/>
  <c r="C54" i="18"/>
  <c r="G54" i="18" s="1"/>
  <c r="G54" i="17"/>
  <c r="H54" i="17" s="1"/>
  <c r="J54" i="17" s="1"/>
  <c r="C58" i="18"/>
  <c r="D58" i="18" s="1"/>
  <c r="G58" i="17"/>
  <c r="H58" i="17" s="1"/>
  <c r="G60" i="17"/>
  <c r="D60" i="17"/>
  <c r="F62" i="17"/>
  <c r="H62" i="17" s="1"/>
  <c r="D62" i="17"/>
  <c r="D64" i="17"/>
  <c r="G64" i="17"/>
  <c r="F64" i="17"/>
  <c r="I64" i="17" s="1"/>
  <c r="C66" i="18"/>
  <c r="D66" i="17"/>
  <c r="C70" i="18"/>
  <c r="D70" i="18" s="1"/>
  <c r="G70" i="17"/>
  <c r="C72" i="18"/>
  <c r="G72" i="17"/>
  <c r="D74" i="17"/>
  <c r="F74" i="17"/>
  <c r="I74" i="17" s="1"/>
  <c r="G74" i="17"/>
  <c r="D76" i="17"/>
  <c r="G76" i="17"/>
  <c r="F76" i="17"/>
  <c r="C78" i="18"/>
  <c r="D78" i="18" s="1"/>
  <c r="D78" i="17"/>
  <c r="F80" i="17"/>
  <c r="I80" i="17" s="1"/>
  <c r="C80" i="18"/>
  <c r="F80" i="18" s="1"/>
  <c r="I80" i="18" s="1"/>
  <c r="D80" i="17"/>
  <c r="G82" i="17"/>
  <c r="H82" i="17" s="1"/>
  <c r="C82" i="18"/>
  <c r="D82" i="17"/>
  <c r="D13" i="23"/>
  <c r="H13" i="23"/>
  <c r="F21" i="23"/>
  <c r="G21" i="23" s="1"/>
  <c r="D21" i="23"/>
  <c r="D25" i="23"/>
  <c r="H25" i="23"/>
  <c r="H39" i="23"/>
  <c r="D39" i="23"/>
  <c r="F45" i="23"/>
  <c r="G45" i="23" s="1"/>
  <c r="H45" i="23"/>
  <c r="H67" i="23"/>
  <c r="I67" i="23" s="1"/>
  <c r="J67" i="23" s="1"/>
  <c r="C60" i="10" s="1"/>
  <c r="C700" i="10" s="1"/>
  <c r="D67" i="23"/>
  <c r="H79" i="23"/>
  <c r="F79" i="23"/>
  <c r="G79" i="23" s="1"/>
  <c r="H29" i="24"/>
  <c r="F29" i="24"/>
  <c r="G29" i="24" s="1"/>
  <c r="D54" i="24"/>
  <c r="F54" i="24"/>
  <c r="G54" i="24" s="1"/>
  <c r="F68" i="24"/>
  <c r="H68" i="24"/>
  <c r="H72" i="24"/>
  <c r="F72" i="24"/>
  <c r="G72" i="24" s="1"/>
  <c r="H80" i="24"/>
  <c r="F80" i="24"/>
  <c r="G80" i="24" s="1"/>
  <c r="D82" i="24"/>
  <c r="H82" i="24"/>
  <c r="R15" i="26"/>
  <c r="S15" i="26" s="1"/>
  <c r="P15" i="26"/>
  <c r="T37" i="26"/>
  <c r="R37" i="26"/>
  <c r="S37" i="26" s="1"/>
  <c r="T41" i="26"/>
  <c r="R41" i="26"/>
  <c r="S41" i="26" s="1"/>
  <c r="T62" i="26"/>
  <c r="U62" i="26" s="1"/>
  <c r="V62" i="26" s="1"/>
  <c r="C1576" i="10" s="1"/>
  <c r="P62" i="26"/>
  <c r="P64" i="26"/>
  <c r="R64" i="26"/>
  <c r="S64" i="26" s="1"/>
  <c r="P74" i="26"/>
  <c r="R74" i="26"/>
  <c r="S74" i="26" s="1"/>
  <c r="P78" i="26"/>
  <c r="R78" i="26"/>
  <c r="S78" i="26" s="1"/>
  <c r="R29" i="27"/>
  <c r="S29" i="27" s="1"/>
  <c r="P29" i="27"/>
  <c r="P35" i="27"/>
  <c r="R35" i="27"/>
  <c r="S35" i="27" s="1"/>
  <c r="R46" i="27"/>
  <c r="S46" i="27" s="1"/>
  <c r="P46" i="27"/>
  <c r="G81" i="17"/>
  <c r="U65" i="24"/>
  <c r="V65" i="24" s="1"/>
  <c r="C1419" i="10" s="1"/>
  <c r="G51" i="17"/>
  <c r="U47" i="24"/>
  <c r="V47" i="24" s="1"/>
  <c r="C1401" i="10" s="1"/>
  <c r="T31" i="17"/>
  <c r="W31" i="17" s="1"/>
  <c r="F42" i="17"/>
  <c r="I42" i="17" s="1"/>
  <c r="F24" i="17"/>
  <c r="I24" i="17" s="1"/>
  <c r="G52" i="17"/>
  <c r="F72" i="17"/>
  <c r="I72" i="17" s="1"/>
  <c r="D72" i="17"/>
  <c r="Q33" i="18"/>
  <c r="U33" i="18" s="1"/>
  <c r="G78" i="17"/>
  <c r="H78" i="17" s="1"/>
  <c r="U29" i="17"/>
  <c r="G23" i="17"/>
  <c r="G50" i="17"/>
  <c r="H50" i="17" s="1"/>
  <c r="F27" i="17"/>
  <c r="I27" i="17" s="1"/>
  <c r="Q38" i="18"/>
  <c r="U38" i="18" s="1"/>
  <c r="P75" i="23"/>
  <c r="T75" i="23"/>
  <c r="U75" i="23" s="1"/>
  <c r="V75" i="23" s="1"/>
  <c r="C1349" i="10" s="1"/>
  <c r="P16" i="24"/>
  <c r="T16" i="24"/>
  <c r="U16" i="24" s="1"/>
  <c r="V16" i="24" s="1"/>
  <c r="C1370" i="10" s="1"/>
  <c r="R20" i="24"/>
  <c r="S20" i="24" s="1"/>
  <c r="P20" i="24"/>
  <c r="R36" i="24"/>
  <c r="S36" i="24" s="1"/>
  <c r="P36" i="24"/>
  <c r="R56" i="24"/>
  <c r="S56" i="24" s="1"/>
  <c r="P56" i="24"/>
  <c r="H29" i="26"/>
  <c r="F29" i="26"/>
  <c r="G29" i="26" s="1"/>
  <c r="F63" i="26"/>
  <c r="D63" i="26"/>
  <c r="F67" i="26"/>
  <c r="G67" i="26" s="1"/>
  <c r="D67" i="26"/>
  <c r="H75" i="26"/>
  <c r="F75" i="26"/>
  <c r="G75" i="26" s="1"/>
  <c r="D23" i="27"/>
  <c r="H23" i="27"/>
  <c r="I23" i="27" s="1"/>
  <c r="J23" i="27" s="1"/>
  <c r="H31" i="27"/>
  <c r="I31" i="27" s="1"/>
  <c r="J31" i="27" s="1"/>
  <c r="D31" i="27"/>
  <c r="H79" i="27"/>
  <c r="I79" i="27" s="1"/>
  <c r="J79" i="27" s="1"/>
  <c r="K79" i="27" s="1"/>
  <c r="D79" i="27"/>
  <c r="F81" i="27"/>
  <c r="G81" i="27" s="1"/>
  <c r="D81" i="27"/>
  <c r="R43" i="23"/>
  <c r="S43" i="23" s="1"/>
  <c r="P43" i="23"/>
  <c r="P68" i="23"/>
  <c r="T68" i="23"/>
  <c r="T74" i="23"/>
  <c r="U74" i="23" s="1"/>
  <c r="V74" i="23" s="1"/>
  <c r="C1348" i="10" s="1"/>
  <c r="P74" i="23"/>
  <c r="R27" i="24"/>
  <c r="S27" i="24" s="1"/>
  <c r="P27" i="24"/>
  <c r="P43" i="24"/>
  <c r="R43" i="24"/>
  <c r="S43" i="24" s="1"/>
  <c r="U43" i="24" s="1"/>
  <c r="V43" i="24" s="1"/>
  <c r="C1397" i="10" s="1"/>
  <c r="R53" i="24"/>
  <c r="S53" i="24" s="1"/>
  <c r="U53" i="24" s="1"/>
  <c r="V53" i="24" s="1"/>
  <c r="C1407" i="10" s="1"/>
  <c r="P53" i="24"/>
  <c r="T6" i="25"/>
  <c r="R6" i="25"/>
  <c r="S6" i="25" s="1"/>
  <c r="F40" i="26"/>
  <c r="G40" i="26" s="1"/>
  <c r="H40" i="26"/>
  <c r="H44" i="26"/>
  <c r="F44" i="26"/>
  <c r="G44" i="26" s="1"/>
  <c r="F56" i="26"/>
  <c r="G56" i="26" s="1"/>
  <c r="D56" i="26"/>
  <c r="H74" i="26"/>
  <c r="F74" i="26"/>
  <c r="G74" i="26" s="1"/>
  <c r="H40" i="27"/>
  <c r="I40" i="27" s="1"/>
  <c r="J40" i="27" s="1"/>
  <c r="D40" i="27"/>
  <c r="H48" i="27"/>
  <c r="F48" i="27"/>
  <c r="G48" i="27" s="1"/>
  <c r="F50" i="27"/>
  <c r="G50" i="27" s="1"/>
  <c r="K58" i="36"/>
  <c r="F77" i="18"/>
  <c r="U78" i="23"/>
  <c r="V78" i="23" s="1"/>
  <c r="C1352" i="10" s="1"/>
  <c r="T17" i="18"/>
  <c r="W17" i="18" s="1"/>
  <c r="T76" i="17"/>
  <c r="W76" i="17" s="1"/>
  <c r="T26" i="17"/>
  <c r="W26" i="17" s="1"/>
  <c r="I68" i="27"/>
  <c r="J68" i="27" s="1"/>
  <c r="C381" i="10" s="1"/>
  <c r="C1021" i="10" s="1"/>
  <c r="F29" i="17"/>
  <c r="I29" i="17" s="1"/>
  <c r="U4" i="17"/>
  <c r="D26" i="23"/>
  <c r="R63" i="26"/>
  <c r="S63" i="26" s="1"/>
  <c r="U63" i="26" s="1"/>
  <c r="V63" i="26" s="1"/>
  <c r="C1577" i="10" s="1"/>
  <c r="D6" i="23"/>
  <c r="H6" i="23"/>
  <c r="F14" i="23"/>
  <c r="G14" i="23" s="1"/>
  <c r="D14" i="23"/>
  <c r="D16" i="23"/>
  <c r="H16" i="23"/>
  <c r="F18" i="23"/>
  <c r="G18" i="23" s="1"/>
  <c r="D18" i="23"/>
  <c r="D19" i="23"/>
  <c r="H19" i="23"/>
  <c r="I19" i="23" s="1"/>
  <c r="J19" i="23" s="1"/>
  <c r="C12" i="10" s="1"/>
  <c r="C652" i="10" s="1"/>
  <c r="D20" i="23"/>
  <c r="H20" i="23"/>
  <c r="D30" i="23"/>
  <c r="H30" i="23"/>
  <c r="I30" i="23" s="1"/>
  <c r="J30" i="23" s="1"/>
  <c r="C23" i="10" s="1"/>
  <c r="C663" i="10" s="1"/>
  <c r="I32" i="23"/>
  <c r="J32" i="23" s="1"/>
  <c r="C25" i="10" s="1"/>
  <c r="C665" i="10" s="1"/>
  <c r="D47" i="23"/>
  <c r="F47" i="23"/>
  <c r="G47" i="23" s="1"/>
  <c r="F64" i="23"/>
  <c r="G64" i="23" s="1"/>
  <c r="H23" i="24"/>
  <c r="F23" i="24"/>
  <c r="F61" i="24"/>
  <c r="G61" i="24" s="1"/>
  <c r="H76" i="24"/>
  <c r="I76" i="24" s="1"/>
  <c r="J76" i="24" s="1"/>
  <c r="C149" i="10" s="1"/>
  <c r="C789" i="10" s="1"/>
  <c r="D76" i="24"/>
  <c r="H79" i="24"/>
  <c r="D79" i="24"/>
  <c r="F83" i="24"/>
  <c r="G83" i="24" s="1"/>
  <c r="H84" i="24"/>
  <c r="F84" i="24"/>
  <c r="G84" i="24" s="1"/>
  <c r="D85" i="24"/>
  <c r="F85" i="24"/>
  <c r="G85" i="24" s="1"/>
  <c r="H86" i="24"/>
  <c r="D86" i="24"/>
  <c r="H5" i="25"/>
  <c r="F5" i="25"/>
  <c r="G5" i="25" s="1"/>
  <c r="P6" i="26"/>
  <c r="R6" i="26"/>
  <c r="R13" i="26"/>
  <c r="S13" i="26" s="1"/>
  <c r="P13" i="26"/>
  <c r="P17" i="26"/>
  <c r="R17" i="26"/>
  <c r="S17" i="26" s="1"/>
  <c r="P18" i="26"/>
  <c r="T18" i="26"/>
  <c r="P22" i="26"/>
  <c r="R22" i="26"/>
  <c r="S22" i="26" s="1"/>
  <c r="T25" i="26"/>
  <c r="P25" i="26"/>
  <c r="P28" i="26"/>
  <c r="R28" i="26"/>
  <c r="S28" i="26" s="1"/>
  <c r="T29" i="26"/>
  <c r="R29" i="26"/>
  <c r="S29" i="26" s="1"/>
  <c r="P32" i="26"/>
  <c r="R32" i="26"/>
  <c r="S32" i="26" s="1"/>
  <c r="T35" i="26"/>
  <c r="P35" i="26"/>
  <c r="P40" i="26"/>
  <c r="T40" i="26"/>
  <c r="R42" i="26"/>
  <c r="S42" i="26" s="1"/>
  <c r="T42" i="26"/>
  <c r="P47" i="26"/>
  <c r="R47" i="26"/>
  <c r="S47" i="26" s="1"/>
  <c r="T56" i="26"/>
  <c r="U56" i="26" s="1"/>
  <c r="V56" i="26" s="1"/>
  <c r="C1570" i="10" s="1"/>
  <c r="P56" i="26"/>
  <c r="T57" i="26"/>
  <c r="R57" i="26"/>
  <c r="S57" i="26" s="1"/>
  <c r="S60" i="26"/>
  <c r="P61" i="26"/>
  <c r="T61" i="26"/>
  <c r="U61" i="26" s="1"/>
  <c r="V61" i="26" s="1"/>
  <c r="C1575" i="10" s="1"/>
  <c r="T70" i="26"/>
  <c r="R70" i="26"/>
  <c r="S70" i="26" s="1"/>
  <c r="P70" i="26"/>
  <c r="R73" i="26"/>
  <c r="S73" i="26" s="1"/>
  <c r="T73" i="26"/>
  <c r="R77" i="26"/>
  <c r="S77" i="26" s="1"/>
  <c r="U77" i="26" s="1"/>
  <c r="V77" i="26" s="1"/>
  <c r="C1591" i="10" s="1"/>
  <c r="R80" i="26"/>
  <c r="S80" i="26" s="1"/>
  <c r="P80" i="26"/>
  <c r="R81" i="26"/>
  <c r="S81" i="26" s="1"/>
  <c r="U81" i="26" s="1"/>
  <c r="V81" i="26" s="1"/>
  <c r="C1595" i="10" s="1"/>
  <c r="T83" i="26"/>
  <c r="R83" i="26"/>
  <c r="S83" i="26" s="1"/>
  <c r="R86" i="26"/>
  <c r="S86" i="26" s="1"/>
  <c r="T86" i="26"/>
  <c r="H87" i="26"/>
  <c r="D87" i="26"/>
  <c r="P5" i="27"/>
  <c r="T5" i="27"/>
  <c r="T11" i="27"/>
  <c r="R11" i="27"/>
  <c r="S11" i="27" s="1"/>
  <c r="T12" i="27"/>
  <c r="P12" i="27"/>
  <c r="T19" i="27"/>
  <c r="P19" i="27"/>
  <c r="R20" i="27"/>
  <c r="S20" i="27" s="1"/>
  <c r="P20" i="27"/>
  <c r="T21" i="27"/>
  <c r="P21" i="27"/>
  <c r="R22" i="27"/>
  <c r="S22" i="27" s="1"/>
  <c r="P22" i="27"/>
  <c r="P24" i="27"/>
  <c r="T24" i="27"/>
  <c r="R26" i="27"/>
  <c r="S26" i="27" s="1"/>
  <c r="P26" i="27"/>
  <c r="P30" i="27"/>
  <c r="T30" i="27"/>
  <c r="R32" i="27"/>
  <c r="T32" i="27"/>
  <c r="R33" i="27"/>
  <c r="S33" i="27" s="1"/>
  <c r="T33" i="27"/>
  <c r="R34" i="27"/>
  <c r="S34" i="27" s="1"/>
  <c r="T34" i="27"/>
  <c r="P37" i="27"/>
  <c r="R37" i="27"/>
  <c r="S37" i="27" s="1"/>
  <c r="P38" i="27"/>
  <c r="T38" i="27"/>
  <c r="S38" i="27"/>
  <c r="T40" i="27"/>
  <c r="R40" i="27"/>
  <c r="S40" i="27" s="1"/>
  <c r="R41" i="27"/>
  <c r="S41" i="27" s="1"/>
  <c r="U41" i="27" s="1"/>
  <c r="V41" i="27" s="1"/>
  <c r="C1635" i="10" s="1"/>
  <c r="F46" i="18"/>
  <c r="H46" i="18" s="1"/>
  <c r="F34" i="18"/>
  <c r="G84" i="18"/>
  <c r="F60" i="18"/>
  <c r="H60" i="18" s="1"/>
  <c r="K24" i="27"/>
  <c r="U10" i="23"/>
  <c r="V10" i="23" s="1"/>
  <c r="C1284" i="10" s="1"/>
  <c r="U59" i="24"/>
  <c r="V59" i="24" s="1"/>
  <c r="C1413" i="10" s="1"/>
  <c r="G17" i="18"/>
  <c r="H17" i="18" s="1"/>
  <c r="J17" i="18" s="1"/>
  <c r="I84" i="27"/>
  <c r="J84" i="27" s="1"/>
  <c r="K84" i="27" s="1"/>
  <c r="U75" i="24"/>
  <c r="V75" i="24" s="1"/>
  <c r="C1429" i="10" s="1"/>
  <c r="I50" i="24"/>
  <c r="J50" i="24" s="1"/>
  <c r="C123" i="10" s="1"/>
  <c r="C763" i="10" s="1"/>
  <c r="T46" i="18"/>
  <c r="W46" i="18" s="1"/>
  <c r="T43" i="26"/>
  <c r="H11" i="24"/>
  <c r="I11" i="24" s="1"/>
  <c r="J11" i="24" s="1"/>
  <c r="C84" i="10" s="1"/>
  <c r="C724" i="10" s="1"/>
  <c r="P7" i="26"/>
  <c r="F17" i="23"/>
  <c r="G17" i="23" s="1"/>
  <c r="T54" i="26"/>
  <c r="F45" i="24"/>
  <c r="G45" i="24" s="1"/>
  <c r="P66" i="27"/>
  <c r="P28" i="27"/>
  <c r="T59" i="26"/>
  <c r="P9" i="26"/>
  <c r="F8" i="24"/>
  <c r="G8" i="24" s="1"/>
  <c r="T17" i="27"/>
  <c r="T35" i="27"/>
  <c r="R31" i="27"/>
  <c r="S31" i="27" s="1"/>
  <c r="T16" i="26"/>
  <c r="U16" i="26" s="1"/>
  <c r="V16" i="26" s="1"/>
  <c r="C1530" i="10" s="1"/>
  <c r="T5" i="26"/>
  <c r="H19" i="24"/>
  <c r="I19" i="24" s="1"/>
  <c r="J19" i="24" s="1"/>
  <c r="C92" i="10" s="1"/>
  <c r="C732" i="10" s="1"/>
  <c r="F82" i="24"/>
  <c r="G82" i="24" s="1"/>
  <c r="I82" i="24" s="1"/>
  <c r="J82" i="24" s="1"/>
  <c r="C155" i="10" s="1"/>
  <c r="C795" i="10" s="1"/>
  <c r="H78" i="24"/>
  <c r="I78" i="24" s="1"/>
  <c r="J78" i="24" s="1"/>
  <c r="C151" i="10" s="1"/>
  <c r="C791" i="10" s="1"/>
  <c r="H26" i="24"/>
  <c r="F15" i="24"/>
  <c r="G15" i="24" s="1"/>
  <c r="R42" i="27"/>
  <c r="S42" i="27" s="1"/>
  <c r="U42" i="27" s="1"/>
  <c r="V42" i="27" s="1"/>
  <c r="C1636" i="10" s="1"/>
  <c r="R27" i="26"/>
  <c r="S27" i="26" s="1"/>
  <c r="U27" i="26" s="1"/>
  <c r="V27" i="26" s="1"/>
  <c r="C1541" i="10" s="1"/>
  <c r="P19" i="26"/>
  <c r="P41" i="26"/>
  <c r="H32" i="24"/>
  <c r="T80" i="26"/>
  <c r="P37" i="26"/>
  <c r="P50" i="24"/>
  <c r="P30" i="26"/>
  <c r="R21" i="27"/>
  <c r="S21" i="27" s="1"/>
  <c r="T60" i="27"/>
  <c r="D84" i="24"/>
  <c r="D35" i="23"/>
  <c r="T72" i="26"/>
  <c r="R60" i="27"/>
  <c r="S60" i="27" s="1"/>
  <c r="R45" i="26"/>
  <c r="S45" i="26" s="1"/>
  <c r="T18" i="27"/>
  <c r="F79" i="24"/>
  <c r="G79" i="24" s="1"/>
  <c r="D7" i="25"/>
  <c r="H23" i="23"/>
  <c r="I23" i="23" s="1"/>
  <c r="J23" i="23" s="1"/>
  <c r="C16" i="10" s="1"/>
  <c r="C656" i="10" s="1"/>
  <c r="P25" i="27"/>
  <c r="P83" i="26"/>
  <c r="H50" i="23"/>
  <c r="I50" i="23" s="1"/>
  <c r="J50" i="23" s="1"/>
  <c r="C43" i="10" s="1"/>
  <c r="C683" i="10" s="1"/>
  <c r="H31" i="24"/>
  <c r="F16" i="23"/>
  <c r="G16" i="23" s="1"/>
  <c r="F34" i="23"/>
  <c r="G34" i="23" s="1"/>
  <c r="R35" i="26"/>
  <c r="T47" i="26"/>
  <c r="F67" i="24"/>
  <c r="G67" i="24" s="1"/>
  <c r="T37" i="27"/>
  <c r="D80" i="24"/>
  <c r="R9" i="27"/>
  <c r="S9" i="27" s="1"/>
  <c r="R52" i="26"/>
  <c r="S52" i="26" s="1"/>
  <c r="T26" i="27"/>
  <c r="P75" i="26"/>
  <c r="T13" i="27"/>
  <c r="H65" i="24"/>
  <c r="Q4" i="18"/>
  <c r="T4" i="17"/>
  <c r="W4" i="17" s="1"/>
  <c r="Q5" i="18"/>
  <c r="R5" i="18" s="1"/>
  <c r="T5" i="17"/>
  <c r="W5" i="17" s="1"/>
  <c r="T6" i="17"/>
  <c r="U6" i="17"/>
  <c r="U8" i="17"/>
  <c r="R8" i="17"/>
  <c r="Q9" i="18"/>
  <c r="U9" i="18" s="1"/>
  <c r="T9" i="17"/>
  <c r="V9" i="17" s="1"/>
  <c r="Q10" i="18"/>
  <c r="T10" i="18" s="1"/>
  <c r="W10" i="18" s="1"/>
  <c r="U10" i="17"/>
  <c r="V10" i="17" s="1"/>
  <c r="R12" i="17"/>
  <c r="T12" i="17"/>
  <c r="W12" i="17" s="1"/>
  <c r="R14" i="17"/>
  <c r="T14" i="17"/>
  <c r="V14" i="17" s="1"/>
  <c r="Q15" i="18"/>
  <c r="R15" i="18" s="1"/>
  <c r="T15" i="17"/>
  <c r="U17" i="17"/>
  <c r="R17" i="17"/>
  <c r="U18" i="17"/>
  <c r="R18" i="17"/>
  <c r="U19" i="17"/>
  <c r="R19" i="17"/>
  <c r="U42" i="17"/>
  <c r="Q42" i="18"/>
  <c r="R42" i="18" s="1"/>
  <c r="R43" i="17"/>
  <c r="U43" i="17"/>
  <c r="R47" i="17"/>
  <c r="T47" i="17"/>
  <c r="W47" i="17" s="1"/>
  <c r="U51" i="17"/>
  <c r="R51" i="17"/>
  <c r="Q52" i="18"/>
  <c r="R52" i="18" s="1"/>
  <c r="U52" i="17"/>
  <c r="Q63" i="18"/>
  <c r="U63" i="17"/>
  <c r="U65" i="17"/>
  <c r="R65" i="17"/>
  <c r="T69" i="17"/>
  <c r="U69" i="17"/>
  <c r="U79" i="17"/>
  <c r="R79" i="17"/>
  <c r="P66" i="26"/>
  <c r="K60" i="27"/>
  <c r="C373" i="10"/>
  <c r="C1013" i="10" s="1"/>
  <c r="U60" i="18"/>
  <c r="V60" i="18" s="1"/>
  <c r="T60" i="18"/>
  <c r="W60" i="18" s="1"/>
  <c r="T76" i="18"/>
  <c r="W76" i="18" s="1"/>
  <c r="U76" i="18"/>
  <c r="F85" i="18"/>
  <c r="I85" i="18" s="1"/>
  <c r="S7" i="26"/>
  <c r="U7" i="26" s="1"/>
  <c r="V7" i="26" s="1"/>
  <c r="C1521" i="10" s="1"/>
  <c r="S30" i="26"/>
  <c r="U30" i="26" s="1"/>
  <c r="V30" i="26" s="1"/>
  <c r="C1544" i="10" s="1"/>
  <c r="S67" i="26"/>
  <c r="S17" i="27"/>
  <c r="S39" i="27"/>
  <c r="U39" i="27" s="1"/>
  <c r="V39" i="27" s="1"/>
  <c r="C1633" i="10" s="1"/>
  <c r="G11" i="23"/>
  <c r="U80" i="18"/>
  <c r="V80" i="18" s="1"/>
  <c r="X80" i="18" s="1"/>
  <c r="R69" i="18"/>
  <c r="W50" i="17"/>
  <c r="F13" i="18"/>
  <c r="I13" i="18" s="1"/>
  <c r="F84" i="18"/>
  <c r="I84" i="18" s="1"/>
  <c r="I48" i="17"/>
  <c r="S84" i="26"/>
  <c r="U84" i="26" s="1"/>
  <c r="V84" i="26" s="1"/>
  <c r="C1598" i="10" s="1"/>
  <c r="D71" i="18"/>
  <c r="I40" i="17"/>
  <c r="R8" i="18"/>
  <c r="I36" i="17"/>
  <c r="F62" i="18"/>
  <c r="H62" i="18" s="1"/>
  <c r="T68" i="26"/>
  <c r="U68" i="26" s="1"/>
  <c r="V68" i="26" s="1"/>
  <c r="C1582" i="10" s="1"/>
  <c r="R15" i="27"/>
  <c r="S15" i="27" s="1"/>
  <c r="U15" i="27" s="1"/>
  <c r="V15" i="27" s="1"/>
  <c r="C1609" i="10" s="1"/>
  <c r="U3" i="17"/>
  <c r="T53" i="17"/>
  <c r="R53" i="17"/>
  <c r="H59" i="23"/>
  <c r="I59" i="23" s="1"/>
  <c r="J59" i="23" s="1"/>
  <c r="C52" i="10" s="1"/>
  <c r="C692" i="10" s="1"/>
  <c r="T18" i="17"/>
  <c r="R69" i="17"/>
  <c r="F34" i="17"/>
  <c r="T51" i="26"/>
  <c r="U51" i="26" s="1"/>
  <c r="V51" i="26" s="1"/>
  <c r="C1565" i="10" s="1"/>
  <c r="D7" i="23"/>
  <c r="R54" i="26"/>
  <c r="S54" i="26" s="1"/>
  <c r="D9" i="23"/>
  <c r="F33" i="17"/>
  <c r="I33" i="17" s="1"/>
  <c r="T80" i="17"/>
  <c r="W80" i="17" s="1"/>
  <c r="Q13" i="18"/>
  <c r="R7" i="17"/>
  <c r="I66" i="26"/>
  <c r="J66" i="26" s="1"/>
  <c r="R50" i="17"/>
  <c r="W41" i="17"/>
  <c r="S75" i="26"/>
  <c r="T14" i="26"/>
  <c r="U14" i="26" s="1"/>
  <c r="V14" i="26" s="1"/>
  <c r="C1528" i="10" s="1"/>
  <c r="H63" i="23"/>
  <c r="I65" i="27"/>
  <c r="J65" i="27" s="1"/>
  <c r="C378" i="10" s="1"/>
  <c r="C1018" i="10" s="1"/>
  <c r="S59" i="26"/>
  <c r="G13" i="23"/>
  <c r="R81" i="27"/>
  <c r="S81" i="27" s="1"/>
  <c r="T43" i="27"/>
  <c r="P43" i="27"/>
  <c r="T73" i="17"/>
  <c r="F60" i="23"/>
  <c r="G60" i="23" s="1"/>
  <c r="P21" i="26"/>
  <c r="H85" i="23"/>
  <c r="I58" i="26"/>
  <c r="J58" i="26" s="1"/>
  <c r="H83" i="24"/>
  <c r="R84" i="27"/>
  <c r="H78" i="23"/>
  <c r="D61" i="24"/>
  <c r="U73" i="17"/>
  <c r="T36" i="27"/>
  <c r="H61" i="24"/>
  <c r="U26" i="17"/>
  <c r="F9" i="18"/>
  <c r="I9" i="18" s="1"/>
  <c r="Q47" i="18"/>
  <c r="F42" i="23"/>
  <c r="G42" i="23" s="1"/>
  <c r="T8" i="17"/>
  <c r="H57" i="23"/>
  <c r="I57" i="23" s="1"/>
  <c r="J57" i="23" s="1"/>
  <c r="C50" i="10" s="1"/>
  <c r="C690" i="10" s="1"/>
  <c r="R11" i="17"/>
  <c r="G37" i="17"/>
  <c r="H37" i="17" s="1"/>
  <c r="U67" i="17"/>
  <c r="Q41" i="18"/>
  <c r="U41" i="17"/>
  <c r="V41" i="17" s="1"/>
  <c r="D17" i="18"/>
  <c r="U81" i="17"/>
  <c r="F64" i="18"/>
  <c r="I64" i="18" s="1"/>
  <c r="G86" i="24"/>
  <c r="D72" i="24"/>
  <c r="R3" i="17"/>
  <c r="D23" i="24"/>
  <c r="R45" i="17"/>
  <c r="T45" i="17"/>
  <c r="V45" i="17" s="1"/>
  <c r="P8" i="26"/>
  <c r="Q45" i="18"/>
  <c r="D34" i="24"/>
  <c r="U55" i="17"/>
  <c r="R58" i="27"/>
  <c r="S58" i="27" s="1"/>
  <c r="U58" i="27" s="1"/>
  <c r="V58" i="27" s="1"/>
  <c r="C1652" i="10" s="1"/>
  <c r="P51" i="27"/>
  <c r="R70" i="17"/>
  <c r="T70" i="17"/>
  <c r="U62" i="17"/>
  <c r="V62" i="17" s="1"/>
  <c r="Y62" i="17" s="1"/>
  <c r="B1340" i="10" s="1"/>
  <c r="Q62" i="18"/>
  <c r="R65" i="27"/>
  <c r="S65" i="27" s="1"/>
  <c r="U65" i="27" s="1"/>
  <c r="V65" i="27" s="1"/>
  <c r="C1659" i="10" s="1"/>
  <c r="P26" i="26"/>
  <c r="D48" i="23"/>
  <c r="D44" i="23"/>
  <c r="D32" i="23"/>
  <c r="R16" i="17"/>
  <c r="Q23" i="18"/>
  <c r="R79" i="27"/>
  <c r="S79" i="27" s="1"/>
  <c r="U79" i="27" s="1"/>
  <c r="V79" i="27" s="1"/>
  <c r="C1673" i="10" s="1"/>
  <c r="P58" i="26"/>
  <c r="P50" i="26"/>
  <c r="H64" i="24"/>
  <c r="I64" i="24" s="1"/>
  <c r="J64" i="24" s="1"/>
  <c r="C137" i="10" s="1"/>
  <c r="C777" i="10" s="1"/>
  <c r="F41" i="24"/>
  <c r="G41" i="24" s="1"/>
  <c r="D37" i="24"/>
  <c r="T19" i="26"/>
  <c r="V48" i="17"/>
  <c r="Y48" i="17" s="1"/>
  <c r="B1326" i="10" s="1"/>
  <c r="U78" i="18"/>
  <c r="V78" i="18" s="1"/>
  <c r="W78" i="18"/>
  <c r="T11" i="26"/>
  <c r="R8" i="26"/>
  <c r="S8" i="26" s="1"/>
  <c r="U8" i="26" s="1"/>
  <c r="V8" i="26" s="1"/>
  <c r="C1522" i="10" s="1"/>
  <c r="P38" i="26"/>
  <c r="Q20" i="18"/>
  <c r="R20" i="18" s="1"/>
  <c r="R85" i="26"/>
  <c r="S85" i="26" s="1"/>
  <c r="R24" i="26"/>
  <c r="S24" i="26" s="1"/>
  <c r="P20" i="26"/>
  <c r="H73" i="23"/>
  <c r="Q6" i="18"/>
  <c r="F13" i="24"/>
  <c r="G13" i="24" s="1"/>
  <c r="F25" i="23"/>
  <c r="G25" i="23" s="1"/>
  <c r="R79" i="26"/>
  <c r="S79" i="26" s="1"/>
  <c r="T60" i="26"/>
  <c r="T9" i="26"/>
  <c r="U9" i="26" s="1"/>
  <c r="V9" i="26" s="1"/>
  <c r="C1523" i="10" s="1"/>
  <c r="W32" i="17"/>
  <c r="U69" i="26"/>
  <c r="V69" i="26" s="1"/>
  <c r="C1583" i="10" s="1"/>
  <c r="U46" i="18"/>
  <c r="T49" i="26"/>
  <c r="R49" i="26"/>
  <c r="S49" i="26" s="1"/>
  <c r="H45" i="24"/>
  <c r="U8" i="24"/>
  <c r="V8" i="24" s="1"/>
  <c r="C1362" i="10" s="1"/>
  <c r="F15" i="23"/>
  <c r="G15" i="23" s="1"/>
  <c r="I15" i="23" s="1"/>
  <c r="J15" i="23" s="1"/>
  <c r="C8" i="10" s="1"/>
  <c r="C648" i="10" s="1"/>
  <c r="T3" i="17"/>
  <c r="W3" i="17" s="1"/>
  <c r="P69" i="26"/>
  <c r="F62" i="24"/>
  <c r="G62" i="24" s="1"/>
  <c r="H17" i="23"/>
  <c r="D12" i="23"/>
  <c r="R66" i="27"/>
  <c r="P55" i="26"/>
  <c r="R5" i="26"/>
  <c r="D8" i="24"/>
  <c r="D31" i="17"/>
  <c r="P39" i="27"/>
  <c r="P31" i="27"/>
  <c r="P16" i="26"/>
  <c r="R12" i="26"/>
  <c r="S12" i="26" s="1"/>
  <c r="D19" i="24"/>
  <c r="C31" i="18"/>
  <c r="F31" i="18" s="1"/>
  <c r="P14" i="27"/>
  <c r="W7" i="17"/>
  <c r="P73" i="27"/>
  <c r="T71" i="26"/>
  <c r="D78" i="24"/>
  <c r="F26" i="24"/>
  <c r="T14" i="27"/>
  <c r="P42" i="27"/>
  <c r="P34" i="26"/>
  <c r="P27" i="26"/>
  <c r="P23" i="26"/>
  <c r="D36" i="24"/>
  <c r="D29" i="24"/>
  <c r="F32" i="24"/>
  <c r="G32" i="24" s="1"/>
  <c r="H21" i="23"/>
  <c r="I21" i="23" s="1"/>
  <c r="J21" i="23" s="1"/>
  <c r="C14" i="10" s="1"/>
  <c r="C654" i="10" s="1"/>
  <c r="T50" i="24"/>
  <c r="U50" i="24" s="1"/>
  <c r="V50" i="24" s="1"/>
  <c r="C1404" i="10" s="1"/>
  <c r="P11" i="27"/>
  <c r="U12" i="17"/>
  <c r="Q12" i="18"/>
  <c r="P52" i="26"/>
  <c r="H35" i="23"/>
  <c r="I35" i="23" s="1"/>
  <c r="J35" i="23" s="1"/>
  <c r="C28" i="10" s="1"/>
  <c r="C668" i="10" s="1"/>
  <c r="R9" i="17"/>
  <c r="G64" i="18"/>
  <c r="R72" i="26"/>
  <c r="F62" i="26"/>
  <c r="P42" i="26"/>
  <c r="R30" i="27"/>
  <c r="R18" i="27"/>
  <c r="S18" i="27" s="1"/>
  <c r="P32" i="27"/>
  <c r="T20" i="27"/>
  <c r="P67" i="26"/>
  <c r="T28" i="26"/>
  <c r="P73" i="26"/>
  <c r="F7" i="25"/>
  <c r="G7" i="25" s="1"/>
  <c r="D23" i="23"/>
  <c r="H18" i="23"/>
  <c r="P41" i="27"/>
  <c r="R25" i="27"/>
  <c r="S25" i="27" s="1"/>
  <c r="U25" i="27" s="1"/>
  <c r="V25" i="27" s="1"/>
  <c r="C1619" i="10" s="1"/>
  <c r="D5" i="25"/>
  <c r="P77" i="26"/>
  <c r="H55" i="24"/>
  <c r="I55" i="24" s="1"/>
  <c r="J55" i="24" s="1"/>
  <c r="C128" i="10" s="1"/>
  <c r="C768" i="10" s="1"/>
  <c r="Q19" i="18"/>
  <c r="P86" i="26"/>
  <c r="T64" i="26"/>
  <c r="R46" i="26"/>
  <c r="S46" i="26" s="1"/>
  <c r="D50" i="23"/>
  <c r="F31" i="24"/>
  <c r="G31" i="24" s="1"/>
  <c r="R5" i="17"/>
  <c r="U5" i="17"/>
  <c r="H66" i="23"/>
  <c r="F20" i="23"/>
  <c r="G20" i="23" s="1"/>
  <c r="H14" i="23"/>
  <c r="F87" i="26"/>
  <c r="G87" i="26" s="1"/>
  <c r="T17" i="17"/>
  <c r="R10" i="17"/>
  <c r="D34" i="23"/>
  <c r="P84" i="27"/>
  <c r="S8" i="27"/>
  <c r="D49" i="23"/>
  <c r="H80" i="23"/>
  <c r="T74" i="26"/>
  <c r="T17" i="26"/>
  <c r="P33" i="27"/>
  <c r="R6" i="27"/>
  <c r="S6" i="27" s="1"/>
  <c r="T46" i="27"/>
  <c r="R36" i="27"/>
  <c r="S36" i="27" s="1"/>
  <c r="H77" i="24"/>
  <c r="Q26" i="18"/>
  <c r="U26" i="18" s="1"/>
  <c r="Q14" i="18"/>
  <c r="R25" i="26"/>
  <c r="S25" i="26" s="1"/>
  <c r="H85" i="24"/>
  <c r="U73" i="23"/>
  <c r="V73" i="23" s="1"/>
  <c r="C1347" i="10" s="1"/>
  <c r="D67" i="24"/>
  <c r="R10" i="27"/>
  <c r="S10" i="27" s="1"/>
  <c r="U10" i="27" s="1"/>
  <c r="V10" i="27" s="1"/>
  <c r="C1604" i="10" s="1"/>
  <c r="P29" i="26"/>
  <c r="R24" i="27"/>
  <c r="S24" i="27" s="1"/>
  <c r="P16" i="27"/>
  <c r="P34" i="27"/>
  <c r="T8" i="27"/>
  <c r="R40" i="26"/>
  <c r="S40" i="26" s="1"/>
  <c r="R5" i="27"/>
  <c r="S5" i="27" s="1"/>
  <c r="T9" i="27"/>
  <c r="R18" i="26"/>
  <c r="S18" i="26" s="1"/>
  <c r="T75" i="26"/>
  <c r="T32" i="26"/>
  <c r="D83" i="24"/>
  <c r="D79" i="23"/>
  <c r="H47" i="23"/>
  <c r="I47" i="23" s="1"/>
  <c r="J47" i="23" s="1"/>
  <c r="C40" i="10" s="1"/>
  <c r="C680" i="10" s="1"/>
  <c r="R13" i="27"/>
  <c r="S13" i="27" s="1"/>
  <c r="D68" i="23"/>
  <c r="P10" i="26"/>
  <c r="T6" i="26"/>
  <c r="R53" i="26"/>
  <c r="S53" i="26" s="1"/>
  <c r="T82" i="26"/>
  <c r="T36" i="26"/>
  <c r="G32" i="17"/>
  <c r="P61" i="27"/>
  <c r="H26" i="23"/>
  <c r="I26" i="23" s="1"/>
  <c r="J26" i="23" s="1"/>
  <c r="C19" i="10" s="1"/>
  <c r="C659" i="10" s="1"/>
  <c r="R78" i="17"/>
  <c r="F49" i="23"/>
  <c r="G49" i="23" s="1"/>
  <c r="I49" i="23" s="1"/>
  <c r="J49" i="23" s="1"/>
  <c r="C42" i="10" s="1"/>
  <c r="C682" i="10" s="1"/>
  <c r="F12" i="23"/>
  <c r="G12" i="23" s="1"/>
  <c r="P63" i="26"/>
  <c r="P39" i="26"/>
  <c r="T66" i="26"/>
  <c r="T13" i="26"/>
  <c r="T78" i="26"/>
  <c r="T29" i="27"/>
  <c r="W8" i="18"/>
  <c r="T69" i="18"/>
  <c r="I3" i="18"/>
  <c r="G34" i="18"/>
  <c r="H34" i="18" s="1"/>
  <c r="U31" i="24"/>
  <c r="V31" i="24" s="1"/>
  <c r="C1385" i="10" s="1"/>
  <c r="D60" i="18"/>
  <c r="U11" i="18"/>
  <c r="G37" i="18"/>
  <c r="F71" i="18"/>
  <c r="H71" i="18" s="1"/>
  <c r="U72" i="24"/>
  <c r="V72" i="24" s="1"/>
  <c r="C1426" i="10" s="1"/>
  <c r="G81" i="18"/>
  <c r="C3" i="19"/>
  <c r="D85" i="18"/>
  <c r="G85" i="18"/>
  <c r="I18" i="26"/>
  <c r="J18" i="26" s="1"/>
  <c r="C393" i="10"/>
  <c r="C1033" i="10" s="1"/>
  <c r="F69" i="18"/>
  <c r="D69" i="18"/>
  <c r="U7" i="27"/>
  <c r="V7" i="27" s="1"/>
  <c r="C1601" i="10" s="1"/>
  <c r="I38" i="26"/>
  <c r="J38" i="26" s="1"/>
  <c r="K38" i="26" s="1"/>
  <c r="I28" i="27"/>
  <c r="J28" i="27" s="1"/>
  <c r="C341" i="10" s="1"/>
  <c r="C981" i="10" s="1"/>
  <c r="U7" i="23"/>
  <c r="V7" i="23" s="1"/>
  <c r="C1281" i="10" s="1"/>
  <c r="T24" i="23"/>
  <c r="S66" i="26"/>
  <c r="U77" i="18"/>
  <c r="U36" i="23"/>
  <c r="V36" i="23" s="1"/>
  <c r="C1310" i="10" s="1"/>
  <c r="I57" i="27"/>
  <c r="J57" i="27" s="1"/>
  <c r="V21" i="17"/>
  <c r="X21" i="17" s="1"/>
  <c r="U53" i="23"/>
  <c r="V53" i="23" s="1"/>
  <c r="C1327" i="10" s="1"/>
  <c r="D15" i="23"/>
  <c r="S26" i="23"/>
  <c r="U26" i="23" s="1"/>
  <c r="V26" i="23" s="1"/>
  <c r="C1300" i="10" s="1"/>
  <c r="G76" i="18"/>
  <c r="F76" i="18"/>
  <c r="G42" i="18"/>
  <c r="I22" i="26"/>
  <c r="J22" i="26" s="1"/>
  <c r="R17" i="18"/>
  <c r="G74" i="18"/>
  <c r="F74" i="18"/>
  <c r="I74" i="18" s="1"/>
  <c r="U3" i="18"/>
  <c r="R3" i="18"/>
  <c r="C6" i="18"/>
  <c r="G6" i="18" s="1"/>
  <c r="D6" i="17"/>
  <c r="F7" i="17"/>
  <c r="I7" i="17" s="1"/>
  <c r="C7" i="18"/>
  <c r="G9" i="17"/>
  <c r="D9" i="17"/>
  <c r="C12" i="18"/>
  <c r="F12" i="17"/>
  <c r="I12" i="17" s="1"/>
  <c r="D14" i="17"/>
  <c r="G14" i="17"/>
  <c r="C15" i="18"/>
  <c r="G15" i="17"/>
  <c r="H15" i="17" s="1"/>
  <c r="D16" i="17"/>
  <c r="G16" i="17"/>
  <c r="C16" i="18"/>
  <c r="G16" i="18" s="1"/>
  <c r="D17" i="17"/>
  <c r="G17" i="17"/>
  <c r="C18" i="18"/>
  <c r="C19" i="18"/>
  <c r="D19" i="17"/>
  <c r="R21" i="17"/>
  <c r="Q21" i="18"/>
  <c r="R21" i="18" s="1"/>
  <c r="T24" i="17"/>
  <c r="W24" i="17" s="1"/>
  <c r="U24" i="17"/>
  <c r="U25" i="17"/>
  <c r="R25" i="17"/>
  <c r="Q27" i="18"/>
  <c r="U27" i="18" s="1"/>
  <c r="T27" i="17"/>
  <c r="F28" i="17"/>
  <c r="I28" i="17" s="1"/>
  <c r="D28" i="17"/>
  <c r="D29" i="17"/>
  <c r="G29" i="17"/>
  <c r="G30" i="17"/>
  <c r="F30" i="17"/>
  <c r="I30" i="17" s="1"/>
  <c r="C30" i="18"/>
  <c r="D35" i="17"/>
  <c r="F35" i="17"/>
  <c r="I35" i="17" s="1"/>
  <c r="G36" i="17"/>
  <c r="H36" i="17" s="1"/>
  <c r="C36" i="18"/>
  <c r="C38" i="18"/>
  <c r="G38" i="18" s="1"/>
  <c r="D38" i="17"/>
  <c r="T39" i="17"/>
  <c r="R39" i="17"/>
  <c r="R42" i="17"/>
  <c r="T42" i="17"/>
  <c r="W42" i="17" s="1"/>
  <c r="T43" i="17"/>
  <c r="Q43" i="18"/>
  <c r="T44" i="17"/>
  <c r="Q44" i="18"/>
  <c r="R46" i="17"/>
  <c r="T46" i="17"/>
  <c r="R48" i="17"/>
  <c r="Q48" i="18"/>
  <c r="Q49" i="18"/>
  <c r="T49" i="17"/>
  <c r="R49" i="17"/>
  <c r="U49" i="17"/>
  <c r="T51" i="17"/>
  <c r="W51" i="17" s="1"/>
  <c r="Q51" i="18"/>
  <c r="R52" i="17"/>
  <c r="T52" i="17"/>
  <c r="Q54" i="18"/>
  <c r="R54" i="17"/>
  <c r="T56" i="17"/>
  <c r="R56" i="17"/>
  <c r="R57" i="17"/>
  <c r="U57" i="17"/>
  <c r="V57" i="17" s="1"/>
  <c r="T58" i="17"/>
  <c r="Q58" i="18"/>
  <c r="Q59" i="18"/>
  <c r="U59" i="17"/>
  <c r="R60" i="17"/>
  <c r="U60" i="17"/>
  <c r="U61" i="17"/>
  <c r="R61" i="17"/>
  <c r="R63" i="17"/>
  <c r="T63" i="17"/>
  <c r="W63" i="17" s="1"/>
  <c r="Q64" i="18"/>
  <c r="R64" i="18" s="1"/>
  <c r="R64" i="17"/>
  <c r="T65" i="17"/>
  <c r="W65" i="17" s="1"/>
  <c r="Q65" i="18"/>
  <c r="Q66" i="18"/>
  <c r="U66" i="17"/>
  <c r="T68" i="17"/>
  <c r="W68" i="17" s="1"/>
  <c r="Q68" i="18"/>
  <c r="U70" i="18"/>
  <c r="V70" i="18" s="1"/>
  <c r="R70" i="18"/>
  <c r="U71" i="17"/>
  <c r="Q71" i="18"/>
  <c r="T71" i="18" s="1"/>
  <c r="W71" i="17"/>
  <c r="R75" i="17"/>
  <c r="Q75" i="18"/>
  <c r="R75" i="18" s="1"/>
  <c r="U75" i="17"/>
  <c r="R76" i="17"/>
  <c r="U76" i="17"/>
  <c r="U77" i="17"/>
  <c r="T77" i="17"/>
  <c r="Q79" i="18"/>
  <c r="T79" i="17"/>
  <c r="Q82" i="18"/>
  <c r="U82" i="17"/>
  <c r="V82" i="17" s="1"/>
  <c r="F83" i="17"/>
  <c r="D83" i="17"/>
  <c r="F85" i="17"/>
  <c r="I85" i="17" s="1"/>
  <c r="D85" i="17"/>
  <c r="G85" i="17"/>
  <c r="P76" i="24"/>
  <c r="R76" i="24"/>
  <c r="S76" i="24" s="1"/>
  <c r="T76" i="24"/>
  <c r="T77" i="24"/>
  <c r="R77" i="24"/>
  <c r="S77" i="24" s="1"/>
  <c r="R78" i="24"/>
  <c r="S78" i="24" s="1"/>
  <c r="T78" i="24"/>
  <c r="R79" i="24"/>
  <c r="S79" i="24" s="1"/>
  <c r="T79" i="24"/>
  <c r="R81" i="24"/>
  <c r="S81" i="24" s="1"/>
  <c r="P81" i="24"/>
  <c r="P82" i="24"/>
  <c r="R82" i="24"/>
  <c r="S82" i="24" s="1"/>
  <c r="T82" i="24"/>
  <c r="P83" i="24"/>
  <c r="R83" i="24"/>
  <c r="T84" i="24"/>
  <c r="U84" i="24" s="1"/>
  <c r="V84" i="24" s="1"/>
  <c r="C1438" i="10" s="1"/>
  <c r="P84" i="24"/>
  <c r="R85" i="24"/>
  <c r="S85" i="24" s="1"/>
  <c r="P85" i="24"/>
  <c r="T86" i="24"/>
  <c r="R86" i="24"/>
  <c r="H87" i="24"/>
  <c r="D87" i="24"/>
  <c r="T5" i="25"/>
  <c r="U5" i="25" s="1"/>
  <c r="V5" i="25" s="1"/>
  <c r="P5" i="25"/>
  <c r="H6" i="26"/>
  <c r="I6" i="26" s="1"/>
  <c r="J6" i="26" s="1"/>
  <c r="K6" i="26" s="1"/>
  <c r="D6" i="26"/>
  <c r="F7" i="26"/>
  <c r="G7" i="26" s="1"/>
  <c r="H7" i="26"/>
  <c r="F9" i="26"/>
  <c r="G9" i="26" s="1"/>
  <c r="H9" i="26"/>
  <c r="D10" i="26"/>
  <c r="H10" i="26"/>
  <c r="I10" i="26" s="1"/>
  <c r="J10" i="26" s="1"/>
  <c r="H13" i="26"/>
  <c r="H15" i="26"/>
  <c r="D15" i="26"/>
  <c r="G15" i="26"/>
  <c r="H16" i="26"/>
  <c r="D16" i="26"/>
  <c r="G16" i="26"/>
  <c r="F20" i="26"/>
  <c r="G20" i="26" s="1"/>
  <c r="H20" i="26"/>
  <c r="H26" i="26"/>
  <c r="I26" i="26" s="1"/>
  <c r="J26" i="26" s="1"/>
  <c r="K26" i="26" s="1"/>
  <c r="D26" i="26"/>
  <c r="H28" i="26"/>
  <c r="D28" i="26"/>
  <c r="F30" i="26"/>
  <c r="G30" i="26" s="1"/>
  <c r="H30" i="26"/>
  <c r="D31" i="26"/>
  <c r="H31" i="26"/>
  <c r="I31" i="26" s="1"/>
  <c r="J31" i="26" s="1"/>
  <c r="F32" i="26"/>
  <c r="D32" i="26"/>
  <c r="F33" i="26"/>
  <c r="G33" i="26" s="1"/>
  <c r="H33" i="26"/>
  <c r="D34" i="26"/>
  <c r="F34" i="26"/>
  <c r="D37" i="26"/>
  <c r="F37" i="26"/>
  <c r="G37" i="26" s="1"/>
  <c r="F39" i="26"/>
  <c r="G39" i="26" s="1"/>
  <c r="H39" i="26"/>
  <c r="F41" i="26"/>
  <c r="D41" i="26"/>
  <c r="H43" i="26"/>
  <c r="F43" i="26"/>
  <c r="G43" i="26" s="1"/>
  <c r="D45" i="26"/>
  <c r="F45" i="26"/>
  <c r="G45" i="26" s="1"/>
  <c r="I45" i="26" s="1"/>
  <c r="J45" i="26" s="1"/>
  <c r="D47" i="26"/>
  <c r="H47" i="26"/>
  <c r="G47" i="26"/>
  <c r="H51" i="26"/>
  <c r="H53" i="26"/>
  <c r="I53" i="26" s="1"/>
  <c r="J53" i="26" s="1"/>
  <c r="D53" i="26"/>
  <c r="F59" i="26"/>
  <c r="H59" i="26"/>
  <c r="R65" i="26"/>
  <c r="S65" i="26" s="1"/>
  <c r="U65" i="26" s="1"/>
  <c r="V65" i="26" s="1"/>
  <c r="C1579" i="10" s="1"/>
  <c r="P65" i="26"/>
  <c r="F69" i="26"/>
  <c r="G69" i="26" s="1"/>
  <c r="D69" i="26"/>
  <c r="D70" i="26"/>
  <c r="G70" i="26"/>
  <c r="I70" i="26" s="1"/>
  <c r="J70" i="26" s="1"/>
  <c r="H73" i="26"/>
  <c r="D73" i="26"/>
  <c r="H76" i="26"/>
  <c r="F76" i="26"/>
  <c r="G76" i="26" s="1"/>
  <c r="D76" i="26"/>
  <c r="D77" i="26"/>
  <c r="H77" i="26"/>
  <c r="I77" i="26" s="1"/>
  <c r="J77" i="26" s="1"/>
  <c r="H83" i="26"/>
  <c r="I83" i="26" s="1"/>
  <c r="J83" i="26" s="1"/>
  <c r="D83" i="26"/>
  <c r="H84" i="26"/>
  <c r="F84" i="26"/>
  <c r="G84" i="26" s="1"/>
  <c r="F9" i="27"/>
  <c r="G9" i="27" s="1"/>
  <c r="D9" i="27"/>
  <c r="F11" i="27"/>
  <c r="G11" i="27" s="1"/>
  <c r="H11" i="27"/>
  <c r="D11" i="27"/>
  <c r="H13" i="27"/>
  <c r="F13" i="27"/>
  <c r="G13" i="27" s="1"/>
  <c r="H15" i="27"/>
  <c r="D16" i="27"/>
  <c r="H16" i="27"/>
  <c r="I16" i="27" s="1"/>
  <c r="J16" i="27" s="1"/>
  <c r="C329" i="10" s="1"/>
  <c r="C969" i="10" s="1"/>
  <c r="H17" i="27"/>
  <c r="F17" i="27"/>
  <c r="H19" i="27"/>
  <c r="D19" i="27"/>
  <c r="D20" i="27"/>
  <c r="H20" i="27"/>
  <c r="G20" i="27"/>
  <c r="H21" i="27"/>
  <c r="G21" i="27"/>
  <c r="D25" i="27"/>
  <c r="H25" i="27"/>
  <c r="G25" i="27"/>
  <c r="D29" i="27"/>
  <c r="H29" i="27"/>
  <c r="I29" i="27" s="1"/>
  <c r="J29" i="27" s="1"/>
  <c r="H30" i="27"/>
  <c r="F30" i="27"/>
  <c r="G30" i="27" s="1"/>
  <c r="F32" i="27"/>
  <c r="G32" i="27" s="1"/>
  <c r="I32" i="27" s="1"/>
  <c r="J32" i="27" s="1"/>
  <c r="D32" i="27"/>
  <c r="D33" i="27"/>
  <c r="F33" i="27"/>
  <c r="G33" i="27" s="1"/>
  <c r="F34" i="27"/>
  <c r="G34" i="27" s="1"/>
  <c r="H34" i="27"/>
  <c r="H36" i="27"/>
  <c r="F36" i="27"/>
  <c r="G36" i="27" s="1"/>
  <c r="D37" i="27"/>
  <c r="F37" i="27"/>
  <c r="G37" i="27" s="1"/>
  <c r="I37" i="27" s="1"/>
  <c r="J37" i="27" s="1"/>
  <c r="D38" i="27"/>
  <c r="H38" i="27"/>
  <c r="G38" i="27"/>
  <c r="H39" i="27"/>
  <c r="F39" i="27"/>
  <c r="G39" i="27" s="1"/>
  <c r="H41" i="27"/>
  <c r="G41" i="27"/>
  <c r="F43" i="27"/>
  <c r="G43" i="27" s="1"/>
  <c r="F44" i="27"/>
  <c r="G44" i="27" s="1"/>
  <c r="D44" i="27"/>
  <c r="D28" i="18"/>
  <c r="G28" i="18"/>
  <c r="H28" i="18" s="1"/>
  <c r="S24" i="23"/>
  <c r="G83" i="18"/>
  <c r="G70" i="18"/>
  <c r="F70" i="18"/>
  <c r="R72" i="18"/>
  <c r="U72" i="18"/>
  <c r="W72" i="18"/>
  <c r="D29" i="18"/>
  <c r="G29" i="18"/>
  <c r="H29" i="18" s="1"/>
  <c r="J29" i="18" s="1"/>
  <c r="H5" i="23"/>
  <c r="F5" i="23"/>
  <c r="G5" i="23" s="1"/>
  <c r="F6" i="23"/>
  <c r="G6" i="23" s="1"/>
  <c r="F10" i="23"/>
  <c r="G10" i="23" s="1"/>
  <c r="D10" i="23"/>
  <c r="H10" i="23"/>
  <c r="D11" i="23"/>
  <c r="H11" i="23"/>
  <c r="R12" i="23"/>
  <c r="S12" i="23" s="1"/>
  <c r="R13" i="23"/>
  <c r="S13" i="23" s="1"/>
  <c r="T13" i="23"/>
  <c r="T16" i="23"/>
  <c r="U16" i="23" s="1"/>
  <c r="V16" i="23" s="1"/>
  <c r="C1290" i="10" s="1"/>
  <c r="P16" i="23"/>
  <c r="T17" i="23"/>
  <c r="R17" i="23"/>
  <c r="S17" i="23" s="1"/>
  <c r="R19" i="23"/>
  <c r="P19" i="23"/>
  <c r="R20" i="23"/>
  <c r="S20" i="23" s="1"/>
  <c r="U20" i="23" s="1"/>
  <c r="V20" i="23" s="1"/>
  <c r="C1294" i="10" s="1"/>
  <c r="U23" i="23"/>
  <c r="V23" i="23" s="1"/>
  <c r="C1297" i="10" s="1"/>
  <c r="F24" i="23"/>
  <c r="G24" i="23" s="1"/>
  <c r="I24" i="23" s="1"/>
  <c r="J24" i="23" s="1"/>
  <c r="C17" i="10" s="1"/>
  <c r="C657" i="10" s="1"/>
  <c r="D24" i="23"/>
  <c r="R25" i="23"/>
  <c r="S25" i="23" s="1"/>
  <c r="U25" i="23" s="1"/>
  <c r="V25" i="23" s="1"/>
  <c r="C1299" i="10" s="1"/>
  <c r="T25" i="23"/>
  <c r="F27" i="23"/>
  <c r="G27" i="23" s="1"/>
  <c r="I27" i="23" s="1"/>
  <c r="J27" i="23" s="1"/>
  <c r="C20" i="10" s="1"/>
  <c r="C660" i="10" s="1"/>
  <c r="D27" i="23"/>
  <c r="H31" i="23"/>
  <c r="F31" i="23"/>
  <c r="G31" i="23" s="1"/>
  <c r="H36" i="23"/>
  <c r="F36" i="23"/>
  <c r="G36" i="23" s="1"/>
  <c r="F37" i="23"/>
  <c r="G37" i="23" s="1"/>
  <c r="I37" i="23" s="1"/>
  <c r="J37" i="23" s="1"/>
  <c r="C30" i="10" s="1"/>
  <c r="C670" i="10" s="1"/>
  <c r="D37" i="23"/>
  <c r="D38" i="23"/>
  <c r="F38" i="23"/>
  <c r="G38" i="23" s="1"/>
  <c r="I38" i="23" s="1"/>
  <c r="J38" i="23" s="1"/>
  <c r="C31" i="10" s="1"/>
  <c r="C671" i="10" s="1"/>
  <c r="H41" i="23"/>
  <c r="D41" i="23"/>
  <c r="D43" i="23"/>
  <c r="H43" i="23"/>
  <c r="I43" i="23" s="1"/>
  <c r="J43" i="23" s="1"/>
  <c r="C36" i="10" s="1"/>
  <c r="C676" i="10" s="1"/>
  <c r="D45" i="23"/>
  <c r="D46" i="23"/>
  <c r="F46" i="23"/>
  <c r="G46" i="23" s="1"/>
  <c r="F51" i="23"/>
  <c r="G51" i="23" s="1"/>
  <c r="D51" i="23"/>
  <c r="H51" i="23"/>
  <c r="D52" i="23"/>
  <c r="H52" i="23"/>
  <c r="I52" i="23" s="1"/>
  <c r="J52" i="23" s="1"/>
  <c r="C45" i="10" s="1"/>
  <c r="C685" i="10" s="1"/>
  <c r="F54" i="23"/>
  <c r="G54" i="23" s="1"/>
  <c r="H54" i="23"/>
  <c r="H55" i="23"/>
  <c r="D55" i="23"/>
  <c r="G55" i="23"/>
  <c r="H56" i="23"/>
  <c r="I56" i="23" s="1"/>
  <c r="J56" i="23" s="1"/>
  <c r="C49" i="10" s="1"/>
  <c r="C689" i="10" s="1"/>
  <c r="D56" i="23"/>
  <c r="D58" i="23"/>
  <c r="F58" i="23"/>
  <c r="G58" i="23" s="1"/>
  <c r="H61" i="23"/>
  <c r="F61" i="23"/>
  <c r="D62" i="23"/>
  <c r="F62" i="23"/>
  <c r="G62" i="23" s="1"/>
  <c r="D64" i="23"/>
  <c r="H64" i="23"/>
  <c r="D65" i="23"/>
  <c r="G65" i="23"/>
  <c r="H69" i="23"/>
  <c r="F69" i="23"/>
  <c r="G69" i="23" s="1"/>
  <c r="D70" i="23"/>
  <c r="F70" i="23"/>
  <c r="G70" i="23" s="1"/>
  <c r="H71" i="23"/>
  <c r="F71" i="23"/>
  <c r="G71" i="23" s="1"/>
  <c r="H72" i="23"/>
  <c r="I72" i="23" s="1"/>
  <c r="J72" i="23" s="1"/>
  <c r="C65" i="10" s="1"/>
  <c r="C705" i="10" s="1"/>
  <c r="D72" i="23"/>
  <c r="F74" i="23"/>
  <c r="G74" i="23" s="1"/>
  <c r="D74" i="23"/>
  <c r="H76" i="23"/>
  <c r="F76" i="23"/>
  <c r="G76" i="23" s="1"/>
  <c r="F77" i="23"/>
  <c r="G77" i="23" s="1"/>
  <c r="I77" i="23" s="1"/>
  <c r="J77" i="23" s="1"/>
  <c r="C70" i="10" s="1"/>
  <c r="C710" i="10" s="1"/>
  <c r="F83" i="23"/>
  <c r="G83" i="23" s="1"/>
  <c r="D83" i="23"/>
  <c r="H84" i="23"/>
  <c r="F84" i="23"/>
  <c r="G84" i="23" s="1"/>
  <c r="D86" i="23"/>
  <c r="H86" i="23"/>
  <c r="I86" i="23" s="1"/>
  <c r="J86" i="23" s="1"/>
  <c r="C79" i="10" s="1"/>
  <c r="C719" i="10" s="1"/>
  <c r="D5" i="24"/>
  <c r="F5" i="24"/>
  <c r="G5" i="24" s="1"/>
  <c r="I5" i="24" s="1"/>
  <c r="J5" i="24" s="1"/>
  <c r="H6" i="24"/>
  <c r="I6" i="24" s="1"/>
  <c r="J6" i="24" s="1"/>
  <c r="D6" i="24"/>
  <c r="H7" i="24"/>
  <c r="F7" i="24"/>
  <c r="G7" i="24" s="1"/>
  <c r="H9" i="24"/>
  <c r="F9" i="24"/>
  <c r="G9" i="24" s="1"/>
  <c r="H10" i="24"/>
  <c r="F10" i="24"/>
  <c r="G10" i="24" s="1"/>
  <c r="H12" i="24"/>
  <c r="I12" i="24" s="1"/>
  <c r="J12" i="24" s="1"/>
  <c r="C85" i="10" s="1"/>
  <c r="C725" i="10" s="1"/>
  <c r="D12" i="24"/>
  <c r="D14" i="24"/>
  <c r="F14" i="24"/>
  <c r="H15" i="24"/>
  <c r="F16" i="24"/>
  <c r="G16" i="24" s="1"/>
  <c r="D16" i="24"/>
  <c r="H17" i="24"/>
  <c r="I17" i="24" s="1"/>
  <c r="J17" i="24" s="1"/>
  <c r="C90" i="10" s="1"/>
  <c r="C730" i="10" s="1"/>
  <c r="D17" i="24"/>
  <c r="F18" i="24"/>
  <c r="G18" i="24" s="1"/>
  <c r="I18" i="24" s="1"/>
  <c r="J18" i="24" s="1"/>
  <c r="C91" i="10" s="1"/>
  <c r="C731" i="10" s="1"/>
  <c r="D18" i="24"/>
  <c r="F20" i="24"/>
  <c r="G20" i="24" s="1"/>
  <c r="I20" i="24" s="1"/>
  <c r="J20" i="24" s="1"/>
  <c r="C93" i="10" s="1"/>
  <c r="C733" i="10" s="1"/>
  <c r="D20" i="24"/>
  <c r="D21" i="24"/>
  <c r="H21" i="24"/>
  <c r="I21" i="24" s="1"/>
  <c r="J21" i="24" s="1"/>
  <c r="C94" i="10" s="1"/>
  <c r="C734" i="10" s="1"/>
  <c r="F22" i="24"/>
  <c r="G22" i="24" s="1"/>
  <c r="I22" i="24" s="1"/>
  <c r="J22" i="24" s="1"/>
  <c r="C95" i="10" s="1"/>
  <c r="C735" i="10" s="1"/>
  <c r="D22" i="24"/>
  <c r="F24" i="24"/>
  <c r="G24" i="24" s="1"/>
  <c r="H24" i="24"/>
  <c r="H27" i="24"/>
  <c r="F27" i="24"/>
  <c r="D30" i="24"/>
  <c r="F30" i="24"/>
  <c r="D33" i="24"/>
  <c r="H33" i="24"/>
  <c r="I33" i="24" s="1"/>
  <c r="J33" i="24" s="1"/>
  <c r="C106" i="10" s="1"/>
  <c r="C746" i="10" s="1"/>
  <c r="F38" i="24"/>
  <c r="G38" i="24" s="1"/>
  <c r="H38" i="24"/>
  <c r="D39" i="24"/>
  <c r="F39" i="24"/>
  <c r="D40" i="24"/>
  <c r="H40" i="24"/>
  <c r="I40" i="24" s="1"/>
  <c r="J40" i="24" s="1"/>
  <c r="C113" i="10" s="1"/>
  <c r="C753" i="10" s="1"/>
  <c r="H42" i="24"/>
  <c r="F42" i="24"/>
  <c r="G42" i="24" s="1"/>
  <c r="D43" i="24"/>
  <c r="H43" i="24"/>
  <c r="I43" i="24" s="1"/>
  <c r="J43" i="24" s="1"/>
  <c r="C116" i="10" s="1"/>
  <c r="C756" i="10" s="1"/>
  <c r="H44" i="24"/>
  <c r="D44" i="24"/>
  <c r="F46" i="24"/>
  <c r="G46" i="24" s="1"/>
  <c r="H46" i="24"/>
  <c r="R48" i="24"/>
  <c r="S48" i="24" s="1"/>
  <c r="U48" i="24" s="1"/>
  <c r="V48" i="24" s="1"/>
  <c r="C1402" i="10" s="1"/>
  <c r="P48" i="24"/>
  <c r="P49" i="24"/>
  <c r="R49" i="24"/>
  <c r="S49" i="24" s="1"/>
  <c r="F51" i="24"/>
  <c r="G51" i="24" s="1"/>
  <c r="I51" i="24" s="1"/>
  <c r="J51" i="24" s="1"/>
  <c r="C124" i="10" s="1"/>
  <c r="C764" i="10" s="1"/>
  <c r="D51" i="24"/>
  <c r="D52" i="24"/>
  <c r="F52" i="24"/>
  <c r="G52" i="24" s="1"/>
  <c r="F53" i="24"/>
  <c r="G53" i="24" s="1"/>
  <c r="I53" i="24" s="1"/>
  <c r="J53" i="24" s="1"/>
  <c r="C126" i="10" s="1"/>
  <c r="C766" i="10" s="1"/>
  <c r="D53" i="24"/>
  <c r="D56" i="24"/>
  <c r="H56" i="24"/>
  <c r="I56" i="24" s="1"/>
  <c r="J56" i="24" s="1"/>
  <c r="C129" i="10" s="1"/>
  <c r="C769" i="10" s="1"/>
  <c r="F57" i="24"/>
  <c r="G57" i="24" s="1"/>
  <c r="I57" i="24" s="1"/>
  <c r="J57" i="24" s="1"/>
  <c r="C130" i="10" s="1"/>
  <c r="C770" i="10" s="1"/>
  <c r="D57" i="24"/>
  <c r="D58" i="24"/>
  <c r="F58" i="24"/>
  <c r="F60" i="24"/>
  <c r="G60" i="24" s="1"/>
  <c r="D60" i="24"/>
  <c r="D63" i="24"/>
  <c r="F63" i="24"/>
  <c r="G63" i="24" s="1"/>
  <c r="D66" i="24"/>
  <c r="F66" i="24"/>
  <c r="F69" i="24"/>
  <c r="G69" i="24" s="1"/>
  <c r="H69" i="24"/>
  <c r="D71" i="24"/>
  <c r="H71" i="24"/>
  <c r="I71" i="24" s="1"/>
  <c r="J71" i="24" s="1"/>
  <c r="C144" i="10" s="1"/>
  <c r="C784" i="10" s="1"/>
  <c r="F74" i="24"/>
  <c r="G74" i="24" s="1"/>
  <c r="H74" i="24"/>
  <c r="D75" i="24"/>
  <c r="H75" i="24"/>
  <c r="I75" i="24" s="1"/>
  <c r="J75" i="24" s="1"/>
  <c r="C148" i="10" s="1"/>
  <c r="C788" i="10" s="1"/>
  <c r="R48" i="27"/>
  <c r="S48" i="27" s="1"/>
  <c r="T48" i="27"/>
  <c r="T49" i="27"/>
  <c r="U49" i="27" s="1"/>
  <c r="V49" i="27" s="1"/>
  <c r="C1643" i="10" s="1"/>
  <c r="P49" i="27"/>
  <c r="R50" i="27"/>
  <c r="S50" i="27" s="1"/>
  <c r="U50" i="27" s="1"/>
  <c r="V50" i="27" s="1"/>
  <c r="C1644" i="10" s="1"/>
  <c r="P52" i="27"/>
  <c r="T52" i="27"/>
  <c r="U52" i="27" s="1"/>
  <c r="V52" i="27" s="1"/>
  <c r="C1646" i="10" s="1"/>
  <c r="P53" i="27"/>
  <c r="R53" i="27"/>
  <c r="S53" i="27" s="1"/>
  <c r="U53" i="27" s="1"/>
  <c r="V53" i="27" s="1"/>
  <c r="C1647" i="10" s="1"/>
  <c r="R54" i="27"/>
  <c r="S54" i="27" s="1"/>
  <c r="T54" i="27"/>
  <c r="R55" i="27"/>
  <c r="S55" i="27" s="1"/>
  <c r="T55" i="27"/>
  <c r="T56" i="27"/>
  <c r="R56" i="27"/>
  <c r="P57" i="27"/>
  <c r="R57" i="27"/>
  <c r="T59" i="27"/>
  <c r="P59" i="27"/>
  <c r="T62" i="27"/>
  <c r="R62" i="27"/>
  <c r="S62" i="27" s="1"/>
  <c r="P63" i="27"/>
  <c r="R63" i="27"/>
  <c r="S63" i="27" s="1"/>
  <c r="P64" i="27"/>
  <c r="R64" i="27"/>
  <c r="S64" i="27" s="1"/>
  <c r="T67" i="27"/>
  <c r="U67" i="27" s="1"/>
  <c r="V67" i="27" s="1"/>
  <c r="C1661" i="10" s="1"/>
  <c r="P67" i="27"/>
  <c r="R68" i="27"/>
  <c r="S68" i="27" s="1"/>
  <c r="P68" i="27"/>
  <c r="P69" i="27"/>
  <c r="T69" i="27"/>
  <c r="U69" i="27" s="1"/>
  <c r="V69" i="27" s="1"/>
  <c r="C1663" i="10" s="1"/>
  <c r="T70" i="27"/>
  <c r="R70" i="27"/>
  <c r="S70" i="27" s="1"/>
  <c r="T71" i="27"/>
  <c r="R71" i="27"/>
  <c r="P72" i="27"/>
  <c r="R72" i="27"/>
  <c r="S72" i="27" s="1"/>
  <c r="U72" i="27" s="1"/>
  <c r="V72" i="27" s="1"/>
  <c r="C1666" i="10" s="1"/>
  <c r="T74" i="27"/>
  <c r="R74" i="27"/>
  <c r="S74" i="27" s="1"/>
  <c r="T75" i="27"/>
  <c r="R75" i="27"/>
  <c r="S75" i="27" s="1"/>
  <c r="P76" i="27"/>
  <c r="T76" i="27"/>
  <c r="U76" i="27" s="1"/>
  <c r="V76" i="27" s="1"/>
  <c r="C1670" i="10" s="1"/>
  <c r="T77" i="27"/>
  <c r="U77" i="27" s="1"/>
  <c r="V77" i="27" s="1"/>
  <c r="C1671" i="10" s="1"/>
  <c r="P77" i="27"/>
  <c r="R78" i="27"/>
  <c r="T78" i="27"/>
  <c r="R80" i="27"/>
  <c r="S80" i="27" s="1"/>
  <c r="U80" i="27" s="1"/>
  <c r="V80" i="27" s="1"/>
  <c r="C1674" i="10" s="1"/>
  <c r="P80" i="27"/>
  <c r="P82" i="27"/>
  <c r="R82" i="27"/>
  <c r="S82" i="27" s="1"/>
  <c r="P83" i="27"/>
  <c r="R83" i="27"/>
  <c r="S83" i="27" s="1"/>
  <c r="U83" i="27" s="1"/>
  <c r="V83" i="27" s="1"/>
  <c r="C1677" i="10" s="1"/>
  <c r="R85" i="27"/>
  <c r="S85" i="27" s="1"/>
  <c r="T85" i="27"/>
  <c r="P86" i="27"/>
  <c r="T86" i="27"/>
  <c r="U86" i="27" s="1"/>
  <c r="V86" i="27" s="1"/>
  <c r="C1680" i="10" s="1"/>
  <c r="D87" i="27"/>
  <c r="G87" i="27"/>
  <c r="H87" i="27"/>
  <c r="U58" i="24"/>
  <c r="V58" i="24" s="1"/>
  <c r="C1412" i="10" s="1"/>
  <c r="U67" i="24"/>
  <c r="V67" i="24" s="1"/>
  <c r="C1421" i="10" s="1"/>
  <c r="U63" i="24"/>
  <c r="V63" i="24" s="1"/>
  <c r="C1417" i="10" s="1"/>
  <c r="S31" i="23"/>
  <c r="U40" i="23"/>
  <c r="V40" i="23" s="1"/>
  <c r="C1314" i="10" s="1"/>
  <c r="U39" i="24"/>
  <c r="V39" i="24" s="1"/>
  <c r="C1393" i="10" s="1"/>
  <c r="U42" i="24"/>
  <c r="V42" i="24" s="1"/>
  <c r="C1396" i="10" s="1"/>
  <c r="I64" i="27"/>
  <c r="J64" i="27" s="1"/>
  <c r="C377" i="10" s="1"/>
  <c r="C1017" i="10" s="1"/>
  <c r="U38" i="23"/>
  <c r="V38" i="23" s="1"/>
  <c r="C1312" i="10" s="1"/>
  <c r="I50" i="17"/>
  <c r="I35" i="27"/>
  <c r="J35" i="27" s="1"/>
  <c r="C348" i="10" s="1"/>
  <c r="C988" i="10" s="1"/>
  <c r="U63" i="23"/>
  <c r="V63" i="23" s="1"/>
  <c r="C1337" i="10" s="1"/>
  <c r="V16" i="17"/>
  <c r="X16" i="17" s="1"/>
  <c r="U18" i="24"/>
  <c r="V18" i="24" s="1"/>
  <c r="C1372" i="10" s="1"/>
  <c r="G73" i="18"/>
  <c r="I47" i="27"/>
  <c r="J47" i="27" s="1"/>
  <c r="U77" i="23"/>
  <c r="V77" i="23" s="1"/>
  <c r="C1351" i="10" s="1"/>
  <c r="C281" i="10"/>
  <c r="C921" i="10" s="1"/>
  <c r="H68" i="17"/>
  <c r="J68" i="17" s="1"/>
  <c r="Y13" i="17"/>
  <c r="B1291" i="10" s="1"/>
  <c r="T13" i="18"/>
  <c r="W13" i="18" s="1"/>
  <c r="F61" i="18"/>
  <c r="H61" i="18" s="1"/>
  <c r="G51" i="27"/>
  <c r="U27" i="27"/>
  <c r="V27" i="27" s="1"/>
  <c r="C1621" i="10" s="1"/>
  <c r="V50" i="17"/>
  <c r="I48" i="24"/>
  <c r="J48" i="24" s="1"/>
  <c r="C121" i="10" s="1"/>
  <c r="C761" i="10" s="1"/>
  <c r="I81" i="23"/>
  <c r="J81" i="23" s="1"/>
  <c r="C74" i="10" s="1"/>
  <c r="C714" i="10" s="1"/>
  <c r="V30" i="17"/>
  <c r="Y30" i="17" s="1"/>
  <c r="B1308" i="10" s="1"/>
  <c r="U6" i="24"/>
  <c r="V6" i="24" s="1"/>
  <c r="U22" i="24"/>
  <c r="V22" i="24" s="1"/>
  <c r="C1376" i="10" s="1"/>
  <c r="G79" i="18"/>
  <c r="U71" i="23"/>
  <c r="V71" i="23" s="1"/>
  <c r="C1345" i="10" s="1"/>
  <c r="I44" i="23"/>
  <c r="J44" i="23" s="1"/>
  <c r="C37" i="10" s="1"/>
  <c r="C677" i="10" s="1"/>
  <c r="U85" i="23"/>
  <c r="V85" i="23" s="1"/>
  <c r="C1359" i="10" s="1"/>
  <c r="W57" i="17"/>
  <c r="U30" i="24"/>
  <c r="V30" i="24" s="1"/>
  <c r="C1384" i="10" s="1"/>
  <c r="I22" i="23"/>
  <c r="J22" i="23" s="1"/>
  <c r="C15" i="10" s="1"/>
  <c r="C655" i="10" s="1"/>
  <c r="U59" i="23"/>
  <c r="V59" i="23" s="1"/>
  <c r="C1333" i="10" s="1"/>
  <c r="U22" i="17"/>
  <c r="R22" i="17"/>
  <c r="Q22" i="18"/>
  <c r="R32" i="17"/>
  <c r="Q32" i="18"/>
  <c r="T15" i="24"/>
  <c r="R15" i="24"/>
  <c r="S15" i="24" s="1"/>
  <c r="P15" i="24"/>
  <c r="F6" i="25"/>
  <c r="G6" i="25" s="1"/>
  <c r="R33" i="26"/>
  <c r="T33" i="26"/>
  <c r="T48" i="26"/>
  <c r="R48" i="26"/>
  <c r="S48" i="26" s="1"/>
  <c r="R76" i="26"/>
  <c r="S76" i="26" s="1"/>
  <c r="D66" i="27"/>
  <c r="H66" i="27"/>
  <c r="H24" i="17"/>
  <c r="I56" i="27"/>
  <c r="J56" i="27" s="1"/>
  <c r="K56" i="27" s="1"/>
  <c r="U45" i="23"/>
  <c r="V45" i="23" s="1"/>
  <c r="C1319" i="10" s="1"/>
  <c r="D83" i="18"/>
  <c r="T54" i="18"/>
  <c r="R76" i="18"/>
  <c r="U34" i="24"/>
  <c r="V34" i="24" s="1"/>
  <c r="C1388" i="10" s="1"/>
  <c r="U52" i="24"/>
  <c r="V52" i="24" s="1"/>
  <c r="C1406" i="10" s="1"/>
  <c r="D57" i="17"/>
  <c r="G8" i="17"/>
  <c r="F60" i="17"/>
  <c r="G41" i="17"/>
  <c r="C11" i="18"/>
  <c r="G19" i="17"/>
  <c r="H19" i="17" s="1"/>
  <c r="T72" i="17"/>
  <c r="R72" i="17"/>
  <c r="U78" i="17"/>
  <c r="T78" i="17"/>
  <c r="T62" i="23"/>
  <c r="R62" i="23"/>
  <c r="S62" i="23" s="1"/>
  <c r="D82" i="23"/>
  <c r="F82" i="23"/>
  <c r="F25" i="24"/>
  <c r="G25" i="24" s="1"/>
  <c r="I25" i="24" s="1"/>
  <c r="J25" i="24" s="1"/>
  <c r="C98" i="10" s="1"/>
  <c r="C738" i="10" s="1"/>
  <c r="D25" i="24"/>
  <c r="F28" i="24"/>
  <c r="G28" i="24" s="1"/>
  <c r="H28" i="24"/>
  <c r="T61" i="24"/>
  <c r="U61" i="24" s="1"/>
  <c r="V61" i="24" s="1"/>
  <c r="C1415" i="10" s="1"/>
  <c r="H14" i="26"/>
  <c r="I14" i="26" s="1"/>
  <c r="J14" i="26" s="1"/>
  <c r="D14" i="26"/>
  <c r="F19" i="26"/>
  <c r="D19" i="26"/>
  <c r="H36" i="26"/>
  <c r="F36" i="26"/>
  <c r="G36" i="26" s="1"/>
  <c r="H49" i="26"/>
  <c r="I49" i="26" s="1"/>
  <c r="J49" i="26" s="1"/>
  <c r="D49" i="26"/>
  <c r="F52" i="26"/>
  <c r="G52" i="26" s="1"/>
  <c r="H80" i="26"/>
  <c r="F80" i="26"/>
  <c r="D81" i="26"/>
  <c r="F81" i="26"/>
  <c r="H85" i="26"/>
  <c r="F85" i="26"/>
  <c r="F10" i="27"/>
  <c r="G10" i="27" s="1"/>
  <c r="R23" i="27"/>
  <c r="S23" i="27" s="1"/>
  <c r="T23" i="27"/>
  <c r="T45" i="27"/>
  <c r="R45" i="27"/>
  <c r="F55" i="27"/>
  <c r="G55" i="27" s="1"/>
  <c r="K55" i="36"/>
  <c r="L59" i="36" s="1"/>
  <c r="L106" i="36" s="1"/>
  <c r="L111" i="36" s="1"/>
  <c r="M106" i="36"/>
  <c r="M111" i="36" s="1"/>
  <c r="K68" i="27"/>
  <c r="H8" i="31"/>
  <c r="J8" i="31" s="1"/>
  <c r="C397" i="10"/>
  <c r="C1037" i="10" s="1"/>
  <c r="L78" i="31"/>
  <c r="B553" i="10" s="1"/>
  <c r="B1193" i="10" s="1"/>
  <c r="J78" i="31"/>
  <c r="L73" i="31"/>
  <c r="B548" i="10" s="1"/>
  <c r="B1188" i="10" s="1"/>
  <c r="J73" i="31"/>
  <c r="J27" i="31"/>
  <c r="L27" i="31"/>
  <c r="B502" i="10" s="1"/>
  <c r="B1142" i="10" s="1"/>
  <c r="L77" i="31"/>
  <c r="B552" i="10" s="1"/>
  <c r="B1192" i="10" s="1"/>
  <c r="J77" i="31"/>
  <c r="H6" i="31"/>
  <c r="J6" i="31" s="1"/>
  <c r="L30" i="31"/>
  <c r="B505" i="10" s="1"/>
  <c r="B1145" i="10" s="1"/>
  <c r="I65" i="33"/>
  <c r="X15" i="22"/>
  <c r="W15" i="22"/>
  <c r="Y15" i="22" s="1"/>
  <c r="X17" i="22"/>
  <c r="V58" i="31"/>
  <c r="W66" i="22"/>
  <c r="X66" i="22"/>
  <c r="W68" i="22"/>
  <c r="X76" i="22"/>
  <c r="Y76" i="22" s="1"/>
  <c r="W76" i="22"/>
  <c r="W80" i="22"/>
  <c r="X80" i="22"/>
  <c r="V4" i="31"/>
  <c r="G52" i="31"/>
  <c r="H52" i="31" s="1"/>
  <c r="I48" i="33"/>
  <c r="I49" i="31"/>
  <c r="V42" i="31"/>
  <c r="X42" i="31" s="1"/>
  <c r="V82" i="31"/>
  <c r="W82" i="31"/>
  <c r="X24" i="33"/>
  <c r="I32" i="31"/>
  <c r="I12" i="31"/>
  <c r="G12" i="31"/>
  <c r="W37" i="22"/>
  <c r="X37" i="22"/>
  <c r="Y37" i="22" s="1"/>
  <c r="V28" i="22"/>
  <c r="G82" i="22"/>
  <c r="I82" i="22"/>
  <c r="X25" i="22"/>
  <c r="G8" i="22"/>
  <c r="I8" i="22"/>
  <c r="G34" i="22"/>
  <c r="G52" i="22"/>
  <c r="H52" i="22" s="1"/>
  <c r="I52" i="22"/>
  <c r="G4" i="22"/>
  <c r="V75" i="22"/>
  <c r="V71" i="22"/>
  <c r="W71" i="22" s="1"/>
  <c r="W33" i="22"/>
  <c r="X33" i="22"/>
  <c r="AA33" i="22" s="1"/>
  <c r="B1711" i="10" s="1"/>
  <c r="G81" i="22"/>
  <c r="I79" i="31"/>
  <c r="G79" i="31"/>
  <c r="V11" i="22"/>
  <c r="H28" i="22"/>
  <c r="J28" i="22" s="1"/>
  <c r="J10" i="20"/>
  <c r="I25" i="33"/>
  <c r="U34" i="23"/>
  <c r="V34" i="23" s="1"/>
  <c r="C1308" i="10" s="1"/>
  <c r="K17" i="21"/>
  <c r="B332" i="10" s="1"/>
  <c r="B972" i="10" s="1"/>
  <c r="J17" i="21"/>
  <c r="X17" i="21"/>
  <c r="Y72" i="21"/>
  <c r="B1670" i="10" s="1"/>
  <c r="W38" i="21"/>
  <c r="W81" i="21"/>
  <c r="H61" i="20"/>
  <c r="X51" i="20"/>
  <c r="Y51" i="20"/>
  <c r="B1569" i="10" s="1"/>
  <c r="F21" i="21"/>
  <c r="I21" i="21" s="1"/>
  <c r="G21" i="21"/>
  <c r="H21" i="21" s="1"/>
  <c r="D21" i="21"/>
  <c r="X67" i="19"/>
  <c r="Y67" i="19"/>
  <c r="B1505" i="10" s="1"/>
  <c r="J29" i="21"/>
  <c r="K29" i="21"/>
  <c r="B344" i="10" s="1"/>
  <c r="B984" i="10" s="1"/>
  <c r="W82" i="20"/>
  <c r="I78" i="20"/>
  <c r="U25" i="21"/>
  <c r="R25" i="21"/>
  <c r="T25" i="21"/>
  <c r="W25" i="21" s="1"/>
  <c r="J77" i="19"/>
  <c r="K77" i="19"/>
  <c r="B232" i="10" s="1"/>
  <c r="B872" i="10" s="1"/>
  <c r="K12" i="19"/>
  <c r="B167" i="10" s="1"/>
  <c r="B807" i="10" s="1"/>
  <c r="J12" i="19"/>
  <c r="I12" i="20"/>
  <c r="K12" i="20" s="1"/>
  <c r="B247" i="10" s="1"/>
  <c r="B887" i="10" s="1"/>
  <c r="W27" i="20"/>
  <c r="H13" i="20"/>
  <c r="I13" i="20"/>
  <c r="Y59" i="20"/>
  <c r="B1577" i="10" s="1"/>
  <c r="X59" i="20"/>
  <c r="Y67" i="20"/>
  <c r="B1585" i="10" s="1"/>
  <c r="X67" i="20"/>
  <c r="K35" i="19"/>
  <c r="B190" i="10" s="1"/>
  <c r="B830" i="10" s="1"/>
  <c r="J35" i="19"/>
  <c r="Y4" i="20"/>
  <c r="B1522" i="10" s="1"/>
  <c r="X4" i="20"/>
  <c r="R6" i="21"/>
  <c r="U6" i="21"/>
  <c r="T6" i="21"/>
  <c r="J16" i="19"/>
  <c r="T75" i="21"/>
  <c r="R75" i="21"/>
  <c r="U75" i="21"/>
  <c r="V75" i="21" s="1"/>
  <c r="W77" i="20"/>
  <c r="W21" i="20"/>
  <c r="J29" i="19"/>
  <c r="K29" i="19"/>
  <c r="B184" i="10" s="1"/>
  <c r="B824" i="10" s="1"/>
  <c r="U3" i="21"/>
  <c r="R3" i="21"/>
  <c r="T3" i="21"/>
  <c r="W3" i="21" s="1"/>
  <c r="Y28" i="19"/>
  <c r="B1466" i="10" s="1"/>
  <c r="X28" i="19"/>
  <c r="Y35" i="19"/>
  <c r="B1473" i="10" s="1"/>
  <c r="X35" i="19"/>
  <c r="Y38" i="19"/>
  <c r="B1476" i="10" s="1"/>
  <c r="X38" i="19"/>
  <c r="J63" i="19"/>
  <c r="K63" i="19"/>
  <c r="B218" i="10" s="1"/>
  <c r="B858" i="10" s="1"/>
  <c r="W80" i="20"/>
  <c r="F61" i="35"/>
  <c r="I61" i="35" s="1"/>
  <c r="K61" i="35" s="1"/>
  <c r="N61" i="35" s="1"/>
  <c r="F26" i="7"/>
  <c r="I26" i="7" s="1"/>
  <c r="K26" i="7" s="1"/>
  <c r="F27" i="7"/>
  <c r="I27" i="7" s="1"/>
  <c r="K27" i="7" s="1"/>
  <c r="F29" i="43"/>
  <c r="I29" i="43" s="1"/>
  <c r="K29" i="43" s="1"/>
  <c r="F37" i="43"/>
  <c r="I37" i="43" s="1"/>
  <c r="K37" i="43" s="1"/>
  <c r="F66" i="35"/>
  <c r="I66" i="35" s="1"/>
  <c r="K66" i="35" s="1"/>
  <c r="F68" i="35"/>
  <c r="I68" i="35" s="1"/>
  <c r="K68" i="35" s="1"/>
  <c r="F31" i="35"/>
  <c r="I31" i="35" s="1"/>
  <c r="K31" i="35" s="1"/>
  <c r="F35" i="35"/>
  <c r="I35" i="35" s="1"/>
  <c r="K35" i="35" s="1"/>
  <c r="F32" i="35"/>
  <c r="I32" i="35" s="1"/>
  <c r="K32" i="35" s="1"/>
  <c r="F36" i="35"/>
  <c r="I36" i="35" s="1"/>
  <c r="K36" i="35" s="1"/>
  <c r="F64" i="35"/>
  <c r="I64" i="35" s="1"/>
  <c r="K64" i="35" s="1"/>
  <c r="F67" i="35"/>
  <c r="I67" i="35" s="1"/>
  <c r="K67" i="35" s="1"/>
  <c r="F23" i="35"/>
  <c r="I23" i="35" s="1"/>
  <c r="K23" i="35" s="1"/>
  <c r="F28" i="35"/>
  <c r="I28" i="35" s="1"/>
  <c r="K28" i="35" s="1"/>
  <c r="F69" i="35"/>
  <c r="I69" i="35" s="1"/>
  <c r="K69" i="35" s="1"/>
  <c r="F26" i="35"/>
  <c r="I26" i="35" s="1"/>
  <c r="K26" i="35" s="1"/>
  <c r="F27" i="43"/>
  <c r="I27" i="43" s="1"/>
  <c r="K27" i="43" s="1"/>
  <c r="F36" i="43"/>
  <c r="I36" i="43" s="1"/>
  <c r="K36" i="43" s="1"/>
  <c r="F33" i="43"/>
  <c r="I33" i="43" s="1"/>
  <c r="K33" i="43" s="1"/>
  <c r="F24" i="43"/>
  <c r="I24" i="43" s="1"/>
  <c r="K24" i="43" s="1"/>
  <c r="F34" i="43"/>
  <c r="I34" i="43" s="1"/>
  <c r="K34" i="43" s="1"/>
  <c r="F28" i="43"/>
  <c r="I28" i="43" s="1"/>
  <c r="K28" i="43" s="1"/>
  <c r="F35" i="43"/>
  <c r="I35" i="43" s="1"/>
  <c r="K35" i="43" s="1"/>
  <c r="F66" i="43"/>
  <c r="I66" i="43" s="1"/>
  <c r="K66" i="43" s="1"/>
  <c r="F69" i="43"/>
  <c r="I69" i="43" s="1"/>
  <c r="K69" i="43" s="1"/>
  <c r="F22" i="43"/>
  <c r="I22" i="43" s="1"/>
  <c r="K22" i="43" s="1"/>
  <c r="F17" i="35"/>
  <c r="I17" i="35" s="1"/>
  <c r="K17" i="35" s="1"/>
  <c r="M17" i="35" s="1"/>
  <c r="M54" i="35" s="1"/>
  <c r="M96" i="35" s="1"/>
  <c r="M101" i="35" s="1"/>
  <c r="F41" i="7"/>
  <c r="I41" i="7" s="1"/>
  <c r="K41" i="7" s="1"/>
  <c r="L41" i="7" s="1"/>
  <c r="L43" i="7" s="1"/>
  <c r="F42" i="7"/>
  <c r="I42" i="7" s="1"/>
  <c r="K42" i="7" s="1"/>
  <c r="L42" i="7" s="1"/>
  <c r="F25" i="7"/>
  <c r="I25" i="7" s="1"/>
  <c r="K25" i="7" s="1"/>
  <c r="F72" i="35"/>
  <c r="I72" i="35" s="1"/>
  <c r="K72" i="35" s="1"/>
  <c r="F31" i="43"/>
  <c r="I31" i="43" s="1"/>
  <c r="K31" i="43" s="1"/>
  <c r="F23" i="43"/>
  <c r="I23" i="43" s="1"/>
  <c r="K23" i="43" s="1"/>
  <c r="F67" i="43"/>
  <c r="I67" i="43" s="1"/>
  <c r="K67" i="43" s="1"/>
  <c r="F37" i="35"/>
  <c r="I37" i="35" s="1"/>
  <c r="K37" i="35" s="1"/>
  <c r="F33" i="35"/>
  <c r="I33" i="35" s="1"/>
  <c r="K33" i="35" s="1"/>
  <c r="F24" i="35"/>
  <c r="I24" i="35" s="1"/>
  <c r="K24" i="35" s="1"/>
  <c r="F34" i="35"/>
  <c r="I34" i="35" s="1"/>
  <c r="K34" i="35" s="1"/>
  <c r="F22" i="35"/>
  <c r="I22" i="35" s="1"/>
  <c r="K22" i="35" s="1"/>
  <c r="F25" i="35"/>
  <c r="I25" i="35" s="1"/>
  <c r="K25" i="35" s="1"/>
  <c r="F30" i="35"/>
  <c r="I30" i="35" s="1"/>
  <c r="K30" i="35" s="1"/>
  <c r="F29" i="35"/>
  <c r="I29" i="35" s="1"/>
  <c r="K29" i="35" s="1"/>
  <c r="F71" i="35"/>
  <c r="I71" i="35" s="1"/>
  <c r="K71" i="35" s="1"/>
  <c r="F65" i="35"/>
  <c r="I65" i="35" s="1"/>
  <c r="K65" i="35" s="1"/>
  <c r="F70" i="35"/>
  <c r="I70" i="35" s="1"/>
  <c r="K70" i="35" s="1"/>
  <c r="F38" i="35"/>
  <c r="I38" i="35" s="1"/>
  <c r="K38" i="35" s="1"/>
  <c r="F27" i="35"/>
  <c r="I27" i="35" s="1"/>
  <c r="K27" i="35" s="1"/>
  <c r="F70" i="43"/>
  <c r="I70" i="43" s="1"/>
  <c r="K70" i="43" s="1"/>
  <c r="F68" i="43"/>
  <c r="I68" i="43" s="1"/>
  <c r="K68" i="43" s="1"/>
  <c r="F26" i="43"/>
  <c r="I26" i="43" s="1"/>
  <c r="K26" i="43" s="1"/>
  <c r="F30" i="43"/>
  <c r="I30" i="43" s="1"/>
  <c r="K30" i="43" s="1"/>
  <c r="F71" i="43"/>
  <c r="I71" i="43" s="1"/>
  <c r="K71" i="43" s="1"/>
  <c r="F65" i="43"/>
  <c r="I65" i="43" s="1"/>
  <c r="K65" i="43" s="1"/>
  <c r="F72" i="43"/>
  <c r="I72" i="43" s="1"/>
  <c r="K72" i="43" s="1"/>
  <c r="F38" i="43"/>
  <c r="I38" i="43" s="1"/>
  <c r="K38" i="43" s="1"/>
  <c r="F25" i="43"/>
  <c r="I25" i="43" s="1"/>
  <c r="K25" i="43" s="1"/>
  <c r="F32" i="43"/>
  <c r="I32" i="43" s="1"/>
  <c r="K32" i="43" s="1"/>
  <c r="F73" i="43"/>
  <c r="I73" i="43" s="1"/>
  <c r="K73" i="43" s="1"/>
  <c r="W37" i="17"/>
  <c r="V37" i="17"/>
  <c r="I41" i="17"/>
  <c r="H41" i="17"/>
  <c r="G50" i="18"/>
  <c r="D50" i="18"/>
  <c r="F50" i="18"/>
  <c r="I50" i="18" s="1"/>
  <c r="D52" i="18"/>
  <c r="G77" i="24"/>
  <c r="G19" i="26"/>
  <c r="I19" i="26" s="1"/>
  <c r="J19" i="26" s="1"/>
  <c r="V69" i="18"/>
  <c r="I39" i="18"/>
  <c r="D46" i="18"/>
  <c r="W69" i="18"/>
  <c r="U50" i="18"/>
  <c r="V50" i="18" s="1"/>
  <c r="I44" i="17"/>
  <c r="I34" i="18"/>
  <c r="G4" i="18"/>
  <c r="U18" i="18"/>
  <c r="K78" i="26"/>
  <c r="I44" i="18"/>
  <c r="H77" i="17"/>
  <c r="K77" i="17" s="1"/>
  <c r="B72" i="10" s="1"/>
  <c r="B712" i="10" s="1"/>
  <c r="H37" i="18"/>
  <c r="K37" i="18" s="1"/>
  <c r="B112" i="10" s="1"/>
  <c r="B752" i="10" s="1"/>
  <c r="R73" i="18"/>
  <c r="I85" i="23"/>
  <c r="J85" i="23" s="1"/>
  <c r="C78" i="10" s="1"/>
  <c r="C718" i="10" s="1"/>
  <c r="U57" i="24"/>
  <c r="V57" i="24" s="1"/>
  <c r="C1411" i="10" s="1"/>
  <c r="R74" i="18"/>
  <c r="F81" i="18"/>
  <c r="I81" i="18" s="1"/>
  <c r="I82" i="26"/>
  <c r="J82" i="26" s="1"/>
  <c r="I72" i="26"/>
  <c r="J72" i="26" s="1"/>
  <c r="C305" i="10" s="1"/>
  <c r="C945" i="10" s="1"/>
  <c r="D39" i="18"/>
  <c r="I61" i="26"/>
  <c r="J61" i="26" s="1"/>
  <c r="U81" i="23"/>
  <c r="V81" i="23" s="1"/>
  <c r="C1355" i="10" s="1"/>
  <c r="K3" i="17"/>
  <c r="D62" i="18"/>
  <c r="U26" i="24"/>
  <c r="V26" i="24" s="1"/>
  <c r="C1380" i="10" s="1"/>
  <c r="U10" i="24"/>
  <c r="V10" i="24" s="1"/>
  <c r="C1364" i="10" s="1"/>
  <c r="V53" i="17"/>
  <c r="I9" i="23"/>
  <c r="J9" i="23" s="1"/>
  <c r="C2" i="10" s="1"/>
  <c r="C642" i="10" s="1"/>
  <c r="T20" i="18"/>
  <c r="W20" i="18" s="1"/>
  <c r="K54" i="26"/>
  <c r="U43" i="27"/>
  <c r="V43" i="27" s="1"/>
  <c r="C1637" i="10" s="1"/>
  <c r="U67" i="23"/>
  <c r="V67" i="23" s="1"/>
  <c r="C1341" i="10" s="1"/>
  <c r="U14" i="24"/>
  <c r="V14" i="24" s="1"/>
  <c r="C1368" i="10" s="1"/>
  <c r="I63" i="27"/>
  <c r="J63" i="27" s="1"/>
  <c r="U82" i="27"/>
  <c r="V82" i="27" s="1"/>
  <c r="C1676" i="10" s="1"/>
  <c r="I42" i="26"/>
  <c r="J42" i="26" s="1"/>
  <c r="W23" i="17"/>
  <c r="V23" i="17"/>
  <c r="F8" i="18"/>
  <c r="T68" i="18"/>
  <c r="W68" i="18" s="1"/>
  <c r="V3" i="18"/>
  <c r="F79" i="18"/>
  <c r="G19" i="27"/>
  <c r="J76" i="31"/>
  <c r="L62" i="31"/>
  <c r="B537" i="10" s="1"/>
  <c r="B1177" i="10" s="1"/>
  <c r="I71" i="33"/>
  <c r="I71" i="31"/>
  <c r="J71" i="31" s="1"/>
  <c r="J37" i="31"/>
  <c r="I37" i="33"/>
  <c r="J61" i="31"/>
  <c r="Y70" i="22"/>
  <c r="J10" i="31"/>
  <c r="J39" i="31"/>
  <c r="J21" i="31"/>
  <c r="L39" i="31"/>
  <c r="B514" i="10" s="1"/>
  <c r="B1154" i="10" s="1"/>
  <c r="J67" i="31"/>
  <c r="L8" i="31"/>
  <c r="B483" i="10" s="1"/>
  <c r="B1123" i="10" s="1"/>
  <c r="L69" i="31"/>
  <c r="B544" i="10" s="1"/>
  <c r="B1184" i="10" s="1"/>
  <c r="J57" i="31"/>
  <c r="L76" i="31"/>
  <c r="B551" i="10" s="1"/>
  <c r="B1191" i="10" s="1"/>
  <c r="J80" i="31"/>
  <c r="L84" i="31"/>
  <c r="B559" i="10" s="1"/>
  <c r="B1199" i="10" s="1"/>
  <c r="J33" i="31"/>
  <c r="I73" i="33"/>
  <c r="I68" i="33"/>
  <c r="I64" i="33"/>
  <c r="I39" i="33"/>
  <c r="J70" i="22"/>
  <c r="H78" i="22"/>
  <c r="J78" i="22" s="1"/>
  <c r="I85" i="33"/>
  <c r="W25" i="22"/>
  <c r="Y25" i="22" s="1"/>
  <c r="Y43" i="22"/>
  <c r="W47" i="22"/>
  <c r="Y47" i="22" s="1"/>
  <c r="X54" i="22"/>
  <c r="Y54" i="22" s="1"/>
  <c r="Y80" i="22"/>
  <c r="J11" i="31"/>
  <c r="L10" i="31"/>
  <c r="B485" i="10" s="1"/>
  <c r="B1125" i="10" s="1"/>
  <c r="I26" i="31"/>
  <c r="J26" i="31" s="1"/>
  <c r="I21" i="33"/>
  <c r="L43" i="31"/>
  <c r="B518" i="10" s="1"/>
  <c r="B1158" i="10" s="1"/>
  <c r="J58" i="31"/>
  <c r="L58" i="31"/>
  <c r="B533" i="10" s="1"/>
  <c r="B1173" i="10" s="1"/>
  <c r="L40" i="31"/>
  <c r="B515" i="10" s="1"/>
  <c r="B1155" i="10" s="1"/>
  <c r="X10" i="33"/>
  <c r="L82" i="31"/>
  <c r="B557" i="10" s="1"/>
  <c r="B1197" i="10" s="1"/>
  <c r="L26" i="31"/>
  <c r="B501" i="10" s="1"/>
  <c r="B1141" i="10" s="1"/>
  <c r="J68" i="21"/>
  <c r="J53" i="22"/>
  <c r="L7" i="31"/>
  <c r="B482" i="10" s="1"/>
  <c r="B1122" i="10" s="1"/>
  <c r="H34" i="22"/>
  <c r="I52" i="31"/>
  <c r="H82" i="22"/>
  <c r="X11" i="22"/>
  <c r="W17" i="22"/>
  <c r="Y17" i="22" s="1"/>
  <c r="W19" i="22"/>
  <c r="Y19" i="22" s="1"/>
  <c r="X20" i="22"/>
  <c r="W20" i="22"/>
  <c r="AA20" i="22" s="1"/>
  <c r="B1698" i="10" s="1"/>
  <c r="X26" i="22"/>
  <c r="W26" i="22"/>
  <c r="Y26" i="22" s="1"/>
  <c r="W31" i="22"/>
  <c r="X31" i="22"/>
  <c r="AA31" i="22" s="1"/>
  <c r="B1709" i="10" s="1"/>
  <c r="W41" i="22"/>
  <c r="X41" i="22"/>
  <c r="Y42" i="22"/>
  <c r="X60" i="22"/>
  <c r="W60" i="22"/>
  <c r="AA60" i="22" s="1"/>
  <c r="B1738" i="10" s="1"/>
  <c r="Y61" i="22"/>
  <c r="Y62" i="22"/>
  <c r="V64" i="22"/>
  <c r="Y66" i="22"/>
  <c r="X67" i="22"/>
  <c r="Y67" i="22" s="1"/>
  <c r="X68" i="22"/>
  <c r="X71" i="22"/>
  <c r="AA71" i="22" s="1"/>
  <c r="B1749" i="10" s="1"/>
  <c r="V20" i="31"/>
  <c r="W20" i="31" s="1"/>
  <c r="AA20" i="31" s="1"/>
  <c r="B1778" i="10" s="1"/>
  <c r="V26" i="31"/>
  <c r="X26" i="31" s="1"/>
  <c r="X9" i="33"/>
  <c r="G49" i="31"/>
  <c r="L16" i="31"/>
  <c r="B491" i="10" s="1"/>
  <c r="B1131" i="10" s="1"/>
  <c r="L14" i="31"/>
  <c r="B489" i="10" s="1"/>
  <c r="B1129" i="10" s="1"/>
  <c r="G32" i="31"/>
  <c r="L51" i="31"/>
  <c r="B526" i="10" s="1"/>
  <c r="B1166" i="10" s="1"/>
  <c r="H56" i="31"/>
  <c r="I56" i="31"/>
  <c r="I34" i="22"/>
  <c r="I50" i="31"/>
  <c r="H50" i="31"/>
  <c r="L50" i="31" s="1"/>
  <c r="B525" i="10" s="1"/>
  <c r="B1165" i="10" s="1"/>
  <c r="I18" i="31"/>
  <c r="G18" i="31"/>
  <c r="G15" i="31"/>
  <c r="G44" i="31"/>
  <c r="V77" i="22"/>
  <c r="V10" i="31"/>
  <c r="X10" i="31" s="1"/>
  <c r="W18" i="22"/>
  <c r="Y18" i="22" s="1"/>
  <c r="V65" i="22"/>
  <c r="J44" i="22"/>
  <c r="V82" i="22"/>
  <c r="X82" i="22"/>
  <c r="W29" i="22"/>
  <c r="Y29" i="22" s="1"/>
  <c r="J16" i="22"/>
  <c r="X14" i="22"/>
  <c r="Y14" i="22" s="1"/>
  <c r="I61" i="22"/>
  <c r="H61" i="22"/>
  <c r="J61" i="22" s="1"/>
  <c r="H23" i="22"/>
  <c r="J23" i="22"/>
  <c r="J42" i="22"/>
  <c r="V78" i="22"/>
  <c r="V34" i="22"/>
  <c r="G12" i="22"/>
  <c r="H12" i="22" s="1"/>
  <c r="L12" i="22" s="1"/>
  <c r="B407" i="10" s="1"/>
  <c r="B1047" i="10" s="1"/>
  <c r="J5" i="22"/>
  <c r="G10" i="22"/>
  <c r="H10" i="22"/>
  <c r="L10" i="22" s="1"/>
  <c r="B405" i="10" s="1"/>
  <c r="B1045" i="10" s="1"/>
  <c r="V53" i="22"/>
  <c r="G55" i="22"/>
  <c r="X26" i="21"/>
  <c r="X27" i="22"/>
  <c r="W27" i="22"/>
  <c r="G33" i="22"/>
  <c r="H33" i="22" s="1"/>
  <c r="I33" i="22"/>
  <c r="J33" i="22"/>
  <c r="V55" i="22"/>
  <c r="K41" i="21"/>
  <c r="B356" i="10" s="1"/>
  <c r="B996" i="10" s="1"/>
  <c r="W78" i="21"/>
  <c r="G59" i="22"/>
  <c r="H59" i="22" s="1"/>
  <c r="H22" i="31"/>
  <c r="L22" i="31" s="1"/>
  <c r="B497" i="10" s="1"/>
  <c r="B1137" i="10" s="1"/>
  <c r="G22" i="22"/>
  <c r="I22" i="22"/>
  <c r="I71" i="22"/>
  <c r="J71" i="22" s="1"/>
  <c r="H70" i="31"/>
  <c r="J70" i="31" s="1"/>
  <c r="H45" i="22"/>
  <c r="J45" i="22" s="1"/>
  <c r="G36" i="22"/>
  <c r="H36" i="22" s="1"/>
  <c r="I36" i="22"/>
  <c r="H46" i="31"/>
  <c r="L46" i="31" s="1"/>
  <c r="B521" i="10" s="1"/>
  <c r="B1161" i="10" s="1"/>
  <c r="Y4" i="19"/>
  <c r="B1442" i="10" s="1"/>
  <c r="K64" i="21"/>
  <c r="B379" i="10" s="1"/>
  <c r="B1019" i="10" s="1"/>
  <c r="W48" i="21"/>
  <c r="H13" i="31"/>
  <c r="J13" i="31" s="1"/>
  <c r="L13" i="31"/>
  <c r="B488" i="10" s="1"/>
  <c r="B1128" i="10" s="1"/>
  <c r="K7" i="21"/>
  <c r="B322" i="10" s="1"/>
  <c r="B962" i="10" s="1"/>
  <c r="J7" i="21"/>
  <c r="Y76" i="20"/>
  <c r="B1594" i="10" s="1"/>
  <c r="X21" i="19"/>
  <c r="D46" i="21"/>
  <c r="G46" i="21"/>
  <c r="F46" i="21"/>
  <c r="H46" i="21" s="1"/>
  <c r="I46" i="21"/>
  <c r="D8" i="21"/>
  <c r="F8" i="21"/>
  <c r="G8" i="21"/>
  <c r="I73" i="20"/>
  <c r="I79" i="20"/>
  <c r="V53" i="20"/>
  <c r="X53" i="20" s="1"/>
  <c r="I77" i="20"/>
  <c r="R73" i="21"/>
  <c r="T73" i="21"/>
  <c r="U73" i="21"/>
  <c r="I81" i="20"/>
  <c r="I63" i="20"/>
  <c r="H63" i="20"/>
  <c r="J63" i="20" s="1"/>
  <c r="Y12" i="20"/>
  <c r="B1530" i="10" s="1"/>
  <c r="X12" i="20"/>
  <c r="Y24" i="21"/>
  <c r="B1622" i="10" s="1"/>
  <c r="X24" i="21"/>
  <c r="W58" i="20"/>
  <c r="V58" i="20"/>
  <c r="X58" i="20" s="1"/>
  <c r="I53" i="20"/>
  <c r="T7" i="21"/>
  <c r="R7" i="21"/>
  <c r="U7" i="21"/>
  <c r="K85" i="19"/>
  <c r="B240" i="10" s="1"/>
  <c r="B880" i="10" s="1"/>
  <c r="J85" i="19"/>
  <c r="I30" i="20"/>
  <c r="R54" i="21"/>
  <c r="T54" i="21"/>
  <c r="W54" i="21" s="1"/>
  <c r="U54" i="21"/>
  <c r="J69" i="19"/>
  <c r="K69" i="19"/>
  <c r="B224" i="10" s="1"/>
  <c r="B864" i="10" s="1"/>
  <c r="V5" i="21"/>
  <c r="U5" i="21"/>
  <c r="R5" i="21"/>
  <c r="T5" i="21"/>
  <c r="W5" i="21" s="1"/>
  <c r="T50" i="21"/>
  <c r="U50" i="21"/>
  <c r="R50" i="21"/>
  <c r="Y70" i="19"/>
  <c r="B1508" i="10" s="1"/>
  <c r="X70" i="19"/>
  <c r="V34" i="20"/>
  <c r="W34" i="20"/>
  <c r="R74" i="21"/>
  <c r="T74" i="21"/>
  <c r="U74" i="21"/>
  <c r="V39" i="20"/>
  <c r="X7" i="19"/>
  <c r="Y7" i="19"/>
  <c r="B1445" i="10" s="1"/>
  <c r="W68" i="20"/>
  <c r="W10" i="20"/>
  <c r="W39" i="17"/>
  <c r="R53" i="18"/>
  <c r="T53" i="18"/>
  <c r="U53" i="18"/>
  <c r="T64" i="18"/>
  <c r="V8" i="22"/>
  <c r="W8" i="22" s="1"/>
  <c r="X23" i="19"/>
  <c r="AA45" i="22"/>
  <c r="B1723" i="10" s="1"/>
  <c r="L70" i="22"/>
  <c r="B465" i="10" s="1"/>
  <c r="B1105" i="10" s="1"/>
  <c r="V60" i="31"/>
  <c r="X60" i="31" s="1"/>
  <c r="W60" i="31"/>
  <c r="AA72" i="22"/>
  <c r="B1750" i="10" s="1"/>
  <c r="L67" i="22"/>
  <c r="B462" i="10" s="1"/>
  <c r="AA69" i="22"/>
  <c r="B1747" i="10" s="1"/>
  <c r="W68" i="31"/>
  <c r="V68" i="31"/>
  <c r="AA43" i="22"/>
  <c r="B1721" i="10" s="1"/>
  <c r="AA21" i="22"/>
  <c r="B1699" i="10" s="1"/>
  <c r="AA57" i="22"/>
  <c r="B1735" i="10" s="1"/>
  <c r="V74" i="31"/>
  <c r="V7" i="22"/>
  <c r="X7" i="22" s="1"/>
  <c r="W7" i="22"/>
  <c r="H74" i="20"/>
  <c r="AA24" i="22"/>
  <c r="B1702" i="10" s="1"/>
  <c r="V5" i="22"/>
  <c r="W5" i="22"/>
  <c r="V78" i="20"/>
  <c r="V3" i="22"/>
  <c r="X3" i="22" s="1"/>
  <c r="W3" i="22"/>
  <c r="H79" i="19"/>
  <c r="H38" i="19"/>
  <c r="H60" i="21"/>
  <c r="K60" i="21" s="1"/>
  <c r="B375" i="10" s="1"/>
  <c r="B1015" i="10" s="1"/>
  <c r="H59" i="21"/>
  <c r="H55" i="21"/>
  <c r="H30" i="21"/>
  <c r="H28" i="21"/>
  <c r="H14" i="21"/>
  <c r="H9" i="21"/>
  <c r="V79" i="21"/>
  <c r="X79" i="21" s="1"/>
  <c r="V77" i="21"/>
  <c r="V70" i="21"/>
  <c r="V60" i="21"/>
  <c r="V51" i="21"/>
  <c r="V48" i="21"/>
  <c r="Y48" i="21" s="1"/>
  <c r="B1646" i="10" s="1"/>
  <c r="V29" i="21"/>
  <c r="V23" i="21"/>
  <c r="V16" i="21"/>
  <c r="Y16" i="21" s="1"/>
  <c r="B1614" i="10" s="1"/>
  <c r="V8" i="21"/>
  <c r="G13" i="32"/>
  <c r="I13" i="32"/>
  <c r="J13" i="32" s="1"/>
  <c r="C486" i="10" s="1"/>
  <c r="G82" i="33"/>
  <c r="H82" i="33"/>
  <c r="D82" i="33"/>
  <c r="K82" i="33" s="1"/>
  <c r="G78" i="33"/>
  <c r="D78" i="33"/>
  <c r="K78" i="33" s="1"/>
  <c r="G74" i="33"/>
  <c r="H74" i="33" s="1"/>
  <c r="D74" i="33"/>
  <c r="K74" i="33" s="1"/>
  <c r="G70" i="33"/>
  <c r="D70" i="33"/>
  <c r="K70" i="33" s="1"/>
  <c r="G66" i="33"/>
  <c r="H66" i="33" s="1"/>
  <c r="D66" i="33"/>
  <c r="K66" i="33" s="1"/>
  <c r="G62" i="33"/>
  <c r="D62" i="33"/>
  <c r="K62" i="33" s="1"/>
  <c r="G58" i="33"/>
  <c r="H58" i="33" s="1"/>
  <c r="C58" i="37"/>
  <c r="D58" i="33"/>
  <c r="K58" i="33" s="1"/>
  <c r="G54" i="33"/>
  <c r="C54" i="37"/>
  <c r="D54" i="33"/>
  <c r="K54" i="33" s="1"/>
  <c r="G50" i="33"/>
  <c r="C50" i="37"/>
  <c r="H50" i="33"/>
  <c r="D50" i="33"/>
  <c r="K50" i="33" s="1"/>
  <c r="G46" i="33"/>
  <c r="D46" i="33"/>
  <c r="K46" i="33" s="1"/>
  <c r="G42" i="33"/>
  <c r="D42" i="33"/>
  <c r="K42" i="33" s="1"/>
  <c r="G38" i="33"/>
  <c r="H38" i="33" s="1"/>
  <c r="D38" i="33"/>
  <c r="K38" i="33" s="1"/>
  <c r="G34" i="33"/>
  <c r="H34" i="33" s="1"/>
  <c r="D34" i="33"/>
  <c r="K34" i="33" s="1"/>
  <c r="G32" i="33"/>
  <c r="D32" i="33"/>
  <c r="K32" i="33" s="1"/>
  <c r="H32" i="33"/>
  <c r="G30" i="33"/>
  <c r="H30" i="33"/>
  <c r="D30" i="33"/>
  <c r="K30" i="33" s="1"/>
  <c r="G28" i="33"/>
  <c r="H28" i="33" s="1"/>
  <c r="D28" i="33"/>
  <c r="K28" i="33" s="1"/>
  <c r="G26" i="33"/>
  <c r="H26" i="33" s="1"/>
  <c r="D26" i="33"/>
  <c r="K26" i="33" s="1"/>
  <c r="G24" i="33"/>
  <c r="H24" i="33" s="1"/>
  <c r="D24" i="33"/>
  <c r="K24" i="33" s="1"/>
  <c r="G22" i="33"/>
  <c r="H22" i="33" s="1"/>
  <c r="D22" i="33"/>
  <c r="K22" i="33" s="1"/>
  <c r="G20" i="33"/>
  <c r="D20" i="33"/>
  <c r="K20" i="33" s="1"/>
  <c r="G18" i="33"/>
  <c r="H18" i="33"/>
  <c r="D18" i="33"/>
  <c r="K18" i="33" s="1"/>
  <c r="G16" i="33"/>
  <c r="H16" i="33" s="1"/>
  <c r="D16" i="33"/>
  <c r="K16" i="33" s="1"/>
  <c r="G14" i="33"/>
  <c r="H14" i="33"/>
  <c r="D14" i="33"/>
  <c r="K14" i="33" s="1"/>
  <c r="G12" i="33"/>
  <c r="H12" i="33" s="1"/>
  <c r="D12" i="33"/>
  <c r="K12" i="33" s="1"/>
  <c r="G10" i="33"/>
  <c r="H10" i="33" s="1"/>
  <c r="D10" i="33"/>
  <c r="K10" i="33" s="1"/>
  <c r="G8" i="33"/>
  <c r="H8" i="33" s="1"/>
  <c r="D8" i="33"/>
  <c r="K8" i="33" s="1"/>
  <c r="G6" i="33"/>
  <c r="H6" i="33" s="1"/>
  <c r="D6" i="33"/>
  <c r="K6" i="33" s="1"/>
  <c r="V81" i="33"/>
  <c r="W81" i="33" s="1"/>
  <c r="S81" i="33"/>
  <c r="Z81" i="33" s="1"/>
  <c r="V79" i="31"/>
  <c r="W79" i="31" s="1"/>
  <c r="V73" i="33"/>
  <c r="W73" i="33" s="1"/>
  <c r="S73" i="33"/>
  <c r="Z73" i="33" s="1"/>
  <c r="V71" i="31"/>
  <c r="X71" i="31" s="1"/>
  <c r="S69" i="33"/>
  <c r="Z69" i="33" s="1"/>
  <c r="V69" i="33"/>
  <c r="S65" i="33"/>
  <c r="Z65" i="33" s="1"/>
  <c r="V65" i="33"/>
  <c r="V63" i="31"/>
  <c r="X63" i="31" s="1"/>
  <c r="V61" i="33"/>
  <c r="W61" i="33" s="1"/>
  <c r="S61" i="33"/>
  <c r="Z61" i="33" s="1"/>
  <c r="R57" i="37"/>
  <c r="V57" i="33"/>
  <c r="W57" i="33"/>
  <c r="S57" i="33"/>
  <c r="Z57" i="33" s="1"/>
  <c r="V55" i="31"/>
  <c r="X55" i="31" s="1"/>
  <c r="R53" i="37"/>
  <c r="V53" i="33"/>
  <c r="W53" i="33" s="1"/>
  <c r="S53" i="33"/>
  <c r="Z53" i="33" s="1"/>
  <c r="R49" i="37"/>
  <c r="V49" i="33"/>
  <c r="W49" i="33" s="1"/>
  <c r="S49" i="33"/>
  <c r="Z49" i="33" s="1"/>
  <c r="V47" i="31"/>
  <c r="W47" i="31" s="1"/>
  <c r="R41" i="37"/>
  <c r="V41" i="33"/>
  <c r="S41" i="33"/>
  <c r="Z41" i="33" s="1"/>
  <c r="W41" i="33"/>
  <c r="V39" i="31"/>
  <c r="W39" i="31" s="1"/>
  <c r="S37" i="33"/>
  <c r="Z37" i="33" s="1"/>
  <c r="V37" i="33"/>
  <c r="S33" i="33"/>
  <c r="Z33" i="33" s="1"/>
  <c r="V33" i="33"/>
  <c r="V31" i="31"/>
  <c r="W31" i="31" s="1"/>
  <c r="V29" i="33"/>
  <c r="W29" i="33" s="1"/>
  <c r="S29" i="33"/>
  <c r="Z29" i="33" s="1"/>
  <c r="V25" i="33"/>
  <c r="W25" i="33" s="1"/>
  <c r="S25" i="33"/>
  <c r="Z25" i="33" s="1"/>
  <c r="V23" i="31"/>
  <c r="V21" i="33"/>
  <c r="W21" i="33" s="1"/>
  <c r="S21" i="33"/>
  <c r="Z21" i="33" s="1"/>
  <c r="V17" i="33"/>
  <c r="W17" i="33" s="1"/>
  <c r="S17" i="33"/>
  <c r="Z17" i="33" s="1"/>
  <c r="V15" i="31"/>
  <c r="X15" i="31" s="1"/>
  <c r="V13" i="33"/>
  <c r="S13" i="33"/>
  <c r="Z13" i="33" s="1"/>
  <c r="W13" i="33"/>
  <c r="V9" i="33"/>
  <c r="W9" i="33" s="1"/>
  <c r="S9" i="33"/>
  <c r="Z9" i="33" s="1"/>
  <c r="V7" i="31"/>
  <c r="V5" i="31"/>
  <c r="X5" i="31" s="1"/>
  <c r="C80" i="38"/>
  <c r="G80" i="37"/>
  <c r="H80" i="37" s="1"/>
  <c r="C72" i="38"/>
  <c r="G72" i="37"/>
  <c r="H72" i="37" s="1"/>
  <c r="C64" i="38"/>
  <c r="C56" i="38"/>
  <c r="D56" i="37"/>
  <c r="G56" i="37"/>
  <c r="H56" i="37" s="1"/>
  <c r="G48" i="37"/>
  <c r="H48" i="37" s="1"/>
  <c r="C48" i="38"/>
  <c r="D48" i="37"/>
  <c r="C40" i="38"/>
  <c r="G40" i="37"/>
  <c r="H40" i="37" s="1"/>
  <c r="H81" i="21"/>
  <c r="I27" i="22"/>
  <c r="W9" i="22"/>
  <c r="Y9" i="22" s="1"/>
  <c r="W39" i="22"/>
  <c r="Y39" i="22" s="1"/>
  <c r="V63" i="22"/>
  <c r="V66" i="31"/>
  <c r="X66" i="31" s="1"/>
  <c r="X47" i="31"/>
  <c r="V12" i="31"/>
  <c r="W12" i="31" s="1"/>
  <c r="V44" i="31"/>
  <c r="X44" i="31" s="1"/>
  <c r="G25" i="31"/>
  <c r="V36" i="31"/>
  <c r="W36" i="31"/>
  <c r="V50" i="31"/>
  <c r="W50" i="31" s="1"/>
  <c r="I74" i="22"/>
  <c r="I38" i="22"/>
  <c r="AA79" i="22"/>
  <c r="B1757" i="10" s="1"/>
  <c r="L66" i="22"/>
  <c r="B461" i="10" s="1"/>
  <c r="B1101" i="10" s="1"/>
  <c r="L44" i="22"/>
  <c r="B439" i="10" s="1"/>
  <c r="B1079" i="10" s="1"/>
  <c r="V18" i="31"/>
  <c r="AA22" i="22"/>
  <c r="B1700" i="10" s="1"/>
  <c r="L48" i="22"/>
  <c r="B443" i="10" s="1"/>
  <c r="B1083" i="10" s="1"/>
  <c r="AA36" i="22"/>
  <c r="B1714" i="10" s="1"/>
  <c r="L16" i="22"/>
  <c r="B411" i="10" s="1"/>
  <c r="B1051" i="10" s="1"/>
  <c r="L77" i="22"/>
  <c r="B472" i="10" s="1"/>
  <c r="B1112" i="10" s="1"/>
  <c r="L23" i="22"/>
  <c r="B418" i="10" s="1"/>
  <c r="B1058" i="10" s="1"/>
  <c r="AA17" i="22"/>
  <c r="B1695" i="10" s="1"/>
  <c r="AA48" i="22"/>
  <c r="B1726" i="10" s="1"/>
  <c r="L42" i="22"/>
  <c r="B437" i="10" s="1"/>
  <c r="B1077" i="10" s="1"/>
  <c r="L39" i="22"/>
  <c r="B434" i="10" s="1"/>
  <c r="B1074" i="10" s="1"/>
  <c r="V34" i="31"/>
  <c r="G6" i="22"/>
  <c r="H6" i="22" s="1"/>
  <c r="I6" i="22"/>
  <c r="L56" i="22"/>
  <c r="B451" i="10" s="1"/>
  <c r="B1091" i="10" s="1"/>
  <c r="I75" i="22"/>
  <c r="I21" i="22"/>
  <c r="H47" i="22"/>
  <c r="J47" i="22" s="1"/>
  <c r="AA16" i="22"/>
  <c r="B1694" i="10" s="1"/>
  <c r="L17" i="22"/>
  <c r="B412" i="10" s="1"/>
  <c r="B1052" i="10" s="1"/>
  <c r="AA15" i="22"/>
  <c r="B1693" i="10" s="1"/>
  <c r="K59" i="20"/>
  <c r="B294" i="10" s="1"/>
  <c r="B934" i="10" s="1"/>
  <c r="L41" i="22"/>
  <c r="B436" i="10" s="1"/>
  <c r="B1076" i="10" s="1"/>
  <c r="I46" i="22"/>
  <c r="L53" i="22"/>
  <c r="B448" i="10" s="1"/>
  <c r="B1088" i="10" s="1"/>
  <c r="V28" i="31"/>
  <c r="W28" i="31" s="1"/>
  <c r="H22" i="20"/>
  <c r="J22" i="20" s="1"/>
  <c r="J9" i="19"/>
  <c r="L69" i="22"/>
  <c r="B464" i="10" s="1"/>
  <c r="B1104" i="10" s="1"/>
  <c r="Y15" i="20"/>
  <c r="B1533" i="10" s="1"/>
  <c r="AA13" i="22"/>
  <c r="B1691" i="10" s="1"/>
  <c r="I40" i="22"/>
  <c r="T27" i="21"/>
  <c r="W27" i="21" s="1"/>
  <c r="R16" i="21"/>
  <c r="AA50" i="22"/>
  <c r="B1728" i="10" s="1"/>
  <c r="Y31" i="20"/>
  <c r="B1549" i="10" s="1"/>
  <c r="AA26" i="22"/>
  <c r="B1704" i="10" s="1"/>
  <c r="T53" i="21"/>
  <c r="AA81" i="22"/>
  <c r="B1759" i="10" s="1"/>
  <c r="AA66" i="22"/>
  <c r="B1744" i="10" s="1"/>
  <c r="X71" i="20"/>
  <c r="Y71" i="20"/>
  <c r="B1589" i="10" s="1"/>
  <c r="L28" i="22"/>
  <c r="B423" i="10" s="1"/>
  <c r="B1063" i="10" s="1"/>
  <c r="W30" i="20"/>
  <c r="I28" i="21"/>
  <c r="D42" i="21"/>
  <c r="F42" i="21"/>
  <c r="V16" i="20"/>
  <c r="X16" i="20" s="1"/>
  <c r="G84" i="22"/>
  <c r="J71" i="19"/>
  <c r="G47" i="21"/>
  <c r="F47" i="21"/>
  <c r="G15" i="22"/>
  <c r="K70" i="19"/>
  <c r="B225" i="10" s="1"/>
  <c r="B865" i="10" s="1"/>
  <c r="R48" i="21"/>
  <c r="AA30" i="22"/>
  <c r="B1708" i="10" s="1"/>
  <c r="Y14" i="19"/>
  <c r="B1452" i="10" s="1"/>
  <c r="I62" i="24"/>
  <c r="J62" i="24" s="1"/>
  <c r="C135" i="10" s="1"/>
  <c r="C775" i="10" s="1"/>
  <c r="Y13" i="19"/>
  <c r="B1451" i="10" s="1"/>
  <c r="K13" i="20"/>
  <c r="B248" i="10" s="1"/>
  <c r="B888" i="10" s="1"/>
  <c r="W75" i="20"/>
  <c r="Y75" i="20" s="1"/>
  <c r="B1593" i="10" s="1"/>
  <c r="I25" i="22"/>
  <c r="G21" i="22"/>
  <c r="G27" i="22"/>
  <c r="H27" i="22" s="1"/>
  <c r="AA59" i="22"/>
  <c r="B1737" i="10" s="1"/>
  <c r="AA23" i="22"/>
  <c r="B1701" i="10" s="1"/>
  <c r="AA61" i="22"/>
  <c r="B1739" i="10" s="1"/>
  <c r="W70" i="21"/>
  <c r="R60" i="18"/>
  <c r="I83" i="23"/>
  <c r="J83" i="23" s="1"/>
  <c r="C76" i="10" s="1"/>
  <c r="C716" i="10" s="1"/>
  <c r="W70" i="18"/>
  <c r="U48" i="18"/>
  <c r="T35" i="18"/>
  <c r="U24" i="24"/>
  <c r="V24" i="24" s="1"/>
  <c r="C1378" i="10" s="1"/>
  <c r="R9" i="18"/>
  <c r="K12" i="27"/>
  <c r="V63" i="17"/>
  <c r="D5" i="18"/>
  <c r="F5" i="18"/>
  <c r="U12" i="18"/>
  <c r="V60" i="17"/>
  <c r="D42" i="18"/>
  <c r="U11" i="24"/>
  <c r="V11" i="24" s="1"/>
  <c r="C1365" i="10" s="1"/>
  <c r="D9" i="18"/>
  <c r="I78" i="27"/>
  <c r="J78" i="27" s="1"/>
  <c r="W79" i="20"/>
  <c r="G81" i="20"/>
  <c r="I15" i="21"/>
  <c r="K8" i="19"/>
  <c r="B163" i="10" s="1"/>
  <c r="B803" i="10" s="1"/>
  <c r="W51" i="21"/>
  <c r="U63" i="21"/>
  <c r="V63" i="21" s="1"/>
  <c r="D15" i="21"/>
  <c r="D14" i="21"/>
  <c r="V81" i="20"/>
  <c r="X68" i="19"/>
  <c r="Y58" i="19"/>
  <c r="B1496" i="10" s="1"/>
  <c r="V4" i="22"/>
  <c r="X4" i="22" s="1"/>
  <c r="H33" i="19"/>
  <c r="H39" i="19"/>
  <c r="K39" i="19" s="1"/>
  <c r="B194" i="10" s="1"/>
  <c r="B834" i="10" s="1"/>
  <c r="H65" i="20"/>
  <c r="K65" i="20" s="1"/>
  <c r="B300" i="10" s="1"/>
  <c r="B940" i="10" s="1"/>
  <c r="X75" i="19"/>
  <c r="H81" i="20"/>
  <c r="D81" i="20"/>
  <c r="H68" i="20"/>
  <c r="K68" i="20" s="1"/>
  <c r="B303" i="10" s="1"/>
  <c r="B943" i="10" s="1"/>
  <c r="F46" i="20"/>
  <c r="H46" i="20" s="1"/>
  <c r="H28" i="20"/>
  <c r="X61" i="20"/>
  <c r="Y61" i="20"/>
  <c r="B1579" i="10" s="1"/>
  <c r="J22" i="19"/>
  <c r="W23" i="21"/>
  <c r="G8" i="20"/>
  <c r="H8" i="20" s="1"/>
  <c r="R27" i="20"/>
  <c r="I58" i="21"/>
  <c r="X8" i="20"/>
  <c r="G26" i="21"/>
  <c r="Y47" i="19"/>
  <c r="B1485" i="10" s="1"/>
  <c r="Y42" i="19"/>
  <c r="B1480" i="10" s="1"/>
  <c r="K67" i="19"/>
  <c r="B222" i="10" s="1"/>
  <c r="B862" i="10" s="1"/>
  <c r="W77" i="21"/>
  <c r="C12" i="21"/>
  <c r="U73" i="20"/>
  <c r="V73" i="20" s="1"/>
  <c r="G21" i="20"/>
  <c r="F21" i="20"/>
  <c r="U81" i="21"/>
  <c r="V52" i="19"/>
  <c r="H67" i="20"/>
  <c r="W29" i="21"/>
  <c r="R53" i="20"/>
  <c r="G26" i="22"/>
  <c r="I59" i="21"/>
  <c r="X46" i="19"/>
  <c r="J59" i="19"/>
  <c r="U27" i="20"/>
  <c r="K80" i="19"/>
  <c r="B235" i="10" s="1"/>
  <c r="B875" i="10" s="1"/>
  <c r="G42" i="20"/>
  <c r="H42" i="20" s="1"/>
  <c r="V19" i="19"/>
  <c r="Y19" i="19" s="1"/>
  <c r="B1457" i="10" s="1"/>
  <c r="R39" i="21"/>
  <c r="H23" i="20"/>
  <c r="F55" i="20"/>
  <c r="D55" i="20"/>
  <c r="AA68" i="22"/>
  <c r="B1746" i="10" s="1"/>
  <c r="X59" i="19"/>
  <c r="T45" i="21"/>
  <c r="J72" i="20"/>
  <c r="L14" i="22"/>
  <c r="B409" i="10" s="1"/>
  <c r="B1049" i="10" s="1"/>
  <c r="F33" i="21"/>
  <c r="I33" i="21" s="1"/>
  <c r="T44" i="21"/>
  <c r="V44" i="21" s="1"/>
  <c r="K39" i="21"/>
  <c r="B354" i="10" s="1"/>
  <c r="B994" i="10" s="1"/>
  <c r="G79" i="22"/>
  <c r="W56" i="20"/>
  <c r="X56" i="20" s="1"/>
  <c r="L64" i="22"/>
  <c r="B459" i="10" s="1"/>
  <c r="B1099" i="10" s="1"/>
  <c r="X20" i="19"/>
  <c r="U55" i="21"/>
  <c r="AA44" i="22"/>
  <c r="B1722" i="10" s="1"/>
  <c r="X23" i="20"/>
  <c r="Y23" i="20"/>
  <c r="B1541" i="10" s="1"/>
  <c r="J18" i="19"/>
  <c r="V76" i="31"/>
  <c r="X76" i="31" s="1"/>
  <c r="X45" i="19"/>
  <c r="K42" i="19"/>
  <c r="B197" i="10" s="1"/>
  <c r="B837" i="10" s="1"/>
  <c r="D36" i="21"/>
  <c r="K48" i="20"/>
  <c r="B283" i="10" s="1"/>
  <c r="B923" i="10" s="1"/>
  <c r="G25" i="22"/>
  <c r="AA52" i="22"/>
  <c r="B1730" i="10" s="1"/>
  <c r="AA73" i="22"/>
  <c r="B1751" i="10" s="1"/>
  <c r="G40" i="22"/>
  <c r="K26" i="20"/>
  <c r="B261" i="10" s="1"/>
  <c r="B901" i="10" s="1"/>
  <c r="X34" i="19"/>
  <c r="I13" i="22"/>
  <c r="D45" i="21"/>
  <c r="F45" i="21"/>
  <c r="G45" i="21"/>
  <c r="J40" i="21"/>
  <c r="U48" i="20"/>
  <c r="T48" i="20"/>
  <c r="V64" i="19"/>
  <c r="Q33" i="21"/>
  <c r="J70" i="19"/>
  <c r="X69" i="20"/>
  <c r="Y69" i="20"/>
  <c r="B1587" i="10" s="1"/>
  <c r="R8" i="21"/>
  <c r="F22" i="21"/>
  <c r="D22" i="21"/>
  <c r="I54" i="21"/>
  <c r="J54" i="21" s="1"/>
  <c r="L19" i="22"/>
  <c r="B414" i="10" s="1"/>
  <c r="B1054" i="10" s="1"/>
  <c r="G75" i="22"/>
  <c r="K9" i="20"/>
  <c r="B244" i="10" s="1"/>
  <c r="B884" i="10" s="1"/>
  <c r="V82" i="20"/>
  <c r="Y82" i="20" s="1"/>
  <c r="B1600" i="10" s="1"/>
  <c r="G46" i="22"/>
  <c r="I33" i="27"/>
  <c r="J33" i="27" s="1"/>
  <c r="U58" i="18"/>
  <c r="D74" i="18"/>
  <c r="U65" i="23"/>
  <c r="V65" i="23" s="1"/>
  <c r="C1339" i="10" s="1"/>
  <c r="U86" i="23"/>
  <c r="V86" i="23" s="1"/>
  <c r="C1360" i="10" s="1"/>
  <c r="V52" i="31"/>
  <c r="W52" i="31" s="1"/>
  <c r="L7" i="22"/>
  <c r="B402" i="10" s="1"/>
  <c r="B1042" i="10" s="1"/>
  <c r="G9" i="22"/>
  <c r="L51" i="22"/>
  <c r="B446" i="10" s="1"/>
  <c r="B1086" i="10" s="1"/>
  <c r="W57" i="21"/>
  <c r="AA56" i="22"/>
  <c r="B1734" i="10" s="1"/>
  <c r="AA42" i="22"/>
  <c r="B1720" i="10" s="1"/>
  <c r="J44" i="20"/>
  <c r="L60" i="22"/>
  <c r="B455" i="10" s="1"/>
  <c r="B1095" i="10" s="1"/>
  <c r="G24" i="22"/>
  <c r="I77" i="21"/>
  <c r="J77" i="21" s="1"/>
  <c r="G13" i="22"/>
  <c r="Y37" i="20"/>
  <c r="B1555" i="10" s="1"/>
  <c r="K18" i="20"/>
  <c r="B253" i="10" s="1"/>
  <c r="B893" i="10" s="1"/>
  <c r="W43" i="21"/>
  <c r="G20" i="22"/>
  <c r="AA38" i="22"/>
  <c r="B1716" i="10" s="1"/>
  <c r="Y57" i="20"/>
  <c r="B1575" i="10" s="1"/>
  <c r="Y47" i="20"/>
  <c r="B1565" i="10" s="1"/>
  <c r="AA49" i="22"/>
  <c r="B1727" i="10" s="1"/>
  <c r="V6" i="22"/>
  <c r="W6" i="22" s="1"/>
  <c r="H75" i="20"/>
  <c r="I61" i="20"/>
  <c r="J61" i="20" s="1"/>
  <c r="AA80" i="22"/>
  <c r="B1758" i="10" s="1"/>
  <c r="I52" i="20"/>
  <c r="R57" i="21"/>
  <c r="U57" i="21"/>
  <c r="L37" i="22"/>
  <c r="B432" i="10" s="1"/>
  <c r="B1072" i="10" s="1"/>
  <c r="AA62" i="22"/>
  <c r="B1740" i="10" s="1"/>
  <c r="I9" i="21"/>
  <c r="K9" i="21" s="1"/>
  <c r="B324" i="10" s="1"/>
  <c r="B964" i="10" s="1"/>
  <c r="L29" i="22"/>
  <c r="B424" i="10" s="1"/>
  <c r="B1064" i="10" s="1"/>
  <c r="R45" i="21"/>
  <c r="F36" i="21"/>
  <c r="G38" i="22"/>
  <c r="H38" i="22"/>
  <c r="L73" i="22"/>
  <c r="B468" i="10" s="1"/>
  <c r="B1108" i="10" s="1"/>
  <c r="X76" i="20"/>
  <c r="K79" i="19"/>
  <c r="B234" i="10" s="1"/>
  <c r="B874" i="10" s="1"/>
  <c r="AA32" i="22"/>
  <c r="B1710" i="10" s="1"/>
  <c r="G51" i="21"/>
  <c r="F51" i="21"/>
  <c r="I51" i="21" s="1"/>
  <c r="G80" i="22"/>
  <c r="F52" i="21"/>
  <c r="G52" i="21"/>
  <c r="L58" i="22"/>
  <c r="B453" i="10" s="1"/>
  <c r="B1093" i="10" s="1"/>
  <c r="D59" i="21"/>
  <c r="L31" i="22"/>
  <c r="B426" i="10" s="1"/>
  <c r="B1066" i="10" s="1"/>
  <c r="T22" i="21"/>
  <c r="U22" i="21"/>
  <c r="X32" i="19"/>
  <c r="J36" i="19"/>
  <c r="L65" i="22"/>
  <c r="B460" i="10" s="1"/>
  <c r="B1100" i="10" s="1"/>
  <c r="T56" i="21"/>
  <c r="V56" i="21" s="1"/>
  <c r="J48" i="19"/>
  <c r="W42" i="20"/>
  <c r="X42" i="20" s="1"/>
  <c r="X49" i="19"/>
  <c r="I60" i="20"/>
  <c r="G30" i="22"/>
  <c r="I67" i="20"/>
  <c r="J37" i="20"/>
  <c r="L57" i="22"/>
  <c r="B452" i="10" s="1"/>
  <c r="B1092" i="10" s="1"/>
  <c r="G74" i="22"/>
  <c r="L62" i="22"/>
  <c r="B457" i="10" s="1"/>
  <c r="B1097" i="10" s="1"/>
  <c r="I14" i="21"/>
  <c r="W60" i="21"/>
  <c r="T14" i="21"/>
  <c r="G32" i="22"/>
  <c r="V17" i="20"/>
  <c r="X17" i="20" s="1"/>
  <c r="U37" i="21"/>
  <c r="D24" i="21"/>
  <c r="F24" i="21"/>
  <c r="J50" i="20"/>
  <c r="Y5" i="19"/>
  <c r="B1443" i="10" s="1"/>
  <c r="K29" i="20"/>
  <c r="B264" i="10" s="1"/>
  <c r="B904" i="10" s="1"/>
  <c r="K39" i="20"/>
  <c r="B274" i="10" s="1"/>
  <c r="B914" i="10" s="1"/>
  <c r="J34" i="19"/>
  <c r="X57" i="20"/>
  <c r="R18" i="21"/>
  <c r="Y33" i="19"/>
  <c r="B1471" i="10" s="1"/>
  <c r="X69" i="19"/>
  <c r="AA46" i="22"/>
  <c r="B1724" i="10" s="1"/>
  <c r="H78" i="20"/>
  <c r="J78" i="20" s="1"/>
  <c r="K55" i="19"/>
  <c r="B210" i="10" s="1"/>
  <c r="B850" i="10" s="1"/>
  <c r="D60" i="21"/>
  <c r="L35" i="22"/>
  <c r="B430" i="10" s="1"/>
  <c r="B1070" i="10" s="1"/>
  <c r="J78" i="19"/>
  <c r="L11" i="22"/>
  <c r="B406" i="10" s="1"/>
  <c r="B1046" i="10" s="1"/>
  <c r="W43" i="20"/>
  <c r="X43" i="20" s="1"/>
  <c r="X16" i="19"/>
  <c r="G83" i="22"/>
  <c r="L49" i="22"/>
  <c r="B444" i="10" s="1"/>
  <c r="B1084" i="10" s="1"/>
  <c r="Y21" i="19"/>
  <c r="B1459" i="10" s="1"/>
  <c r="X63" i="19"/>
  <c r="J54" i="19"/>
  <c r="U38" i="21"/>
  <c r="I47" i="20"/>
  <c r="J47" i="20" s="1"/>
  <c r="X27" i="19"/>
  <c r="Y27" i="19"/>
  <c r="B1465" i="10" s="1"/>
  <c r="X65" i="20"/>
  <c r="U43" i="21"/>
  <c r="R43" i="21"/>
  <c r="K60" i="19"/>
  <c r="B215" i="10" s="1"/>
  <c r="B855" i="10" s="1"/>
  <c r="I31" i="20"/>
  <c r="K35" i="20"/>
  <c r="B270" i="10" s="1"/>
  <c r="B910" i="10" s="1"/>
  <c r="I71" i="20"/>
  <c r="J71" i="20" s="1"/>
  <c r="J32" i="19"/>
  <c r="X18" i="19"/>
  <c r="Y18" i="19"/>
  <c r="B1456" i="10" s="1"/>
  <c r="Y72" i="19"/>
  <c r="B1510" i="10" s="1"/>
  <c r="AA35" i="22"/>
  <c r="B1713" i="10" s="1"/>
  <c r="W20" i="21"/>
  <c r="W6" i="20"/>
  <c r="X6" i="20" s="1"/>
  <c r="Y79" i="19"/>
  <c r="B1517" i="10" s="1"/>
  <c r="Y72" i="20"/>
  <c r="B1590" i="10" s="1"/>
  <c r="Y61" i="19"/>
  <c r="B1499" i="10" s="1"/>
  <c r="X26" i="20"/>
  <c r="X41" i="19"/>
  <c r="W49" i="20"/>
  <c r="U61" i="21"/>
  <c r="W20" i="20"/>
  <c r="J26" i="19"/>
  <c r="U41" i="21"/>
  <c r="T41" i="21"/>
  <c r="J79" i="19"/>
  <c r="I73" i="19"/>
  <c r="K73" i="19" s="1"/>
  <c r="B228" i="10" s="1"/>
  <c r="B868" i="10" s="1"/>
  <c r="V22" i="19"/>
  <c r="Y22" i="19" s="1"/>
  <c r="B1460" i="10" s="1"/>
  <c r="H54" i="20"/>
  <c r="V15" i="19"/>
  <c r="X15" i="19" s="1"/>
  <c r="D54" i="21"/>
  <c r="J20" i="19"/>
  <c r="T80" i="21"/>
  <c r="R80" i="21"/>
  <c r="R29" i="21"/>
  <c r="C27" i="21"/>
  <c r="G27" i="20"/>
  <c r="K64" i="19"/>
  <c r="B219" i="10" s="1"/>
  <c r="B859" i="10" s="1"/>
  <c r="Y32" i="19"/>
  <c r="B1470" i="10" s="1"/>
  <c r="D67" i="20"/>
  <c r="W41" i="20"/>
  <c r="X41" i="20" s="1"/>
  <c r="F38" i="21"/>
  <c r="G38" i="21"/>
  <c r="D78" i="20"/>
  <c r="X37" i="19"/>
  <c r="Y37" i="19"/>
  <c r="B1475" i="10" s="1"/>
  <c r="G79" i="20"/>
  <c r="H79" i="20" s="1"/>
  <c r="Q82" i="21"/>
  <c r="D75" i="20"/>
  <c r="H7" i="19"/>
  <c r="I51" i="19"/>
  <c r="K51" i="19" s="1"/>
  <c r="B206" i="10" s="1"/>
  <c r="B846" i="10" s="1"/>
  <c r="D47" i="20"/>
  <c r="H64" i="20"/>
  <c r="G36" i="20"/>
  <c r="I36" i="20"/>
  <c r="G58" i="21"/>
  <c r="D58" i="21"/>
  <c r="K78" i="19"/>
  <c r="B233" i="10" s="1"/>
  <c r="B873" i="10" s="1"/>
  <c r="R45" i="20"/>
  <c r="T45" i="20"/>
  <c r="G73" i="20"/>
  <c r="V66" i="20"/>
  <c r="X66" i="20" s="1"/>
  <c r="Y73" i="19"/>
  <c r="B1511" i="10" s="1"/>
  <c r="H44" i="19"/>
  <c r="Y31" i="19"/>
  <c r="B1469" i="10" s="1"/>
  <c r="D46" i="20"/>
  <c r="F35" i="21"/>
  <c r="I35" i="21" s="1"/>
  <c r="F57" i="21"/>
  <c r="R60" i="21"/>
  <c r="U52" i="20"/>
  <c r="C13" i="21"/>
  <c r="T34" i="21"/>
  <c r="F43" i="21"/>
  <c r="L43" i="22"/>
  <c r="B438" i="10" s="1"/>
  <c r="B1078" i="10" s="1"/>
  <c r="I30" i="21"/>
  <c r="D30" i="21"/>
  <c r="G62" i="20"/>
  <c r="H62" i="20" s="1"/>
  <c r="G60" i="20"/>
  <c r="I15" i="19"/>
  <c r="J15" i="19" s="1"/>
  <c r="R25" i="20"/>
  <c r="W25" i="20"/>
  <c r="H76" i="20"/>
  <c r="J76" i="20" s="1"/>
  <c r="X5" i="19"/>
  <c r="K50" i="20"/>
  <c r="B285" i="10" s="1"/>
  <c r="B925" i="10" s="1"/>
  <c r="I85" i="20"/>
  <c r="J85" i="20" s="1"/>
  <c r="D85" i="20"/>
  <c r="H82" i="19"/>
  <c r="K82" i="19" s="1"/>
  <c r="B237" i="10" s="1"/>
  <c r="B877" i="10" s="1"/>
  <c r="V57" i="19"/>
  <c r="W56" i="19"/>
  <c r="Y56" i="19" s="1"/>
  <c r="B1494" i="10" s="1"/>
  <c r="U65" i="21"/>
  <c r="T65" i="21"/>
  <c r="W65" i="21" s="1"/>
  <c r="H81" i="19"/>
  <c r="K81" i="19" s="1"/>
  <c r="B236" i="10" s="1"/>
  <c r="B876" i="10" s="1"/>
  <c r="T14" i="20"/>
  <c r="R79" i="21"/>
  <c r="R20" i="21"/>
  <c r="T76" i="21"/>
  <c r="U76" i="21"/>
  <c r="AA74" i="22"/>
  <c r="B1752" i="10" s="1"/>
  <c r="H62" i="19"/>
  <c r="J62" i="19" s="1"/>
  <c r="C19" i="21"/>
  <c r="F19" i="20"/>
  <c r="H19" i="20" s="1"/>
  <c r="G77" i="20"/>
  <c r="Y9" i="19"/>
  <c r="B1447" i="10" s="1"/>
  <c r="J58" i="19"/>
  <c r="J19" i="19"/>
  <c r="I23" i="19"/>
  <c r="K23" i="19" s="1"/>
  <c r="B178" i="10" s="1"/>
  <c r="B818" i="10" s="1"/>
  <c r="H24" i="20"/>
  <c r="I24" i="20"/>
  <c r="I23" i="20"/>
  <c r="R37" i="20"/>
  <c r="R68" i="21"/>
  <c r="AA70" i="22"/>
  <c r="B1748" i="10" s="1"/>
  <c r="K84" i="19"/>
  <c r="B239" i="10" s="1"/>
  <c r="B879" i="10" s="1"/>
  <c r="Y55" i="19"/>
  <c r="B1493" i="10" s="1"/>
  <c r="J56" i="19"/>
  <c r="G15" i="21"/>
  <c r="H15" i="21" s="1"/>
  <c r="C53" i="21"/>
  <c r="G53" i="20"/>
  <c r="R38" i="20"/>
  <c r="T38" i="20"/>
  <c r="W38" i="20" s="1"/>
  <c r="Y63" i="19"/>
  <c r="B1501" i="10" s="1"/>
  <c r="V44" i="19"/>
  <c r="Y44" i="19" s="1"/>
  <c r="B1482" i="10" s="1"/>
  <c r="V77" i="20"/>
  <c r="X77" i="20" s="1"/>
  <c r="AA12" i="22"/>
  <c r="B1690" i="10" s="1"/>
  <c r="D26" i="21"/>
  <c r="H74" i="19"/>
  <c r="I74" i="20"/>
  <c r="Q11" i="21"/>
  <c r="T11" i="20"/>
  <c r="R58" i="20"/>
  <c r="T64" i="20"/>
  <c r="U64" i="20"/>
  <c r="W7" i="20"/>
  <c r="X7" i="20" s="1"/>
  <c r="V36" i="20"/>
  <c r="H38" i="20"/>
  <c r="K38" i="20" s="1"/>
  <c r="B273" i="10" s="1"/>
  <c r="B913" i="10" s="1"/>
  <c r="R6" i="20"/>
  <c r="J15" i="20"/>
  <c r="I65" i="20"/>
  <c r="C31" i="21"/>
  <c r="H56" i="20"/>
  <c r="H31" i="20"/>
  <c r="H41" i="19"/>
  <c r="J41" i="19" s="1"/>
  <c r="V49" i="20"/>
  <c r="Y49" i="20" s="1"/>
  <c r="B1567" i="10" s="1"/>
  <c r="Q30" i="21"/>
  <c r="U35" i="21"/>
  <c r="V35" i="21" s="1"/>
  <c r="X58" i="19"/>
  <c r="Q58" i="21"/>
  <c r="V51" i="19"/>
  <c r="X51" i="19" s="1"/>
  <c r="R63" i="21"/>
  <c r="W6" i="19"/>
  <c r="Y6" i="19" s="1"/>
  <c r="B1444" i="10" s="1"/>
  <c r="V81" i="19"/>
  <c r="X60" i="19"/>
  <c r="W36" i="20"/>
  <c r="I54" i="20"/>
  <c r="R39" i="20"/>
  <c r="V39" i="19"/>
  <c r="W9" i="20"/>
  <c r="U80" i="20"/>
  <c r="R3" i="20"/>
  <c r="D63" i="20"/>
  <c r="D38" i="20"/>
  <c r="U74" i="20"/>
  <c r="H45" i="19"/>
  <c r="J45" i="19" s="1"/>
  <c r="Q21" i="21"/>
  <c r="W70" i="20"/>
  <c r="H76" i="19"/>
  <c r="J76" i="19" s="1"/>
  <c r="G56" i="21"/>
  <c r="T5" i="20"/>
  <c r="W5" i="20" s="1"/>
  <c r="Q36" i="21"/>
  <c r="Q62" i="21"/>
  <c r="T62" i="20"/>
  <c r="W62" i="20" s="1"/>
  <c r="J28" i="19"/>
  <c r="V53" i="19"/>
  <c r="H72" i="19"/>
  <c r="K49" i="19"/>
  <c r="B204" i="10" s="1"/>
  <c r="B844" i="10" s="1"/>
  <c r="R54" i="20"/>
  <c r="V82" i="19"/>
  <c r="Y24" i="19"/>
  <c r="B1462" i="10" s="1"/>
  <c r="I83" i="20"/>
  <c r="F16" i="20"/>
  <c r="T29" i="20"/>
  <c r="F58" i="20"/>
  <c r="H58" i="20" s="1"/>
  <c r="Q66" i="21"/>
  <c r="H83" i="19"/>
  <c r="U68" i="20"/>
  <c r="D45" i="20"/>
  <c r="F45" i="20"/>
  <c r="W39" i="20"/>
  <c r="T50" i="20"/>
  <c r="Q9" i="21"/>
  <c r="U9" i="20"/>
  <c r="V9" i="20" s="1"/>
  <c r="R34" i="20"/>
  <c r="U79" i="20"/>
  <c r="T12" i="21"/>
  <c r="W12" i="21" s="1"/>
  <c r="H11" i="19"/>
  <c r="K11" i="19" s="1"/>
  <c r="B166" i="10" s="1"/>
  <c r="B806" i="10" s="1"/>
  <c r="W35" i="21"/>
  <c r="U60" i="20"/>
  <c r="R60" i="20"/>
  <c r="R5" i="20"/>
  <c r="I57" i="20"/>
  <c r="J57" i="20" s="1"/>
  <c r="G30" i="20"/>
  <c r="H30" i="20" s="1"/>
  <c r="V10" i="20"/>
  <c r="Q10" i="21"/>
  <c r="W74" i="20"/>
  <c r="F32" i="20"/>
  <c r="R80" i="20"/>
  <c r="L50" i="22"/>
  <c r="B445" i="10" s="1"/>
  <c r="B1085" i="10" s="1"/>
  <c r="U20" i="21"/>
  <c r="C23" i="21"/>
  <c r="R68" i="20"/>
  <c r="W3" i="20"/>
  <c r="X3" i="20" s="1"/>
  <c r="R21" i="20"/>
  <c r="V77" i="19"/>
  <c r="Y77" i="19" s="1"/>
  <c r="B1515" i="10" s="1"/>
  <c r="V65" i="19"/>
  <c r="X65" i="19" s="1"/>
  <c r="U21" i="20"/>
  <c r="V21" i="20" s="1"/>
  <c r="R77" i="20"/>
  <c r="R79" i="20"/>
  <c r="R35" i="21"/>
  <c r="G83" i="20"/>
  <c r="H83" i="20" s="1"/>
  <c r="V70" i="20"/>
  <c r="W63" i="21"/>
  <c r="T54" i="20"/>
  <c r="I42" i="25"/>
  <c r="J42" i="25" s="1"/>
  <c r="C195" i="10" s="1"/>
  <c r="C835" i="10" s="1"/>
  <c r="I84" i="25"/>
  <c r="J84" i="25" s="1"/>
  <c r="C237" i="10" s="1"/>
  <c r="C877" i="10" s="1"/>
  <c r="I59" i="25"/>
  <c r="J59" i="25" s="1"/>
  <c r="C212" i="10" s="1"/>
  <c r="C852" i="10" s="1"/>
  <c r="I60" i="25"/>
  <c r="J60" i="25" s="1"/>
  <c r="C213" i="10" s="1"/>
  <c r="C853" i="10" s="1"/>
  <c r="I24" i="25"/>
  <c r="J24" i="25" s="1"/>
  <c r="C177" i="10" s="1"/>
  <c r="C817" i="10" s="1"/>
  <c r="I52" i="25"/>
  <c r="J52" i="25" s="1"/>
  <c r="C205" i="10" s="1"/>
  <c r="C845" i="10" s="1"/>
  <c r="U64" i="25"/>
  <c r="V64" i="25" s="1"/>
  <c r="C1498" i="10" s="1"/>
  <c r="U77" i="25"/>
  <c r="V77" i="25" s="1"/>
  <c r="C1511" i="10" s="1"/>
  <c r="J25" i="19"/>
  <c r="U22" i="27"/>
  <c r="V22" i="27" s="1"/>
  <c r="C1616" i="10" s="1"/>
  <c r="T29" i="17"/>
  <c r="D23" i="18"/>
  <c r="F23" i="18"/>
  <c r="U14" i="18"/>
  <c r="Q61" i="18"/>
  <c r="F55" i="17"/>
  <c r="D8" i="17"/>
  <c r="U68" i="17"/>
  <c r="T64" i="17"/>
  <c r="F6" i="17"/>
  <c r="H6" i="17" s="1"/>
  <c r="D47" i="17"/>
  <c r="C47" i="18"/>
  <c r="D45" i="17"/>
  <c r="F45" i="17"/>
  <c r="H45" i="17" s="1"/>
  <c r="F38" i="17"/>
  <c r="R58" i="17"/>
  <c r="F39" i="23"/>
  <c r="G39" i="23" s="1"/>
  <c r="I39" i="23" s="1"/>
  <c r="J39" i="23" s="1"/>
  <c r="C32" i="10" s="1"/>
  <c r="C672" i="10" s="1"/>
  <c r="W28" i="17"/>
  <c r="P5" i="24"/>
  <c r="P12" i="23"/>
  <c r="D59" i="24"/>
  <c r="F87" i="24"/>
  <c r="R48" i="23"/>
  <c r="S48" i="23" s="1"/>
  <c r="G27" i="25"/>
  <c r="I27" i="25" s="1"/>
  <c r="J27" i="25" s="1"/>
  <c r="C180" i="10" s="1"/>
  <c r="C820" i="10" s="1"/>
  <c r="R68" i="23"/>
  <c r="P65" i="23"/>
  <c r="H37" i="26"/>
  <c r="T81" i="24"/>
  <c r="I52" i="27"/>
  <c r="J52" i="27" s="1"/>
  <c r="T68" i="24"/>
  <c r="U68" i="24" s="1"/>
  <c r="V68" i="24" s="1"/>
  <c r="C1422" i="10" s="1"/>
  <c r="F65" i="24"/>
  <c r="G65" i="24" s="1"/>
  <c r="H54" i="24"/>
  <c r="D61" i="23"/>
  <c r="I81" i="27"/>
  <c r="J81" i="27" s="1"/>
  <c r="T56" i="24"/>
  <c r="H21" i="26"/>
  <c r="I21" i="26" s="1"/>
  <c r="J21" i="26" s="1"/>
  <c r="S6" i="26"/>
  <c r="U6" i="26" s="1"/>
  <c r="V6" i="26" s="1"/>
  <c r="T85" i="24"/>
  <c r="R80" i="24"/>
  <c r="G73" i="26"/>
  <c r="T53" i="26"/>
  <c r="F27" i="27"/>
  <c r="G27" i="27" s="1"/>
  <c r="I27" i="27" s="1"/>
  <c r="J27" i="27" s="1"/>
  <c r="R82" i="26"/>
  <c r="R36" i="26"/>
  <c r="T22" i="26"/>
  <c r="R64" i="23"/>
  <c r="S42" i="23"/>
  <c r="U42" i="23" s="1"/>
  <c r="V42" i="23" s="1"/>
  <c r="C1316" i="10" s="1"/>
  <c r="P42" i="23"/>
  <c r="Q39" i="18"/>
  <c r="D24" i="27"/>
  <c r="F32" i="17"/>
  <c r="R15" i="17"/>
  <c r="G85" i="27"/>
  <c r="U15" i="17"/>
  <c r="T61" i="17"/>
  <c r="T22" i="17"/>
  <c r="D11" i="17"/>
  <c r="C32" i="18"/>
  <c r="U39" i="17"/>
  <c r="G12" i="17"/>
  <c r="W15" i="17"/>
  <c r="F11" i="17"/>
  <c r="H11" i="17" s="1"/>
  <c r="G39" i="17"/>
  <c r="W20" i="17"/>
  <c r="S79" i="23"/>
  <c r="U79" i="23" s="1"/>
  <c r="V79" i="23" s="1"/>
  <c r="C1353" i="10" s="1"/>
  <c r="T21" i="23"/>
  <c r="U21" i="23" s="1"/>
  <c r="V21" i="23" s="1"/>
  <c r="C1295" i="10" s="1"/>
  <c r="D29" i="23"/>
  <c r="P21" i="23"/>
  <c r="P73" i="24"/>
  <c r="R73" i="24"/>
  <c r="I70" i="25"/>
  <c r="J70" i="25" s="1"/>
  <c r="C223" i="10" s="1"/>
  <c r="C863" i="10" s="1"/>
  <c r="P6" i="25"/>
  <c r="R10" i="26"/>
  <c r="S10" i="26" s="1"/>
  <c r="U10" i="26" s="1"/>
  <c r="V10" i="26" s="1"/>
  <c r="C1524" i="10" s="1"/>
  <c r="D48" i="27"/>
  <c r="F53" i="27"/>
  <c r="P23" i="27"/>
  <c r="F66" i="27"/>
  <c r="P55" i="27"/>
  <c r="R59" i="27"/>
  <c r="P18" i="23"/>
  <c r="F44" i="24"/>
  <c r="R18" i="23"/>
  <c r="S18" i="23" s="1"/>
  <c r="U18" i="23" s="1"/>
  <c r="V18" i="23" s="1"/>
  <c r="C1292" i="10" s="1"/>
  <c r="R28" i="24"/>
  <c r="R12" i="27"/>
  <c r="G68" i="22"/>
  <c r="F3" i="31"/>
  <c r="I3" i="31" s="1"/>
  <c r="D3" i="31"/>
  <c r="K3" i="31" s="1"/>
  <c r="G79" i="33"/>
  <c r="G73" i="33"/>
  <c r="H73" i="33" s="1"/>
  <c r="G63" i="33"/>
  <c r="G57" i="33"/>
  <c r="G47" i="33"/>
  <c r="H47" i="33" s="1"/>
  <c r="G41" i="33"/>
  <c r="H41" i="33" s="1"/>
  <c r="G31" i="33"/>
  <c r="H31" i="33" s="1"/>
  <c r="G25" i="33"/>
  <c r="G15" i="33"/>
  <c r="H15" i="33" s="1"/>
  <c r="G9" i="33"/>
  <c r="G4" i="33"/>
  <c r="H4" i="33"/>
  <c r="D4" i="33"/>
  <c r="K4" i="33" s="1"/>
  <c r="L4" i="33"/>
  <c r="C84" i="38"/>
  <c r="G84" i="37"/>
  <c r="H84" i="37" s="1"/>
  <c r="C76" i="38"/>
  <c r="G76" i="37"/>
  <c r="H76" i="37" s="1"/>
  <c r="G68" i="37"/>
  <c r="H68" i="37" s="1"/>
  <c r="C68" i="38"/>
  <c r="C60" i="38"/>
  <c r="D60" i="37"/>
  <c r="G60" i="37"/>
  <c r="H60" i="37" s="1"/>
  <c r="G52" i="37"/>
  <c r="H52" i="37" s="1"/>
  <c r="C52" i="38"/>
  <c r="D52" i="37"/>
  <c r="C44" i="38"/>
  <c r="G44" i="37"/>
  <c r="H44" i="37" s="1"/>
  <c r="C36" i="38"/>
  <c r="G36" i="37"/>
  <c r="H36" i="37" s="1"/>
  <c r="AA58" i="22"/>
  <c r="B1736" i="10" s="1"/>
  <c r="C7" i="32"/>
  <c r="F7" i="28"/>
  <c r="S82" i="33"/>
  <c r="Z82" i="33" s="1"/>
  <c r="S80" i="33"/>
  <c r="Z80" i="33" s="1"/>
  <c r="V78" i="33"/>
  <c r="W78" i="33" s="1"/>
  <c r="S78" i="33"/>
  <c r="Z78" i="33" s="1"/>
  <c r="V76" i="33"/>
  <c r="W76" i="33" s="1"/>
  <c r="S76" i="33"/>
  <c r="Z76" i="33" s="1"/>
  <c r="V74" i="33"/>
  <c r="W74" i="33" s="1"/>
  <c r="S74" i="33"/>
  <c r="Z74" i="33" s="1"/>
  <c r="V72" i="33"/>
  <c r="S72" i="33"/>
  <c r="Z72" i="33" s="1"/>
  <c r="S70" i="33"/>
  <c r="Z70" i="33" s="1"/>
  <c r="S68" i="33"/>
  <c r="Z68" i="33" s="1"/>
  <c r="S66" i="33"/>
  <c r="Z66" i="33" s="1"/>
  <c r="S64" i="33"/>
  <c r="Z64" i="33" s="1"/>
  <c r="V62" i="33"/>
  <c r="W62" i="33" s="1"/>
  <c r="S62" i="33"/>
  <c r="Z62" i="33" s="1"/>
  <c r="V60" i="33"/>
  <c r="W60" i="33" s="1"/>
  <c r="S60" i="33"/>
  <c r="Z60" i="33" s="1"/>
  <c r="V58" i="33"/>
  <c r="W58" i="33" s="1"/>
  <c r="S58" i="33"/>
  <c r="Z58" i="33" s="1"/>
  <c r="V56" i="33"/>
  <c r="S56" i="33"/>
  <c r="Z56" i="33" s="1"/>
  <c r="S54" i="33"/>
  <c r="Z54" i="33" s="1"/>
  <c r="S52" i="33"/>
  <c r="Z52" i="33" s="1"/>
  <c r="W50" i="33"/>
  <c r="S50" i="33"/>
  <c r="Z50" i="33" s="1"/>
  <c r="S48" i="33"/>
  <c r="Z48" i="33" s="1"/>
  <c r="V46" i="33"/>
  <c r="W46" i="33" s="1"/>
  <c r="S46" i="33"/>
  <c r="Z46" i="33" s="1"/>
  <c r="V44" i="33"/>
  <c r="S44" i="33"/>
  <c r="Z44" i="33" s="1"/>
  <c r="V42" i="33"/>
  <c r="S42" i="33"/>
  <c r="Z42" i="33" s="1"/>
  <c r="V40" i="33"/>
  <c r="W40" i="33" s="1"/>
  <c r="S40" i="33"/>
  <c r="Z40" i="33" s="1"/>
  <c r="S38" i="33"/>
  <c r="Z38" i="33" s="1"/>
  <c r="S36" i="33"/>
  <c r="Z36" i="33" s="1"/>
  <c r="S34" i="33"/>
  <c r="Z34" i="33" s="1"/>
  <c r="S32" i="33"/>
  <c r="Z32" i="33" s="1"/>
  <c r="V30" i="33"/>
  <c r="W30" i="33" s="1"/>
  <c r="S30" i="33"/>
  <c r="Z30" i="33" s="1"/>
  <c r="V28" i="33"/>
  <c r="S28" i="33"/>
  <c r="Z28" i="33" s="1"/>
  <c r="V26" i="33"/>
  <c r="W26" i="33" s="1"/>
  <c r="S26" i="33"/>
  <c r="Z26" i="33" s="1"/>
  <c r="V24" i="33"/>
  <c r="W24" i="33" s="1"/>
  <c r="S24" i="33"/>
  <c r="Z24" i="33" s="1"/>
  <c r="S22" i="33"/>
  <c r="Z22" i="33" s="1"/>
  <c r="S20" i="33"/>
  <c r="Z20" i="33" s="1"/>
  <c r="S18" i="33"/>
  <c r="Z18" i="33" s="1"/>
  <c r="S16" i="33"/>
  <c r="Z16" i="33" s="1"/>
  <c r="V14" i="33"/>
  <c r="S14" i="33"/>
  <c r="Z14" i="33" s="1"/>
  <c r="V12" i="33"/>
  <c r="W12" i="33" s="1"/>
  <c r="S12" i="33"/>
  <c r="Z12" i="33" s="1"/>
  <c r="V10" i="33"/>
  <c r="W10" i="33" s="1"/>
  <c r="S10" i="33"/>
  <c r="Z10" i="33" s="1"/>
  <c r="V8" i="33"/>
  <c r="W8" i="33" s="1"/>
  <c r="S8" i="33"/>
  <c r="Z8" i="33" s="1"/>
  <c r="S6" i="33"/>
  <c r="Z6" i="33" s="1"/>
  <c r="S4" i="33"/>
  <c r="Z4" i="33" s="1"/>
  <c r="D84" i="33"/>
  <c r="K84" i="33" s="1"/>
  <c r="D80" i="33"/>
  <c r="K80" i="33" s="1"/>
  <c r="D76" i="33"/>
  <c r="K76" i="33" s="1"/>
  <c r="D72" i="33"/>
  <c r="K72" i="33" s="1"/>
  <c r="D68" i="33"/>
  <c r="K68" i="33" s="1"/>
  <c r="D64" i="33"/>
  <c r="K64" i="33" s="1"/>
  <c r="D60" i="33"/>
  <c r="K60" i="33" s="1"/>
  <c r="D56" i="33"/>
  <c r="K56" i="33" s="1"/>
  <c r="D52" i="33"/>
  <c r="K52" i="33" s="1"/>
  <c r="D48" i="33"/>
  <c r="K48" i="33" s="1"/>
  <c r="D44" i="33"/>
  <c r="K44" i="33" s="1"/>
  <c r="D40" i="33"/>
  <c r="K40" i="33" s="1"/>
  <c r="D36" i="33"/>
  <c r="K36" i="33" s="1"/>
  <c r="V82" i="33"/>
  <c r="W82" i="33" s="1"/>
  <c r="V80" i="33"/>
  <c r="W56" i="33"/>
  <c r="V54" i="33"/>
  <c r="W54" i="33" s="1"/>
  <c r="V52" i="33"/>
  <c r="V50" i="33"/>
  <c r="V48" i="33"/>
  <c r="W28" i="33"/>
  <c r="V22" i="33"/>
  <c r="W22" i="33" s="1"/>
  <c r="V20" i="33"/>
  <c r="V18" i="33"/>
  <c r="W18" i="33" s="1"/>
  <c r="V16" i="33"/>
  <c r="R56" i="37"/>
  <c r="R52" i="37"/>
  <c r="R48" i="37"/>
  <c r="R40" i="37"/>
  <c r="G3" i="22"/>
  <c r="C5" i="31"/>
  <c r="L5" i="22"/>
  <c r="I3" i="22"/>
  <c r="G85" i="33"/>
  <c r="H85" i="33" s="1"/>
  <c r="D85" i="33"/>
  <c r="K85" i="33" s="1"/>
  <c r="G83" i="33"/>
  <c r="D83" i="33"/>
  <c r="K83" i="33" s="1"/>
  <c r="D81" i="33"/>
  <c r="K81" i="33" s="1"/>
  <c r="D79" i="33"/>
  <c r="K79" i="33" s="1"/>
  <c r="G77" i="33"/>
  <c r="D77" i="33"/>
  <c r="K77" i="33" s="1"/>
  <c r="G75" i="33"/>
  <c r="H75" i="33" s="1"/>
  <c r="D75" i="33"/>
  <c r="K75" i="33" s="1"/>
  <c r="D73" i="33"/>
  <c r="K73" i="33" s="1"/>
  <c r="D71" i="33"/>
  <c r="K71" i="33" s="1"/>
  <c r="G69" i="33"/>
  <c r="H69" i="33" s="1"/>
  <c r="D69" i="33"/>
  <c r="K69" i="33" s="1"/>
  <c r="G67" i="33"/>
  <c r="H67" i="33" s="1"/>
  <c r="D67" i="33"/>
  <c r="K67" i="33" s="1"/>
  <c r="D65" i="33"/>
  <c r="K65" i="33" s="1"/>
  <c r="D63" i="33"/>
  <c r="K63" i="33" s="1"/>
  <c r="H63" i="33"/>
  <c r="G61" i="33"/>
  <c r="H61" i="33" s="1"/>
  <c r="D61" i="33"/>
  <c r="K61" i="33" s="1"/>
  <c r="C59" i="37"/>
  <c r="G59" i="33"/>
  <c r="D59" i="33"/>
  <c r="K59" i="33" s="1"/>
  <c r="C57" i="37"/>
  <c r="D57" i="33"/>
  <c r="K57" i="33" s="1"/>
  <c r="H57" i="33"/>
  <c r="C55" i="37"/>
  <c r="D55" i="33"/>
  <c r="K55" i="33" s="1"/>
  <c r="C53" i="37"/>
  <c r="G53" i="33"/>
  <c r="H53" i="33" s="1"/>
  <c r="D53" i="33"/>
  <c r="K53" i="33" s="1"/>
  <c r="C51" i="37"/>
  <c r="G51" i="33"/>
  <c r="H51" i="33" s="1"/>
  <c r="D51" i="33"/>
  <c r="K51" i="33" s="1"/>
  <c r="C49" i="37"/>
  <c r="D49" i="33"/>
  <c r="K49" i="33" s="1"/>
  <c r="D47" i="33"/>
  <c r="K47" i="33" s="1"/>
  <c r="G45" i="33"/>
  <c r="D45" i="33"/>
  <c r="K45" i="33" s="1"/>
  <c r="G43" i="33"/>
  <c r="H43" i="33" s="1"/>
  <c r="L43" i="33" s="1"/>
  <c r="B598" i="10" s="1"/>
  <c r="B1238" i="10" s="1"/>
  <c r="D43" i="33"/>
  <c r="K43" i="33" s="1"/>
  <c r="D41" i="33"/>
  <c r="K41" i="33" s="1"/>
  <c r="D39" i="33"/>
  <c r="K39" i="33" s="1"/>
  <c r="G37" i="33"/>
  <c r="D37" i="33"/>
  <c r="K37" i="33" s="1"/>
  <c r="G35" i="33"/>
  <c r="H35" i="33" s="1"/>
  <c r="D35" i="33"/>
  <c r="K35" i="33" s="1"/>
  <c r="D33" i="33"/>
  <c r="K33" i="33" s="1"/>
  <c r="D31" i="33"/>
  <c r="K31" i="33" s="1"/>
  <c r="G29" i="33"/>
  <c r="D29" i="33"/>
  <c r="K29" i="33" s="1"/>
  <c r="G27" i="33"/>
  <c r="H27" i="33" s="1"/>
  <c r="D27" i="33"/>
  <c r="K27" i="33" s="1"/>
  <c r="D25" i="33"/>
  <c r="K25" i="33" s="1"/>
  <c r="D23" i="33"/>
  <c r="K23" i="33" s="1"/>
  <c r="G21" i="33"/>
  <c r="D21" i="33"/>
  <c r="K21" i="33" s="1"/>
  <c r="G19" i="33"/>
  <c r="D19" i="33"/>
  <c r="K19" i="33" s="1"/>
  <c r="D17" i="33"/>
  <c r="K17" i="33" s="1"/>
  <c r="D15" i="33"/>
  <c r="K15" i="33" s="1"/>
  <c r="G13" i="33"/>
  <c r="D13" i="33"/>
  <c r="K13" i="33" s="1"/>
  <c r="G11" i="33"/>
  <c r="H11" i="33" s="1"/>
  <c r="D11" i="33"/>
  <c r="K11" i="33" s="1"/>
  <c r="D9" i="33"/>
  <c r="K9" i="33" s="1"/>
  <c r="D7" i="33"/>
  <c r="K7" i="33" s="1"/>
  <c r="U3" i="31"/>
  <c r="V81" i="31"/>
  <c r="V73" i="31"/>
  <c r="X73" i="31" s="1"/>
  <c r="V65" i="31"/>
  <c r="W65" i="31" s="1"/>
  <c r="W63" i="31"/>
  <c r="V57" i="31"/>
  <c r="W57" i="31" s="1"/>
  <c r="V49" i="31"/>
  <c r="W49" i="31" s="1"/>
  <c r="V41" i="31"/>
  <c r="X41" i="31" s="1"/>
  <c r="X39" i="31"/>
  <c r="V33" i="31"/>
  <c r="V25" i="31"/>
  <c r="W25" i="31" s="1"/>
  <c r="X23" i="31"/>
  <c r="V17" i="31"/>
  <c r="V9" i="31"/>
  <c r="X9" i="31" s="1"/>
  <c r="V3" i="31"/>
  <c r="X3" i="31" s="1"/>
  <c r="V77" i="31"/>
  <c r="V75" i="31"/>
  <c r="V69" i="31"/>
  <c r="W69" i="31" s="1"/>
  <c r="V67" i="31"/>
  <c r="V61" i="31"/>
  <c r="W61" i="31" s="1"/>
  <c r="V59" i="31"/>
  <c r="W59" i="31" s="1"/>
  <c r="V53" i="31"/>
  <c r="V51" i="31"/>
  <c r="X51" i="31" s="1"/>
  <c r="V45" i="31"/>
  <c r="W45" i="31" s="1"/>
  <c r="V43" i="31"/>
  <c r="W43" i="31" s="1"/>
  <c r="V37" i="31"/>
  <c r="W37" i="31" s="1"/>
  <c r="V35" i="31"/>
  <c r="W35" i="31" s="1"/>
  <c r="V29" i="31"/>
  <c r="W29" i="31" s="1"/>
  <c r="V27" i="31"/>
  <c r="X27" i="31" s="1"/>
  <c r="V21" i="31"/>
  <c r="X21" i="31" s="1"/>
  <c r="V19" i="31"/>
  <c r="X19" i="31" s="1"/>
  <c r="V13" i="31"/>
  <c r="W13" i="31" s="1"/>
  <c r="V11" i="31"/>
  <c r="G84" i="33"/>
  <c r="G80" i="33"/>
  <c r="H80" i="33" s="1"/>
  <c r="G76" i="33"/>
  <c r="G72" i="33"/>
  <c r="H72" i="33" s="1"/>
  <c r="G68" i="33"/>
  <c r="G64" i="33"/>
  <c r="H64" i="33" s="1"/>
  <c r="G60" i="33"/>
  <c r="H60" i="33" s="1"/>
  <c r="G56" i="33"/>
  <c r="H56" i="33" s="1"/>
  <c r="G52" i="33"/>
  <c r="G48" i="33"/>
  <c r="H48" i="33" s="1"/>
  <c r="G44" i="33"/>
  <c r="H44" i="33" s="1"/>
  <c r="L44" i="33" s="1"/>
  <c r="B599" i="10" s="1"/>
  <c r="B1239" i="10" s="1"/>
  <c r="G40" i="33"/>
  <c r="H40" i="33" s="1"/>
  <c r="G36" i="33"/>
  <c r="H83" i="33"/>
  <c r="G81" i="33"/>
  <c r="H81" i="33" s="1"/>
  <c r="G71" i="33"/>
  <c r="H71" i="33" s="1"/>
  <c r="G65" i="33"/>
  <c r="H65" i="33" s="1"/>
  <c r="G55" i="33"/>
  <c r="H55" i="33" s="1"/>
  <c r="G49" i="33"/>
  <c r="H49" i="33" s="1"/>
  <c r="G39" i="33"/>
  <c r="H37" i="33"/>
  <c r="G33" i="33"/>
  <c r="G23" i="33"/>
  <c r="H23" i="33" s="1"/>
  <c r="H19" i="33"/>
  <c r="G17" i="33"/>
  <c r="H17" i="33" s="1"/>
  <c r="G7" i="33"/>
  <c r="H7" i="33" s="1"/>
  <c r="W72" i="33"/>
  <c r="V70" i="33"/>
  <c r="W70" i="33" s="1"/>
  <c r="V68" i="33"/>
  <c r="V66" i="33"/>
  <c r="W66" i="33" s="1"/>
  <c r="V64" i="33"/>
  <c r="V38" i="33"/>
  <c r="W38" i="33" s="1"/>
  <c r="V36" i="33"/>
  <c r="V34" i="33"/>
  <c r="W34" i="33" s="1"/>
  <c r="V32" i="33"/>
  <c r="V6" i="33"/>
  <c r="W6" i="33" s="1"/>
  <c r="V4" i="33"/>
  <c r="R54" i="37"/>
  <c r="R50" i="37"/>
  <c r="R46" i="37"/>
  <c r="X40" i="22"/>
  <c r="AA40" i="22" s="1"/>
  <c r="B1718" i="10" s="1"/>
  <c r="D5" i="32"/>
  <c r="F5" i="32"/>
  <c r="G5" i="32" s="1"/>
  <c r="H5" i="32"/>
  <c r="H6" i="32"/>
  <c r="F6" i="32"/>
  <c r="D6" i="32"/>
  <c r="X82" i="31"/>
  <c r="Y82" i="31" s="1"/>
  <c r="V80" i="31"/>
  <c r="V78" i="31"/>
  <c r="X74" i="31"/>
  <c r="V72" i="31"/>
  <c r="X72" i="31" s="1"/>
  <c r="V70" i="31"/>
  <c r="X70" i="31" s="1"/>
  <c r="X68" i="31"/>
  <c r="AA68" i="31" s="1"/>
  <c r="B1826" i="10" s="1"/>
  <c r="V64" i="31"/>
  <c r="X64" i="31" s="1"/>
  <c r="V62" i="31"/>
  <c r="X58" i="31"/>
  <c r="V56" i="31"/>
  <c r="X56" i="31" s="1"/>
  <c r="V54" i="31"/>
  <c r="X50" i="31"/>
  <c r="V48" i="31"/>
  <c r="W48" i="31" s="1"/>
  <c r="V46" i="31"/>
  <c r="V40" i="31"/>
  <c r="W40" i="31" s="1"/>
  <c r="V38" i="31"/>
  <c r="X38" i="31" s="1"/>
  <c r="X36" i="31"/>
  <c r="V32" i="31"/>
  <c r="X32" i="31" s="1"/>
  <c r="V30" i="31"/>
  <c r="W30" i="31" s="1"/>
  <c r="X28" i="31"/>
  <c r="V24" i="31"/>
  <c r="X24" i="31" s="1"/>
  <c r="V22" i="31"/>
  <c r="X20" i="31"/>
  <c r="V16" i="31"/>
  <c r="V14" i="31"/>
  <c r="V8" i="31"/>
  <c r="V6" i="31"/>
  <c r="X4" i="31"/>
  <c r="W8" i="31"/>
  <c r="F79" i="34"/>
  <c r="G79" i="34" s="1"/>
  <c r="D79" i="34"/>
  <c r="D77" i="34"/>
  <c r="F75" i="34"/>
  <c r="G75" i="34" s="1"/>
  <c r="D75" i="34"/>
  <c r="F73" i="34"/>
  <c r="D73" i="34"/>
  <c r="G73" i="34"/>
  <c r="F63" i="34"/>
  <c r="G63" i="34" s="1"/>
  <c r="D63" i="34"/>
  <c r="D61" i="34"/>
  <c r="F59" i="34"/>
  <c r="G59" i="34" s="1"/>
  <c r="D59" i="34"/>
  <c r="F57" i="34"/>
  <c r="G57" i="34" s="1"/>
  <c r="D57" i="34"/>
  <c r="F47" i="34"/>
  <c r="G47" i="34" s="1"/>
  <c r="D47" i="34"/>
  <c r="D45" i="34"/>
  <c r="F43" i="34"/>
  <c r="D43" i="34"/>
  <c r="G43" i="34"/>
  <c r="F41" i="34"/>
  <c r="G41" i="34" s="1"/>
  <c r="D41" i="34"/>
  <c r="F31" i="34"/>
  <c r="G31" i="34" s="1"/>
  <c r="D31" i="34"/>
  <c r="D29" i="34"/>
  <c r="F27" i="34"/>
  <c r="G27" i="34" s="1"/>
  <c r="D27" i="34"/>
  <c r="F25" i="34"/>
  <c r="G25" i="34" s="1"/>
  <c r="D25" i="34"/>
  <c r="F15" i="34"/>
  <c r="G15" i="34" s="1"/>
  <c r="D15" i="34"/>
  <c r="D13" i="34"/>
  <c r="F11" i="34"/>
  <c r="D11" i="34"/>
  <c r="G11" i="34"/>
  <c r="F9" i="34"/>
  <c r="G9" i="34" s="1"/>
  <c r="D9" i="34"/>
  <c r="R5" i="34"/>
  <c r="P5" i="34"/>
  <c r="T5" i="34"/>
  <c r="S5" i="34"/>
  <c r="R83" i="34"/>
  <c r="S83" i="34" s="1"/>
  <c r="P83" i="34"/>
  <c r="R81" i="34"/>
  <c r="S81" i="34"/>
  <c r="P81" i="34"/>
  <c r="R79" i="34"/>
  <c r="S79" i="34" s="1"/>
  <c r="P79" i="34"/>
  <c r="R77" i="34"/>
  <c r="S77" i="34" s="1"/>
  <c r="P77" i="34"/>
  <c r="R75" i="34"/>
  <c r="S75" i="34" s="1"/>
  <c r="P75" i="34"/>
  <c r="R73" i="34"/>
  <c r="P73" i="34"/>
  <c r="S73" i="34"/>
  <c r="R71" i="34"/>
  <c r="S71" i="34" s="1"/>
  <c r="P71" i="34"/>
  <c r="R69" i="34"/>
  <c r="S69" i="34" s="1"/>
  <c r="P69" i="34"/>
  <c r="R67" i="34"/>
  <c r="S67" i="34" s="1"/>
  <c r="P67" i="34"/>
  <c r="R65" i="34"/>
  <c r="P65" i="34"/>
  <c r="S65" i="34"/>
  <c r="R63" i="34"/>
  <c r="S63" i="34" s="1"/>
  <c r="P63" i="34"/>
  <c r="R61" i="34"/>
  <c r="P61" i="34"/>
  <c r="S61" i="34"/>
  <c r="R59" i="34"/>
  <c r="S59" i="34" s="1"/>
  <c r="P59" i="34"/>
  <c r="R57" i="34"/>
  <c r="P57" i="34"/>
  <c r="S57" i="34"/>
  <c r="R55" i="34"/>
  <c r="S55" i="34" s="1"/>
  <c r="P55" i="34"/>
  <c r="R53" i="34"/>
  <c r="P53" i="34"/>
  <c r="S53" i="34"/>
  <c r="R51" i="34"/>
  <c r="S51" i="34" s="1"/>
  <c r="P51" i="34"/>
  <c r="R49" i="34"/>
  <c r="S49" i="34" s="1"/>
  <c r="P49" i="34"/>
  <c r="R47" i="34"/>
  <c r="S47" i="34" s="1"/>
  <c r="P47" i="34"/>
  <c r="R45" i="34"/>
  <c r="P45" i="34"/>
  <c r="S45" i="34"/>
  <c r="R43" i="34"/>
  <c r="S43" i="34" s="1"/>
  <c r="P43" i="34"/>
  <c r="R41" i="34"/>
  <c r="P41" i="34"/>
  <c r="S41" i="34"/>
  <c r="R39" i="34"/>
  <c r="S39" i="34" s="1"/>
  <c r="P39" i="34"/>
  <c r="R37" i="34"/>
  <c r="S37" i="34" s="1"/>
  <c r="P37" i="34"/>
  <c r="R35" i="34"/>
  <c r="S35" i="34" s="1"/>
  <c r="P35" i="34"/>
  <c r="R33" i="34"/>
  <c r="P33" i="34"/>
  <c r="S33" i="34"/>
  <c r="R31" i="34"/>
  <c r="S31" i="34" s="1"/>
  <c r="P31" i="34"/>
  <c r="R29" i="34"/>
  <c r="P29" i="34"/>
  <c r="S29" i="34"/>
  <c r="R27" i="34"/>
  <c r="S27" i="34" s="1"/>
  <c r="P27" i="34"/>
  <c r="R25" i="34"/>
  <c r="P25" i="34"/>
  <c r="S25" i="34"/>
  <c r="R23" i="34"/>
  <c r="S23" i="34" s="1"/>
  <c r="P23" i="34"/>
  <c r="R21" i="34"/>
  <c r="P21" i="34"/>
  <c r="S21" i="34"/>
  <c r="R19" i="34"/>
  <c r="S19" i="34" s="1"/>
  <c r="P19" i="34"/>
  <c r="R17" i="34"/>
  <c r="S17" i="34" s="1"/>
  <c r="P17" i="34"/>
  <c r="R15" i="34"/>
  <c r="S15" i="34" s="1"/>
  <c r="P15" i="34"/>
  <c r="R13" i="34"/>
  <c r="P13" i="34"/>
  <c r="S13" i="34"/>
  <c r="R11" i="34"/>
  <c r="S11" i="34" s="1"/>
  <c r="P11" i="34"/>
  <c r="R9" i="34"/>
  <c r="P9" i="34"/>
  <c r="S9" i="34"/>
  <c r="R7" i="34"/>
  <c r="S7" i="34" s="1"/>
  <c r="P7" i="34"/>
  <c r="D84" i="34"/>
  <c r="F84" i="34"/>
  <c r="D82" i="34"/>
  <c r="F82" i="34"/>
  <c r="G82" i="34" s="1"/>
  <c r="F80" i="34"/>
  <c r="G80" i="34" s="1"/>
  <c r="D80" i="34"/>
  <c r="F78" i="34"/>
  <c r="D78" i="34"/>
  <c r="G78" i="34"/>
  <c r="D68" i="34"/>
  <c r="F68" i="34"/>
  <c r="D66" i="34"/>
  <c r="F66" i="34"/>
  <c r="G66" i="34" s="1"/>
  <c r="F64" i="34"/>
  <c r="G64" i="34" s="1"/>
  <c r="D64" i="34"/>
  <c r="F62" i="34"/>
  <c r="D62" i="34"/>
  <c r="G62" i="34"/>
  <c r="D52" i="34"/>
  <c r="F52" i="34"/>
  <c r="D50" i="34"/>
  <c r="F50" i="34"/>
  <c r="G50" i="34" s="1"/>
  <c r="F48" i="34"/>
  <c r="G48" i="34" s="1"/>
  <c r="D48" i="34"/>
  <c r="F46" i="34"/>
  <c r="G46" i="34" s="1"/>
  <c r="D46" i="34"/>
  <c r="D36" i="34"/>
  <c r="F36" i="34"/>
  <c r="D34" i="34"/>
  <c r="F34" i="34"/>
  <c r="G34" i="34" s="1"/>
  <c r="F32" i="34"/>
  <c r="G32" i="34" s="1"/>
  <c r="D32" i="34"/>
  <c r="F30" i="34"/>
  <c r="G30" i="34" s="1"/>
  <c r="D30" i="34"/>
  <c r="D20" i="34"/>
  <c r="F20" i="34"/>
  <c r="D18" i="34"/>
  <c r="F18" i="34"/>
  <c r="G18" i="34" s="1"/>
  <c r="F16" i="34"/>
  <c r="G16" i="34" s="1"/>
  <c r="D16" i="34"/>
  <c r="F14" i="34"/>
  <c r="D14" i="34"/>
  <c r="G14" i="34"/>
  <c r="R5" i="32"/>
  <c r="R83" i="32"/>
  <c r="R81" i="32"/>
  <c r="R79" i="32"/>
  <c r="R77" i="32"/>
  <c r="R75" i="32"/>
  <c r="R73" i="32"/>
  <c r="R71" i="32"/>
  <c r="R69" i="32"/>
  <c r="R67" i="32"/>
  <c r="R65" i="32"/>
  <c r="R63" i="32"/>
  <c r="R61" i="32"/>
  <c r="R59" i="32"/>
  <c r="R57" i="32"/>
  <c r="R55" i="32"/>
  <c r="R53" i="32"/>
  <c r="R51" i="32"/>
  <c r="R49" i="32"/>
  <c r="R47" i="32"/>
  <c r="R45" i="32"/>
  <c r="R43" i="32"/>
  <c r="R41" i="32"/>
  <c r="R39" i="32"/>
  <c r="R37" i="32"/>
  <c r="R35" i="32"/>
  <c r="R33" i="32"/>
  <c r="R31" i="32"/>
  <c r="R29" i="32"/>
  <c r="R27" i="32"/>
  <c r="R25" i="32"/>
  <c r="R23" i="32"/>
  <c r="R21" i="32"/>
  <c r="R19" i="32"/>
  <c r="R17" i="32"/>
  <c r="R15" i="32"/>
  <c r="R13" i="32"/>
  <c r="R11" i="32"/>
  <c r="R9" i="32"/>
  <c r="R7" i="32"/>
  <c r="P78" i="34"/>
  <c r="P76" i="34"/>
  <c r="P74" i="34"/>
  <c r="P72" i="34"/>
  <c r="P70" i="34"/>
  <c r="P68" i="34"/>
  <c r="P66" i="34"/>
  <c r="P64" i="34"/>
  <c r="P62" i="34"/>
  <c r="P60" i="34"/>
  <c r="P58" i="34"/>
  <c r="P56" i="34"/>
  <c r="P54" i="34"/>
  <c r="P52" i="34"/>
  <c r="P50" i="34"/>
  <c r="S48" i="34"/>
  <c r="P48" i="34"/>
  <c r="P46" i="34"/>
  <c r="P44" i="34"/>
  <c r="P42" i="34"/>
  <c r="P40" i="34"/>
  <c r="P38" i="34"/>
  <c r="P36" i="34"/>
  <c r="P34" i="34"/>
  <c r="P32" i="34"/>
  <c r="P30" i="34"/>
  <c r="P28" i="34"/>
  <c r="P26" i="34"/>
  <c r="P24" i="34"/>
  <c r="P22" i="34"/>
  <c r="P20" i="34"/>
  <c r="P18" i="34"/>
  <c r="S16" i="34"/>
  <c r="P16" i="34"/>
  <c r="P14" i="34"/>
  <c r="P12" i="34"/>
  <c r="P10" i="34"/>
  <c r="P8" i="34"/>
  <c r="P6" i="34"/>
  <c r="R82" i="34"/>
  <c r="R78" i="34"/>
  <c r="S78" i="34" s="1"/>
  <c r="R74" i="34"/>
  <c r="R70" i="34"/>
  <c r="S70" i="34" s="1"/>
  <c r="R66" i="34"/>
  <c r="R62" i="34"/>
  <c r="S62" i="34" s="1"/>
  <c r="R58" i="34"/>
  <c r="R54" i="34"/>
  <c r="S54" i="34" s="1"/>
  <c r="R50" i="34"/>
  <c r="R46" i="34"/>
  <c r="S46" i="34" s="1"/>
  <c r="R42" i="34"/>
  <c r="S42" i="34" s="1"/>
  <c r="R38" i="34"/>
  <c r="S38" i="34" s="1"/>
  <c r="R34" i="34"/>
  <c r="R30" i="34"/>
  <c r="S30" i="34" s="1"/>
  <c r="R26" i="34"/>
  <c r="R22" i="34"/>
  <c r="S22" i="34" s="1"/>
  <c r="R18" i="34"/>
  <c r="R14" i="34"/>
  <c r="S14" i="34" s="1"/>
  <c r="R10" i="34"/>
  <c r="R6" i="34"/>
  <c r="S6" i="34" s="1"/>
  <c r="C81" i="41"/>
  <c r="C65" i="41"/>
  <c r="C49" i="41"/>
  <c r="C17" i="41"/>
  <c r="D84" i="32"/>
  <c r="D82" i="32"/>
  <c r="D80" i="32"/>
  <c r="D78" i="32"/>
  <c r="D68" i="32"/>
  <c r="D66" i="32"/>
  <c r="D64" i="32"/>
  <c r="D62" i="32"/>
  <c r="D52" i="32"/>
  <c r="D50" i="32"/>
  <c r="D48" i="32"/>
  <c r="D46" i="32"/>
  <c r="D36" i="32"/>
  <c r="D34" i="32"/>
  <c r="D32" i="32"/>
  <c r="D30" i="32"/>
  <c r="D20" i="32"/>
  <c r="D18" i="32"/>
  <c r="D16" i="32"/>
  <c r="D14" i="32"/>
  <c r="G86" i="32"/>
  <c r="I86" i="32" s="1"/>
  <c r="J86" i="32" s="1"/>
  <c r="C559" i="10" s="1"/>
  <c r="C1199" i="10" s="1"/>
  <c r="G84" i="32"/>
  <c r="I84" i="32" s="1"/>
  <c r="J84" i="32" s="1"/>
  <c r="C557" i="10" s="1"/>
  <c r="C1197" i="10" s="1"/>
  <c r="F82" i="32"/>
  <c r="G80" i="32"/>
  <c r="I80" i="32" s="1"/>
  <c r="J80" i="32" s="1"/>
  <c r="C553" i="10" s="1"/>
  <c r="C1193" i="10" s="1"/>
  <c r="G78" i="32"/>
  <c r="I78" i="32" s="1"/>
  <c r="J78" i="32" s="1"/>
  <c r="C551" i="10" s="1"/>
  <c r="C1191" i="10" s="1"/>
  <c r="F76" i="32"/>
  <c r="F72" i="32"/>
  <c r="G72" i="32" s="1"/>
  <c r="F70" i="32"/>
  <c r="F66" i="32"/>
  <c r="G64" i="32"/>
  <c r="I64" i="32" s="1"/>
  <c r="J64" i="32" s="1"/>
  <c r="C537" i="10" s="1"/>
  <c r="C1177" i="10" s="1"/>
  <c r="G62" i="32"/>
  <c r="I62" i="32" s="1"/>
  <c r="J62" i="32" s="1"/>
  <c r="C535" i="10" s="1"/>
  <c r="C1175" i="10" s="1"/>
  <c r="F60" i="32"/>
  <c r="F58" i="32"/>
  <c r="G56" i="32"/>
  <c r="I56" i="32" s="1"/>
  <c r="J56" i="32" s="1"/>
  <c r="C529" i="10" s="1"/>
  <c r="C1169" i="10" s="1"/>
  <c r="G54" i="32"/>
  <c r="I54" i="32" s="1"/>
  <c r="J54" i="32" s="1"/>
  <c r="C527" i="10" s="1"/>
  <c r="C1167" i="10" s="1"/>
  <c r="F52" i="32"/>
  <c r="G52" i="32" s="1"/>
  <c r="F50" i="32"/>
  <c r="G48" i="32"/>
  <c r="I48" i="32" s="1"/>
  <c r="J48" i="32" s="1"/>
  <c r="C521" i="10" s="1"/>
  <c r="C1161" i="10" s="1"/>
  <c r="G46" i="32"/>
  <c r="I46" i="32" s="1"/>
  <c r="J46" i="32" s="1"/>
  <c r="C519" i="10" s="1"/>
  <c r="C1159" i="10" s="1"/>
  <c r="F44" i="32"/>
  <c r="F42" i="32"/>
  <c r="G40" i="32"/>
  <c r="I40" i="32" s="1"/>
  <c r="J40" i="32" s="1"/>
  <c r="C513" i="10" s="1"/>
  <c r="C1153" i="10" s="1"/>
  <c r="G38" i="32"/>
  <c r="I38" i="32" s="1"/>
  <c r="J38" i="32" s="1"/>
  <c r="C511" i="10" s="1"/>
  <c r="C1151" i="10" s="1"/>
  <c r="F36" i="32"/>
  <c r="F34" i="32"/>
  <c r="G32" i="32"/>
  <c r="I32" i="32" s="1"/>
  <c r="J32" i="32" s="1"/>
  <c r="C505" i="10" s="1"/>
  <c r="C1145" i="10" s="1"/>
  <c r="G30" i="32"/>
  <c r="I30" i="32" s="1"/>
  <c r="J30" i="32" s="1"/>
  <c r="C503" i="10" s="1"/>
  <c r="C1143" i="10" s="1"/>
  <c r="G28" i="32"/>
  <c r="I28" i="32" s="1"/>
  <c r="J28" i="32" s="1"/>
  <c r="C501" i="10" s="1"/>
  <c r="C1141" i="10" s="1"/>
  <c r="F24" i="32"/>
  <c r="G24" i="32" s="1"/>
  <c r="F22" i="32"/>
  <c r="F20" i="32"/>
  <c r="F18" i="32"/>
  <c r="G16" i="32"/>
  <c r="I16" i="32" s="1"/>
  <c r="J16" i="32" s="1"/>
  <c r="C489" i="10" s="1"/>
  <c r="C1129" i="10" s="1"/>
  <c r="G14" i="32"/>
  <c r="I14" i="32" s="1"/>
  <c r="J14" i="32" s="1"/>
  <c r="C487" i="10" s="1"/>
  <c r="C1127" i="10" s="1"/>
  <c r="F12" i="32"/>
  <c r="F10" i="32"/>
  <c r="G8" i="32"/>
  <c r="I8" i="32" s="1"/>
  <c r="J8" i="32" s="1"/>
  <c r="C481" i="10" s="1"/>
  <c r="C1121" i="10" s="1"/>
  <c r="T5" i="32"/>
  <c r="D87" i="34"/>
  <c r="D71" i="34"/>
  <c r="D55" i="34"/>
  <c r="D39" i="34"/>
  <c r="D23" i="34"/>
  <c r="F87" i="34"/>
  <c r="G83" i="34"/>
  <c r="I83" i="34" s="1"/>
  <c r="J83" i="34" s="1"/>
  <c r="C636" i="10" s="1"/>
  <c r="C1276" i="10" s="1"/>
  <c r="G81" i="34"/>
  <c r="I81" i="34" s="1"/>
  <c r="J81" i="34" s="1"/>
  <c r="C634" i="10" s="1"/>
  <c r="C1274" i="10" s="1"/>
  <c r="F71" i="34"/>
  <c r="G67" i="34"/>
  <c r="I67" i="34" s="1"/>
  <c r="J67" i="34" s="1"/>
  <c r="C620" i="10" s="1"/>
  <c r="C1260" i="10" s="1"/>
  <c r="G65" i="34"/>
  <c r="I65" i="34" s="1"/>
  <c r="J65" i="34" s="1"/>
  <c r="C618" i="10" s="1"/>
  <c r="C1258" i="10" s="1"/>
  <c r="F55" i="34"/>
  <c r="G51" i="34"/>
  <c r="I51" i="34" s="1"/>
  <c r="J51" i="34" s="1"/>
  <c r="C604" i="10" s="1"/>
  <c r="C1244" i="10" s="1"/>
  <c r="G49" i="34"/>
  <c r="I49" i="34" s="1"/>
  <c r="J49" i="34" s="1"/>
  <c r="C602" i="10" s="1"/>
  <c r="C1242" i="10" s="1"/>
  <c r="F39" i="34"/>
  <c r="G35" i="34"/>
  <c r="I35" i="34" s="1"/>
  <c r="J35" i="34" s="1"/>
  <c r="C588" i="10" s="1"/>
  <c r="C1228" i="10" s="1"/>
  <c r="G33" i="34"/>
  <c r="I33" i="34" s="1"/>
  <c r="J33" i="34" s="1"/>
  <c r="C586" i="10" s="1"/>
  <c r="C1226" i="10" s="1"/>
  <c r="F23" i="34"/>
  <c r="G19" i="34"/>
  <c r="I19" i="34" s="1"/>
  <c r="J19" i="34" s="1"/>
  <c r="C572" i="10" s="1"/>
  <c r="C1212" i="10" s="1"/>
  <c r="G17" i="34"/>
  <c r="I17" i="34" s="1"/>
  <c r="J17" i="34" s="1"/>
  <c r="C570" i="10" s="1"/>
  <c r="C1210" i="10" s="1"/>
  <c r="P84" i="34"/>
  <c r="P82" i="34"/>
  <c r="P80" i="34"/>
  <c r="R84" i="34"/>
  <c r="S84" i="34" s="1"/>
  <c r="R80" i="34"/>
  <c r="R76" i="34"/>
  <c r="R72" i="34"/>
  <c r="S72" i="34" s="1"/>
  <c r="R68" i="34"/>
  <c r="R64" i="34"/>
  <c r="S64" i="34" s="1"/>
  <c r="R60" i="34"/>
  <c r="R56" i="34"/>
  <c r="S56" i="34" s="1"/>
  <c r="R52" i="34"/>
  <c r="R48" i="34"/>
  <c r="R44" i="34"/>
  <c r="R40" i="34"/>
  <c r="S40" i="34" s="1"/>
  <c r="R36" i="34"/>
  <c r="R32" i="34"/>
  <c r="S32" i="34" s="1"/>
  <c r="R28" i="34"/>
  <c r="R24" i="34"/>
  <c r="S24" i="34" s="1"/>
  <c r="R20" i="34"/>
  <c r="R16" i="34"/>
  <c r="R12" i="34"/>
  <c r="R8" i="34"/>
  <c r="S8" i="34" s="1"/>
  <c r="C67" i="41"/>
  <c r="C51" i="41"/>
  <c r="C35" i="41"/>
  <c r="C19" i="41"/>
  <c r="I60" i="18"/>
  <c r="I46" i="18"/>
  <c r="C385" i="10"/>
  <c r="C1025" i="10" s="1"/>
  <c r="I17" i="26"/>
  <c r="J17" i="26" s="1"/>
  <c r="K76" i="27"/>
  <c r="I77" i="18"/>
  <c r="H77" i="18"/>
  <c r="W73" i="18"/>
  <c r="C283" i="10"/>
  <c r="C923" i="10" s="1"/>
  <c r="K50" i="26"/>
  <c r="S58" i="26"/>
  <c r="U58" i="26" s="1"/>
  <c r="V58" i="26" s="1"/>
  <c r="C1572" i="10" s="1"/>
  <c r="U33" i="24"/>
  <c r="V33" i="24" s="1"/>
  <c r="C1387" i="10" s="1"/>
  <c r="W77" i="18"/>
  <c r="V77" i="18"/>
  <c r="W53" i="17"/>
  <c r="F41" i="18"/>
  <c r="R55" i="18"/>
  <c r="T55" i="18"/>
  <c r="U51" i="27"/>
  <c r="V51" i="27" s="1"/>
  <c r="C1645" i="10" s="1"/>
  <c r="U15" i="26"/>
  <c r="V15" i="26" s="1"/>
  <c r="C1529" i="10" s="1"/>
  <c r="H10" i="17"/>
  <c r="I46" i="26"/>
  <c r="J46" i="26" s="1"/>
  <c r="I22" i="27"/>
  <c r="J22" i="27" s="1"/>
  <c r="G68" i="24"/>
  <c r="I68" i="24" s="1"/>
  <c r="J68" i="24" s="1"/>
  <c r="C141" i="10" s="1"/>
  <c r="C781" i="10" s="1"/>
  <c r="I28" i="18"/>
  <c r="U23" i="26"/>
  <c r="V23" i="26" s="1"/>
  <c r="C1537" i="10" s="1"/>
  <c r="I41" i="23"/>
  <c r="J41" i="23" s="1"/>
  <c r="C34" i="10" s="1"/>
  <c r="C674" i="10" s="1"/>
  <c r="I81" i="17"/>
  <c r="T15" i="23"/>
  <c r="R15" i="23"/>
  <c r="P22" i="23"/>
  <c r="T22" i="23"/>
  <c r="R22" i="23"/>
  <c r="H33" i="23"/>
  <c r="F33" i="23"/>
  <c r="G33" i="23" s="1"/>
  <c r="D33" i="23"/>
  <c r="D35" i="24"/>
  <c r="F35" i="24"/>
  <c r="D81" i="24"/>
  <c r="H81" i="24"/>
  <c r="I81" i="24" s="1"/>
  <c r="J81" i="24" s="1"/>
  <c r="C154" i="10" s="1"/>
  <c r="C794" i="10" s="1"/>
  <c r="D11" i="26"/>
  <c r="G11" i="26"/>
  <c r="S19" i="26"/>
  <c r="U19" i="26" s="1"/>
  <c r="V19" i="26" s="1"/>
  <c r="C1533" i="10" s="1"/>
  <c r="H60" i="26"/>
  <c r="F60" i="26"/>
  <c r="T61" i="23"/>
  <c r="S61" i="23"/>
  <c r="D75" i="23"/>
  <c r="H75" i="23"/>
  <c r="I75" i="23" s="1"/>
  <c r="J75" i="23" s="1"/>
  <c r="C68" i="10" s="1"/>
  <c r="C708" i="10" s="1"/>
  <c r="H82" i="23"/>
  <c r="G82" i="23"/>
  <c r="T17" i="24"/>
  <c r="R17" i="24"/>
  <c r="S37" i="24"/>
  <c r="G70" i="24"/>
  <c r="I70" i="24" s="1"/>
  <c r="J70" i="24" s="1"/>
  <c r="C143" i="10" s="1"/>
  <c r="C783" i="10" s="1"/>
  <c r="G27" i="26"/>
  <c r="I27" i="26" s="1"/>
  <c r="J27" i="26" s="1"/>
  <c r="F86" i="26"/>
  <c r="F6" i="27"/>
  <c r="D6" i="27"/>
  <c r="R19" i="27"/>
  <c r="D26" i="27"/>
  <c r="F26" i="27"/>
  <c r="H26" i="27"/>
  <c r="C362" i="10" l="1"/>
  <c r="C1002" i="10" s="1"/>
  <c r="K49" i="27"/>
  <c r="I61" i="27"/>
  <c r="J61" i="27" s="1"/>
  <c r="K61" i="27" s="1"/>
  <c r="U29" i="24"/>
  <c r="V29" i="24" s="1"/>
  <c r="C1383" i="10" s="1"/>
  <c r="U50" i="23"/>
  <c r="V50" i="23" s="1"/>
  <c r="C1324" i="10" s="1"/>
  <c r="I85" i="27"/>
  <c r="J85" i="27" s="1"/>
  <c r="F26" i="18"/>
  <c r="U21" i="24"/>
  <c r="V21" i="24" s="1"/>
  <c r="C1375" i="10" s="1"/>
  <c r="V11" i="17"/>
  <c r="Y11" i="17" s="1"/>
  <c r="B1289" i="10" s="1"/>
  <c r="U7" i="24"/>
  <c r="V7" i="24" s="1"/>
  <c r="C1361" i="10" s="1"/>
  <c r="T15" i="18"/>
  <c r="Y16" i="17"/>
  <c r="B1294" i="10" s="1"/>
  <c r="I70" i="23"/>
  <c r="J70" i="23" s="1"/>
  <c r="C63" i="10" s="1"/>
  <c r="C703" i="10" s="1"/>
  <c r="T30" i="18"/>
  <c r="V30" i="18" s="1"/>
  <c r="V18" i="18"/>
  <c r="X18" i="18" s="1"/>
  <c r="K71" i="26"/>
  <c r="D26" i="18"/>
  <c r="I51" i="27"/>
  <c r="J51" i="27" s="1"/>
  <c r="V36" i="17"/>
  <c r="Y36" i="17" s="1"/>
  <c r="B1314" i="10" s="1"/>
  <c r="G35" i="18"/>
  <c r="U71" i="26"/>
  <c r="V71" i="26" s="1"/>
  <c r="C1585" i="10" s="1"/>
  <c r="I13" i="24"/>
  <c r="J13" i="24" s="1"/>
  <c r="C86" i="10" s="1"/>
  <c r="C726" i="10" s="1"/>
  <c r="U67" i="18"/>
  <c r="T81" i="18"/>
  <c r="V81" i="18" s="1"/>
  <c r="U60" i="24"/>
  <c r="V60" i="24" s="1"/>
  <c r="C1414" i="10" s="1"/>
  <c r="T67" i="18"/>
  <c r="D68" i="18"/>
  <c r="U66" i="23"/>
  <c r="V66" i="23" s="1"/>
  <c r="C1340" i="10" s="1"/>
  <c r="F68" i="18"/>
  <c r="H68" i="18" s="1"/>
  <c r="I44" i="27"/>
  <c r="J44" i="27" s="1"/>
  <c r="I11" i="26"/>
  <c r="J11" i="26" s="1"/>
  <c r="K14" i="27"/>
  <c r="U71" i="24"/>
  <c r="V71" i="24" s="1"/>
  <c r="C1425" i="10" s="1"/>
  <c r="I80" i="23"/>
  <c r="J80" i="23" s="1"/>
  <c r="C73" i="10" s="1"/>
  <c r="C713" i="10" s="1"/>
  <c r="G39" i="18"/>
  <c r="H39" i="18" s="1"/>
  <c r="Y21" i="17"/>
  <c r="B1299" i="10" s="1"/>
  <c r="I5" i="25"/>
  <c r="J5" i="25" s="1"/>
  <c r="F73" i="18"/>
  <c r="I73" i="18" s="1"/>
  <c r="I66" i="17"/>
  <c r="D40" i="18"/>
  <c r="U11" i="26"/>
  <c r="V11" i="26" s="1"/>
  <c r="C1525" i="10" s="1"/>
  <c r="C321" i="10"/>
  <c r="C961" i="10" s="1"/>
  <c r="T33" i="18"/>
  <c r="V33" i="18" s="1"/>
  <c r="F35" i="18"/>
  <c r="I73" i="23"/>
  <c r="J73" i="23" s="1"/>
  <c r="C66" i="10" s="1"/>
  <c r="C706" i="10" s="1"/>
  <c r="R33" i="18"/>
  <c r="K64" i="27"/>
  <c r="U66" i="24"/>
  <c r="V66" i="24" s="1"/>
  <c r="C1420" i="10" s="1"/>
  <c r="U46" i="26"/>
  <c r="V46" i="26" s="1"/>
  <c r="C1560" i="10" s="1"/>
  <c r="U54" i="37"/>
  <c r="V54" i="37"/>
  <c r="X54" i="37" s="1"/>
  <c r="V48" i="37"/>
  <c r="W48" i="37"/>
  <c r="U48" i="37"/>
  <c r="X48" i="37" s="1"/>
  <c r="F51" i="37"/>
  <c r="I51" i="37"/>
  <c r="F57" i="37"/>
  <c r="I57" i="37" s="1"/>
  <c r="V56" i="37"/>
  <c r="W56" i="37" s="1"/>
  <c r="U56" i="37"/>
  <c r="X56" i="37" s="1"/>
  <c r="U49" i="37"/>
  <c r="V49" i="37" s="1"/>
  <c r="U57" i="37"/>
  <c r="V57" i="37" s="1"/>
  <c r="F50" i="37"/>
  <c r="I50" i="37" s="1"/>
  <c r="W52" i="37"/>
  <c r="U52" i="37"/>
  <c r="V52" i="37" s="1"/>
  <c r="F58" i="37"/>
  <c r="I58" i="37"/>
  <c r="F53" i="37"/>
  <c r="I53" i="37"/>
  <c r="F59" i="37"/>
  <c r="I59" i="37" s="1"/>
  <c r="U46" i="37"/>
  <c r="V46" i="37"/>
  <c r="X46" i="37"/>
  <c r="W46" i="37"/>
  <c r="U53" i="37"/>
  <c r="V53" i="37" s="1"/>
  <c r="F54" i="37"/>
  <c r="I54" i="37"/>
  <c r="U50" i="37"/>
  <c r="V50" i="37" s="1"/>
  <c r="W50" i="37" s="1"/>
  <c r="F49" i="37"/>
  <c r="I49" i="37"/>
  <c r="F55" i="37"/>
  <c r="I55" i="37"/>
  <c r="W40" i="37"/>
  <c r="V40" i="37"/>
  <c r="U40" i="37"/>
  <c r="X40" i="37" s="1"/>
  <c r="U41" i="37"/>
  <c r="V41" i="37" s="1"/>
  <c r="X41" i="37" s="1"/>
  <c r="K44" i="18"/>
  <c r="B119" i="10" s="1"/>
  <c r="B759" i="10" s="1"/>
  <c r="H9" i="18"/>
  <c r="K9" i="18" s="1"/>
  <c r="B84" i="10" s="1"/>
  <c r="B724" i="10" s="1"/>
  <c r="U52" i="26"/>
  <c r="V52" i="26" s="1"/>
  <c r="C1566" i="10" s="1"/>
  <c r="U56" i="18"/>
  <c r="I71" i="27"/>
  <c r="J71" i="27" s="1"/>
  <c r="C384" i="10" s="1"/>
  <c r="C1024" i="10" s="1"/>
  <c r="K39" i="18"/>
  <c r="B114" i="10" s="1"/>
  <c r="B754" i="10" s="1"/>
  <c r="I45" i="27"/>
  <c r="J45" i="27" s="1"/>
  <c r="C358" i="10" s="1"/>
  <c r="C998" i="10" s="1"/>
  <c r="U54" i="23"/>
  <c r="V54" i="23" s="1"/>
  <c r="C1328" i="10" s="1"/>
  <c r="J84" i="20"/>
  <c r="K84" i="20"/>
  <c r="B319" i="10" s="1"/>
  <c r="B959" i="10" s="1"/>
  <c r="K34" i="20"/>
  <c r="B269" i="10" s="1"/>
  <c r="B909" i="10" s="1"/>
  <c r="J34" i="20"/>
  <c r="V18" i="21"/>
  <c r="W18" i="21"/>
  <c r="X18" i="21" s="1"/>
  <c r="J74" i="31"/>
  <c r="L74" i="31"/>
  <c r="B549" i="10" s="1"/>
  <c r="B1189" i="10" s="1"/>
  <c r="I5" i="32"/>
  <c r="J5" i="32" s="1"/>
  <c r="L76" i="33"/>
  <c r="B631" i="10" s="1"/>
  <c r="B1271" i="10" s="1"/>
  <c r="L27" i="33"/>
  <c r="B582" i="10" s="1"/>
  <c r="B1222" i="10" s="1"/>
  <c r="L85" i="22"/>
  <c r="B480" i="10" s="1"/>
  <c r="B1120" i="10" s="1"/>
  <c r="J44" i="21"/>
  <c r="X29" i="21"/>
  <c r="AA5" i="22"/>
  <c r="B1683" i="10" s="1"/>
  <c r="Y53" i="20"/>
  <c r="B1571" i="10" s="1"/>
  <c r="I73" i="24"/>
  <c r="J73" i="24" s="1"/>
  <c r="C146" i="10" s="1"/>
  <c r="C786" i="10" s="1"/>
  <c r="G56" i="18"/>
  <c r="K25" i="21"/>
  <c r="B340" i="10" s="1"/>
  <c r="B980" i="10" s="1"/>
  <c r="K61" i="21"/>
  <c r="B376" i="10" s="1"/>
  <c r="B1016" i="10" s="1"/>
  <c r="I22" i="17"/>
  <c r="J22" i="17" s="1"/>
  <c r="J35" i="20"/>
  <c r="H37" i="21"/>
  <c r="Y65" i="20"/>
  <c r="B1583" i="10" s="1"/>
  <c r="Y20" i="19"/>
  <c r="B1458" i="10" s="1"/>
  <c r="L66" i="31"/>
  <c r="B541" i="10" s="1"/>
  <c r="B1181" i="10" s="1"/>
  <c r="J66" i="31"/>
  <c r="J35" i="31"/>
  <c r="W32" i="20"/>
  <c r="Y32" i="20" s="1"/>
  <c r="B1550" i="10" s="1"/>
  <c r="X32" i="20"/>
  <c r="W24" i="18"/>
  <c r="U37" i="24"/>
  <c r="V37" i="24" s="1"/>
  <c r="C1391" i="10" s="1"/>
  <c r="I72" i="32"/>
  <c r="J72" i="32" s="1"/>
  <c r="C545" i="10" s="1"/>
  <c r="C1185" i="10" s="1"/>
  <c r="I50" i="21"/>
  <c r="J50" i="21" s="1"/>
  <c r="W67" i="21"/>
  <c r="Y67" i="21" s="1"/>
  <c r="B1665" i="10" s="1"/>
  <c r="K24" i="20"/>
  <c r="B259" i="10" s="1"/>
  <c r="B899" i="10" s="1"/>
  <c r="J27" i="22"/>
  <c r="X5" i="22"/>
  <c r="X34" i="20"/>
  <c r="X4" i="21"/>
  <c r="AA14" i="22"/>
  <c r="B1692" i="10" s="1"/>
  <c r="Y41" i="22"/>
  <c r="L63" i="22"/>
  <c r="B458" i="10" s="1"/>
  <c r="B1098" i="10" s="1"/>
  <c r="F16" i="43" s="1"/>
  <c r="I16" i="43" s="1"/>
  <c r="K16" i="43" s="1"/>
  <c r="J81" i="31"/>
  <c r="G13" i="18"/>
  <c r="Y26" i="20"/>
  <c r="B1544" i="10" s="1"/>
  <c r="H6" i="20"/>
  <c r="K6" i="20" s="1"/>
  <c r="B241" i="10" s="1"/>
  <c r="J10" i="21"/>
  <c r="J42" i="31"/>
  <c r="H83" i="31"/>
  <c r="L83" i="31" s="1"/>
  <c r="B558" i="10" s="1"/>
  <c r="B1198" i="10" s="1"/>
  <c r="J83" i="31"/>
  <c r="F48" i="21"/>
  <c r="G48" i="21"/>
  <c r="D48" i="21"/>
  <c r="U66" i="32"/>
  <c r="V66" i="32" s="1"/>
  <c r="C1822" i="10" s="1"/>
  <c r="T32" i="21"/>
  <c r="W32" i="21" s="1"/>
  <c r="U32" i="21"/>
  <c r="W56" i="31"/>
  <c r="H76" i="33"/>
  <c r="K63" i="20"/>
  <c r="B298" i="10" s="1"/>
  <c r="B938" i="10" s="1"/>
  <c r="R32" i="21"/>
  <c r="AA67" i="22"/>
  <c r="B1745" i="10" s="1"/>
  <c r="J81" i="19"/>
  <c r="K66" i="19"/>
  <c r="B221" i="10" s="1"/>
  <c r="B861" i="10" s="1"/>
  <c r="K78" i="20"/>
  <c r="B313" i="10" s="1"/>
  <c r="B953" i="10" s="1"/>
  <c r="L18" i="22"/>
  <c r="B413" i="10" s="1"/>
  <c r="B1053" i="10" s="1"/>
  <c r="J23" i="19"/>
  <c r="AA50" i="31"/>
  <c r="B1808" i="10" s="1"/>
  <c r="AA47" i="31"/>
  <c r="B1805" i="10" s="1"/>
  <c r="J28" i="21"/>
  <c r="J74" i="20"/>
  <c r="G82" i="27"/>
  <c r="I82" i="27" s="1"/>
  <c r="J82" i="27" s="1"/>
  <c r="H49" i="17"/>
  <c r="K49" i="17" s="1"/>
  <c r="B44" i="10" s="1"/>
  <c r="B684" i="10" s="1"/>
  <c r="Y39" i="21"/>
  <c r="B1637" i="10" s="1"/>
  <c r="X78" i="21"/>
  <c r="X17" i="19"/>
  <c r="X72" i="21"/>
  <c r="H20" i="20"/>
  <c r="J20" i="20" s="1"/>
  <c r="K25" i="20"/>
  <c r="B260" i="10" s="1"/>
  <c r="B900" i="10" s="1"/>
  <c r="J4" i="31"/>
  <c r="U18" i="32"/>
  <c r="V18" i="32" s="1"/>
  <c r="C1774" i="10" s="1"/>
  <c r="R52" i="21"/>
  <c r="T52" i="21"/>
  <c r="G64" i="37"/>
  <c r="H64" i="37" s="1"/>
  <c r="K17" i="19"/>
  <c r="B172" i="10" s="1"/>
  <c r="B812" i="10" s="1"/>
  <c r="J41" i="20"/>
  <c r="L66" i="33"/>
  <c r="B621" i="10" s="1"/>
  <c r="B1261" i="10" s="1"/>
  <c r="Y8" i="21"/>
  <c r="B1606" i="10" s="1"/>
  <c r="AA76" i="22"/>
  <c r="B1754" i="10" s="1"/>
  <c r="I79" i="26"/>
  <c r="J79" i="26" s="1"/>
  <c r="J14" i="20"/>
  <c r="J78" i="21"/>
  <c r="I11" i="20"/>
  <c r="J11" i="20" s="1"/>
  <c r="H14" i="20"/>
  <c r="K14" i="20" s="1"/>
  <c r="B249" i="10" s="1"/>
  <c r="B889" i="10" s="1"/>
  <c r="U58" i="32"/>
  <c r="V58" i="32" s="1"/>
  <c r="C1814" i="10" s="1"/>
  <c r="Y51" i="22"/>
  <c r="K79" i="21"/>
  <c r="B394" i="10" s="1"/>
  <c r="B1034" i="10" s="1"/>
  <c r="W55" i="20"/>
  <c r="Y55" i="20" s="1"/>
  <c r="B1573" i="10" s="1"/>
  <c r="X26" i="19"/>
  <c r="U82" i="32"/>
  <c r="V82" i="32" s="1"/>
  <c r="C1838" i="10" s="1"/>
  <c r="F34" i="21"/>
  <c r="D34" i="21"/>
  <c r="G34" i="21"/>
  <c r="H43" i="20"/>
  <c r="K43" i="20" s="1"/>
  <c r="B278" i="10" s="1"/>
  <c r="B918" i="10" s="1"/>
  <c r="X25" i="20"/>
  <c r="K40" i="20"/>
  <c r="B275" i="10" s="1"/>
  <c r="B915" i="10" s="1"/>
  <c r="J73" i="19"/>
  <c r="K52" i="20"/>
  <c r="B287" i="10" s="1"/>
  <c r="B927" i="10" s="1"/>
  <c r="L45" i="22"/>
  <c r="B440" i="10" s="1"/>
  <c r="B1080" i="10" s="1"/>
  <c r="L71" i="22"/>
  <c r="B466" i="10" s="1"/>
  <c r="B1106" i="10" s="1"/>
  <c r="I53" i="32"/>
  <c r="J53" i="32" s="1"/>
  <c r="C526" i="10" s="1"/>
  <c r="C1166" i="10" s="1"/>
  <c r="J43" i="31"/>
  <c r="V15" i="21"/>
  <c r="Y15" i="21" s="1"/>
  <c r="B1613" i="10" s="1"/>
  <c r="K68" i="19"/>
  <c r="B223" i="10" s="1"/>
  <c r="B863" i="10" s="1"/>
  <c r="X72" i="20"/>
  <c r="Y10" i="22"/>
  <c r="R34" i="21"/>
  <c r="U34" i="21"/>
  <c r="U50" i="32"/>
  <c r="V50" i="32" s="1"/>
  <c r="C1806" i="10" s="1"/>
  <c r="Y17" i="20"/>
  <c r="B1535" i="10" s="1"/>
  <c r="C83" i="41"/>
  <c r="L75" i="33"/>
  <c r="B630" i="10" s="1"/>
  <c r="B1270" i="10" s="1"/>
  <c r="Y39" i="20"/>
  <c r="B1557" i="10" s="1"/>
  <c r="K31" i="20"/>
  <c r="B266" i="10" s="1"/>
  <c r="B906" i="10" s="1"/>
  <c r="K14" i="21"/>
  <c r="B329" i="10" s="1"/>
  <c r="B969" i="10" s="1"/>
  <c r="AA36" i="31"/>
  <c r="B1794" i="10" s="1"/>
  <c r="K55" i="21"/>
  <c r="B370" i="10" s="1"/>
  <c r="B1010" i="10" s="1"/>
  <c r="J36" i="31"/>
  <c r="U24" i="18"/>
  <c r="V24" i="18" s="1"/>
  <c r="U47" i="27"/>
  <c r="V47" i="27" s="1"/>
  <c r="C1641" i="10" s="1"/>
  <c r="K40" i="19"/>
  <c r="B195" i="10" s="1"/>
  <c r="B835" i="10" s="1"/>
  <c r="J65" i="21"/>
  <c r="K65" i="21"/>
  <c r="B380" i="10" s="1"/>
  <c r="B1020" i="10" s="1"/>
  <c r="X80" i="19"/>
  <c r="G5" i="28"/>
  <c r="I5" i="28" s="1"/>
  <c r="J5" i="28" s="1"/>
  <c r="X12" i="31"/>
  <c r="X52" i="31"/>
  <c r="Y52" i="31" s="1"/>
  <c r="V5" i="17"/>
  <c r="K23" i="20"/>
  <c r="B258" i="10" s="1"/>
  <c r="B898" i="10" s="1"/>
  <c r="L54" i="22"/>
  <c r="B449" i="10" s="1"/>
  <c r="B1089" i="10" s="1"/>
  <c r="F56" i="18"/>
  <c r="I56" i="18" s="1"/>
  <c r="H18" i="17"/>
  <c r="H70" i="20"/>
  <c r="K46" i="19"/>
  <c r="B201" i="10" s="1"/>
  <c r="B841" i="10" s="1"/>
  <c r="K34" i="19"/>
  <c r="B189" i="10" s="1"/>
  <c r="B829" i="10" s="1"/>
  <c r="L50" i="33"/>
  <c r="B605" i="10" s="1"/>
  <c r="B1245" i="10" s="1"/>
  <c r="L34" i="33"/>
  <c r="B589" i="10" s="1"/>
  <c r="B1229" i="10" s="1"/>
  <c r="L30" i="33"/>
  <c r="B585" i="10" s="1"/>
  <c r="B1225" i="10" s="1"/>
  <c r="L14" i="33"/>
  <c r="B569" i="10" s="1"/>
  <c r="B1209" i="10" s="1"/>
  <c r="L11" i="33"/>
  <c r="B566" i="10" s="1"/>
  <c r="B1206" i="10" s="1"/>
  <c r="L6" i="33"/>
  <c r="B561" i="10" s="1"/>
  <c r="B1201" i="10" s="1"/>
  <c r="L83" i="33"/>
  <c r="B638" i="10" s="1"/>
  <c r="B1278" i="10" s="1"/>
  <c r="K71" i="27"/>
  <c r="D67" i="18"/>
  <c r="I78" i="23"/>
  <c r="J78" i="23" s="1"/>
  <c r="C71" i="10" s="1"/>
  <c r="C711" i="10" s="1"/>
  <c r="G21" i="18"/>
  <c r="H21" i="18" s="1"/>
  <c r="J21" i="18" s="1"/>
  <c r="V55" i="17"/>
  <c r="Y55" i="17" s="1"/>
  <c r="B1333" i="10" s="1"/>
  <c r="I8" i="26"/>
  <c r="J8" i="26" s="1"/>
  <c r="U27" i="24"/>
  <c r="V27" i="24" s="1"/>
  <c r="C1381" i="10" s="1"/>
  <c r="X7" i="17"/>
  <c r="J37" i="18"/>
  <c r="I14" i="23"/>
  <c r="J14" i="23" s="1"/>
  <c r="C7" i="10" s="1"/>
  <c r="C647" i="10" s="1"/>
  <c r="I66" i="23"/>
  <c r="J66" i="23" s="1"/>
  <c r="C59" i="10" s="1"/>
  <c r="C699" i="10" s="1"/>
  <c r="U20" i="27"/>
  <c r="V20" i="27" s="1"/>
  <c r="C1614" i="10" s="1"/>
  <c r="I31" i="24"/>
  <c r="J31" i="24" s="1"/>
  <c r="C104" i="10" s="1"/>
  <c r="C744" i="10" s="1"/>
  <c r="Y7" i="17"/>
  <c r="B1285" i="10" s="1"/>
  <c r="J40" i="17"/>
  <c r="R77" i="18"/>
  <c r="U30" i="23"/>
  <c r="V30" i="23" s="1"/>
  <c r="C1304" i="10" s="1"/>
  <c r="I20" i="26"/>
  <c r="J20" i="26" s="1"/>
  <c r="X62" i="17"/>
  <c r="C374" i="10"/>
  <c r="C1014" i="10" s="1"/>
  <c r="I34" i="23"/>
  <c r="J34" i="23" s="1"/>
  <c r="C27" i="10" s="1"/>
  <c r="C667" i="10" s="1"/>
  <c r="I55" i="27"/>
  <c r="J55" i="27" s="1"/>
  <c r="U21" i="27"/>
  <c r="V21" i="27" s="1"/>
  <c r="C1615" i="10" s="1"/>
  <c r="U15" i="18"/>
  <c r="I62" i="18"/>
  <c r="I71" i="18"/>
  <c r="J71" i="18" s="1"/>
  <c r="W9" i="17"/>
  <c r="U54" i="26"/>
  <c r="V54" i="26" s="1"/>
  <c r="C1568" i="10" s="1"/>
  <c r="C5" i="19"/>
  <c r="H59" i="17"/>
  <c r="K59" i="17" s="1"/>
  <c r="B54" i="10" s="1"/>
  <c r="B694" i="10" s="1"/>
  <c r="U13" i="26"/>
  <c r="V13" i="26" s="1"/>
  <c r="C1527" i="10" s="1"/>
  <c r="V46" i="18"/>
  <c r="X46" i="18" s="1"/>
  <c r="F58" i="18"/>
  <c r="D61" i="18"/>
  <c r="H4" i="17"/>
  <c r="C388" i="10"/>
  <c r="C1028" i="10" s="1"/>
  <c r="K75" i="27"/>
  <c r="U17" i="26"/>
  <c r="V17" i="26" s="1"/>
  <c r="C1531" i="10" s="1"/>
  <c r="U64" i="26"/>
  <c r="V64" i="26" s="1"/>
  <c r="C1578" i="10" s="1"/>
  <c r="I45" i="24"/>
  <c r="J45" i="24" s="1"/>
  <c r="C118" i="10" s="1"/>
  <c r="C758" i="10" s="1"/>
  <c r="U86" i="26"/>
  <c r="V86" i="26" s="1"/>
  <c r="C1600" i="10" s="1"/>
  <c r="U52" i="18"/>
  <c r="H73" i="17"/>
  <c r="K73" i="17" s="1"/>
  <c r="B68" i="10" s="1"/>
  <c r="B708" i="10" s="1"/>
  <c r="T56" i="18"/>
  <c r="W56" i="18" s="1"/>
  <c r="G41" i="18"/>
  <c r="R81" i="18"/>
  <c r="F33" i="18"/>
  <c r="I33" i="18" s="1"/>
  <c r="I50" i="27"/>
  <c r="J50" i="27" s="1"/>
  <c r="K50" i="27" s="1"/>
  <c r="J50" i="17"/>
  <c r="H5" i="17"/>
  <c r="J5" i="17" s="1"/>
  <c r="F40" i="18"/>
  <c r="I40" i="18" s="1"/>
  <c r="I54" i="27"/>
  <c r="J54" i="27" s="1"/>
  <c r="K54" i="27" s="1"/>
  <c r="D37" i="18"/>
  <c r="U61" i="27"/>
  <c r="V61" i="27" s="1"/>
  <c r="C1655" i="10" s="1"/>
  <c r="I59" i="24"/>
  <c r="J59" i="24" s="1"/>
  <c r="C132" i="10" s="1"/>
  <c r="C772" i="10" s="1"/>
  <c r="I5" i="26"/>
  <c r="J5" i="26" s="1"/>
  <c r="K5" i="26" s="1"/>
  <c r="I69" i="27"/>
  <c r="J69" i="27" s="1"/>
  <c r="I57" i="26"/>
  <c r="J57" i="26" s="1"/>
  <c r="K57" i="26" s="1"/>
  <c r="U70" i="24"/>
  <c r="V70" i="24" s="1"/>
  <c r="C1424" i="10" s="1"/>
  <c r="U23" i="24"/>
  <c r="V23" i="24" s="1"/>
  <c r="C1377" i="10" s="1"/>
  <c r="U76" i="23"/>
  <c r="V76" i="23" s="1"/>
  <c r="C1350" i="10" s="1"/>
  <c r="U16" i="27"/>
  <c r="V16" i="27" s="1"/>
  <c r="C1610" i="10" s="1"/>
  <c r="K36" i="17"/>
  <c r="B31" i="10" s="1"/>
  <c r="B671" i="10" s="1"/>
  <c r="J36" i="17"/>
  <c r="J6" i="22"/>
  <c r="L6" i="22"/>
  <c r="B401" i="10" s="1"/>
  <c r="B1041" i="10" s="1"/>
  <c r="X63" i="20"/>
  <c r="Y63" i="20"/>
  <c r="B1581" i="10" s="1"/>
  <c r="K20" i="20"/>
  <c r="B255" i="10" s="1"/>
  <c r="B895" i="10" s="1"/>
  <c r="J68" i="31"/>
  <c r="L68" i="31"/>
  <c r="B543" i="10" s="1"/>
  <c r="B1183" i="10" s="1"/>
  <c r="Y34" i="17"/>
  <c r="B1312" i="10" s="1"/>
  <c r="X34" i="17"/>
  <c r="K11" i="20"/>
  <c r="B246" i="10" s="1"/>
  <c r="B886" i="10" s="1"/>
  <c r="Y34" i="20"/>
  <c r="B1552" i="10" s="1"/>
  <c r="Y70" i="21"/>
  <c r="B1668" i="10" s="1"/>
  <c r="AA60" i="31"/>
  <c r="B1818" i="10" s="1"/>
  <c r="L41" i="33"/>
  <c r="B596" i="10" s="1"/>
  <c r="B1236" i="10" s="1"/>
  <c r="AA54" i="22"/>
  <c r="B1732" i="10" s="1"/>
  <c r="Y12" i="33"/>
  <c r="L63" i="33"/>
  <c r="B618" i="10" s="1"/>
  <c r="B1258" i="10" s="1"/>
  <c r="F16" i="35" s="1"/>
  <c r="I16" i="35" s="1"/>
  <c r="K16" i="35" s="1"/>
  <c r="L16" i="35" s="1"/>
  <c r="Y58" i="20"/>
  <c r="B1576" i="10" s="1"/>
  <c r="K67" i="20"/>
  <c r="B302" i="10" s="1"/>
  <c r="B942" i="10" s="1"/>
  <c r="L8" i="33"/>
  <c r="B563" i="10" s="1"/>
  <c r="B1203" i="10" s="1"/>
  <c r="L26" i="33"/>
  <c r="B581" i="10" s="1"/>
  <c r="B1221" i="10" s="1"/>
  <c r="Y23" i="21"/>
  <c r="B1621" i="10" s="1"/>
  <c r="V54" i="21"/>
  <c r="X48" i="21"/>
  <c r="Y20" i="22"/>
  <c r="L52" i="31"/>
  <c r="B527" i="10" s="1"/>
  <c r="B1167" i="10" s="1"/>
  <c r="G29" i="32"/>
  <c r="I29" i="32" s="1"/>
  <c r="J29" i="32" s="1"/>
  <c r="C502" i="10" s="1"/>
  <c r="C1142" i="10" s="1"/>
  <c r="F45" i="34"/>
  <c r="G45" i="34" s="1"/>
  <c r="I45" i="34" s="1"/>
  <c r="J45" i="34" s="1"/>
  <c r="C598" i="10" s="1"/>
  <c r="C1238" i="10" s="1"/>
  <c r="H45" i="34"/>
  <c r="V28" i="20"/>
  <c r="I49" i="20"/>
  <c r="H49" i="20"/>
  <c r="Y35" i="20"/>
  <c r="B1553" i="10" s="1"/>
  <c r="X35" i="20"/>
  <c r="Y24" i="20"/>
  <c r="B1542" i="10" s="1"/>
  <c r="K66" i="20"/>
  <c r="B301" i="10" s="1"/>
  <c r="B941" i="10" s="1"/>
  <c r="H66" i="20"/>
  <c r="J66" i="20" s="1"/>
  <c r="J61" i="19"/>
  <c r="K61" i="19"/>
  <c r="B216" i="10" s="1"/>
  <c r="B856" i="10" s="1"/>
  <c r="R46" i="21"/>
  <c r="T46" i="21"/>
  <c r="W46" i="21" s="1"/>
  <c r="U46" i="21"/>
  <c r="X10" i="19"/>
  <c r="K85" i="21"/>
  <c r="B400" i="10" s="1"/>
  <c r="B1040" i="10" s="1"/>
  <c r="J54" i="31"/>
  <c r="J27" i="19"/>
  <c r="U66" i="26"/>
  <c r="V66" i="26" s="1"/>
  <c r="C1580" i="10" s="1"/>
  <c r="I13" i="23"/>
  <c r="J13" i="23" s="1"/>
  <c r="C6" i="10" s="1"/>
  <c r="C646" i="10" s="1"/>
  <c r="U43" i="26"/>
  <c r="V43" i="26" s="1"/>
  <c r="C1557" i="10" s="1"/>
  <c r="H70" i="17"/>
  <c r="G23" i="32"/>
  <c r="I23" i="32" s="1"/>
  <c r="J23" i="32" s="1"/>
  <c r="C496" i="10" s="1"/>
  <c r="C1136" i="10" s="1"/>
  <c r="F13" i="34"/>
  <c r="G13" i="34" s="1"/>
  <c r="H13" i="34"/>
  <c r="F29" i="34"/>
  <c r="G29" i="34" s="1"/>
  <c r="H29" i="34"/>
  <c r="F32" i="21"/>
  <c r="G32" i="21"/>
  <c r="D32" i="21"/>
  <c r="K72" i="21"/>
  <c r="B387" i="10" s="1"/>
  <c r="B1027" i="10" s="1"/>
  <c r="J72" i="21"/>
  <c r="W44" i="20"/>
  <c r="V44" i="20"/>
  <c r="Y44" i="20" s="1"/>
  <c r="B1562" i="10" s="1"/>
  <c r="G18" i="21"/>
  <c r="D18" i="21"/>
  <c r="F18" i="21"/>
  <c r="W42" i="21"/>
  <c r="V46" i="20"/>
  <c r="W46" i="20"/>
  <c r="V42" i="21"/>
  <c r="W69" i="21"/>
  <c r="J44" i="33"/>
  <c r="X49" i="31"/>
  <c r="AA24" i="33"/>
  <c r="B1862" i="10" s="1"/>
  <c r="X70" i="20"/>
  <c r="H52" i="21"/>
  <c r="W66" i="31"/>
  <c r="Y66" i="31" s="1"/>
  <c r="AA39" i="31"/>
  <c r="B1797" i="10" s="1"/>
  <c r="Y49" i="33"/>
  <c r="J82" i="33"/>
  <c r="J30" i="21"/>
  <c r="V7" i="21"/>
  <c r="H8" i="21"/>
  <c r="J52" i="22"/>
  <c r="L82" i="22"/>
  <c r="B477" i="10" s="1"/>
  <c r="B1117" i="10" s="1"/>
  <c r="H31" i="17"/>
  <c r="H7" i="17"/>
  <c r="J7" i="17" s="1"/>
  <c r="V17" i="18"/>
  <c r="Y17" i="18" s="1"/>
  <c r="B1375" i="10" s="1"/>
  <c r="I8" i="23"/>
  <c r="J8" i="23" s="1"/>
  <c r="C1" i="10" s="1"/>
  <c r="F39" i="7" s="1"/>
  <c r="I39" i="7" s="1"/>
  <c r="K39" i="7" s="1"/>
  <c r="M39" i="7" s="1"/>
  <c r="U14" i="27"/>
  <c r="V14" i="27" s="1"/>
  <c r="C1608" i="10" s="1"/>
  <c r="U59" i="26"/>
  <c r="V59" i="26" s="1"/>
  <c r="C1573" i="10" s="1"/>
  <c r="I5" i="27"/>
  <c r="J5" i="27" s="1"/>
  <c r="K5" i="27" s="1"/>
  <c r="I64" i="26"/>
  <c r="J64" i="26" s="1"/>
  <c r="G47" i="32"/>
  <c r="I47" i="32" s="1"/>
  <c r="J47" i="32" s="1"/>
  <c r="C520" i="10" s="1"/>
  <c r="C1160" i="10" s="1"/>
  <c r="I37" i="32"/>
  <c r="J37" i="32" s="1"/>
  <c r="C510" i="10" s="1"/>
  <c r="C1150" i="10" s="1"/>
  <c r="I69" i="32"/>
  <c r="J69" i="32" s="1"/>
  <c r="C542" i="10" s="1"/>
  <c r="C1182" i="10" s="1"/>
  <c r="D85" i="34"/>
  <c r="F85" i="34"/>
  <c r="G85" i="34" s="1"/>
  <c r="H85" i="34"/>
  <c r="I85" i="34" s="1"/>
  <c r="J85" i="34" s="1"/>
  <c r="C638" i="10" s="1"/>
  <c r="C1278" i="10" s="1"/>
  <c r="T28" i="21"/>
  <c r="R28" i="21"/>
  <c r="U28" i="21"/>
  <c r="U49" i="21"/>
  <c r="R49" i="21"/>
  <c r="T49" i="21"/>
  <c r="X43" i="19"/>
  <c r="V69" i="21"/>
  <c r="U53" i="21"/>
  <c r="R53" i="21"/>
  <c r="J69" i="20"/>
  <c r="F11" i="21"/>
  <c r="I11" i="21" s="1"/>
  <c r="D11" i="21"/>
  <c r="G11" i="21"/>
  <c r="K63" i="21"/>
  <c r="B378" i="10" s="1"/>
  <c r="B1018" i="10" s="1"/>
  <c r="K10" i="21"/>
  <c r="B325" i="10" s="1"/>
  <c r="B965" i="10" s="1"/>
  <c r="H60" i="31"/>
  <c r="J60" i="31" s="1"/>
  <c r="H23" i="31"/>
  <c r="L23" i="31" s="1"/>
  <c r="B498" i="10" s="1"/>
  <c r="B1138" i="10" s="1"/>
  <c r="L81" i="22"/>
  <c r="B476" i="10" s="1"/>
  <c r="B1116" i="10" s="1"/>
  <c r="AA82" i="31"/>
  <c r="B1840" i="10" s="1"/>
  <c r="I16" i="23"/>
  <c r="J16" i="23" s="1"/>
  <c r="C9" i="10" s="1"/>
  <c r="C649" i="10" s="1"/>
  <c r="U64" i="24"/>
  <c r="V64" i="24" s="1"/>
  <c r="C1418" i="10" s="1"/>
  <c r="D53" i="34"/>
  <c r="F53" i="34"/>
  <c r="G53" i="34" s="1"/>
  <c r="H53" i="34"/>
  <c r="J6" i="20"/>
  <c r="J67" i="21"/>
  <c r="K67" i="21"/>
  <c r="B382" i="10" s="1"/>
  <c r="Y71" i="19"/>
  <c r="B1509" i="10" s="1"/>
  <c r="J18" i="20"/>
  <c r="F16" i="21"/>
  <c r="G16" i="21"/>
  <c r="D16" i="21"/>
  <c r="I51" i="20"/>
  <c r="K51" i="20" s="1"/>
  <c r="B286" i="10" s="1"/>
  <c r="B926" i="10" s="1"/>
  <c r="H51" i="20"/>
  <c r="J20" i="21"/>
  <c r="J76" i="22"/>
  <c r="H48" i="31"/>
  <c r="L48" i="31" s="1"/>
  <c r="B523" i="10" s="1"/>
  <c r="B1163" i="10" s="1"/>
  <c r="Y78" i="21"/>
  <c r="B1676" i="10" s="1"/>
  <c r="W24" i="31"/>
  <c r="W55" i="31"/>
  <c r="X77" i="21"/>
  <c r="J56" i="31"/>
  <c r="J10" i="19"/>
  <c r="K62" i="21"/>
  <c r="B377" i="10" s="1"/>
  <c r="B1017" i="10" s="1"/>
  <c r="H81" i="22"/>
  <c r="J81" i="22" s="1"/>
  <c r="I65" i="26"/>
  <c r="J65" i="26" s="1"/>
  <c r="K65" i="26" s="1"/>
  <c r="F27" i="18"/>
  <c r="H16" i="17"/>
  <c r="J16" i="17" s="1"/>
  <c r="U58" i="23"/>
  <c r="V58" i="23" s="1"/>
  <c r="C1332" i="10" s="1"/>
  <c r="R24" i="18"/>
  <c r="I73" i="27"/>
  <c r="J73" i="27" s="1"/>
  <c r="I79" i="23"/>
  <c r="J79" i="23" s="1"/>
  <c r="C72" i="10" s="1"/>
  <c r="C712" i="10" s="1"/>
  <c r="U12" i="24"/>
  <c r="V12" i="24" s="1"/>
  <c r="C1366" i="10" s="1"/>
  <c r="G15" i="32"/>
  <c r="I15" i="32" s="1"/>
  <c r="J15" i="32" s="1"/>
  <c r="C488" i="10" s="1"/>
  <c r="C1128" i="10" s="1"/>
  <c r="D21" i="34"/>
  <c r="F21" i="34"/>
  <c r="H21" i="34"/>
  <c r="U59" i="21"/>
  <c r="T59" i="21"/>
  <c r="W59" i="21" s="1"/>
  <c r="R59" i="21"/>
  <c r="X62" i="19"/>
  <c r="Y62" i="19"/>
  <c r="B1500" i="10" s="1"/>
  <c r="Y41" i="19"/>
  <c r="B1479" i="10" s="1"/>
  <c r="D6" i="21"/>
  <c r="F6" i="21"/>
  <c r="I6" i="21" s="1"/>
  <c r="G6" i="21"/>
  <c r="H6" i="21" s="1"/>
  <c r="J6" i="21" s="1"/>
  <c r="L28" i="31"/>
  <c r="B503" i="10" s="1"/>
  <c r="B1143" i="10" s="1"/>
  <c r="L10" i="33"/>
  <c r="B565" i="10" s="1"/>
  <c r="B1205" i="10" s="1"/>
  <c r="L74" i="33"/>
  <c r="B629" i="10" s="1"/>
  <c r="B1269" i="10" s="1"/>
  <c r="U5" i="34"/>
  <c r="V5" i="34" s="1"/>
  <c r="C1841" i="10" s="1"/>
  <c r="Y72" i="33"/>
  <c r="L28" i="33"/>
  <c r="B583" i="10" s="1"/>
  <c r="B1223" i="10" s="1"/>
  <c r="L85" i="33"/>
  <c r="B640" i="10" s="1"/>
  <c r="W5" i="31"/>
  <c r="AA5" i="31" s="1"/>
  <c r="B1763" i="10" s="1"/>
  <c r="K54" i="20"/>
  <c r="B289" i="10" s="1"/>
  <c r="B929" i="10" s="1"/>
  <c r="K54" i="21"/>
  <c r="B369" i="10" s="1"/>
  <c r="B1009" i="10" s="1"/>
  <c r="X44" i="19"/>
  <c r="L24" i="33"/>
  <c r="B579" i="10" s="1"/>
  <c r="B1219" i="10" s="1"/>
  <c r="L58" i="33"/>
  <c r="B613" i="10" s="1"/>
  <c r="B1253" i="10" s="1"/>
  <c r="H70" i="33"/>
  <c r="L70" i="33" s="1"/>
  <c r="B625" i="10" s="1"/>
  <c r="B1265" i="10" s="1"/>
  <c r="X51" i="21"/>
  <c r="AA7" i="22"/>
  <c r="B1685" i="10" s="1"/>
  <c r="V50" i="21"/>
  <c r="L34" i="22"/>
  <c r="B429" i="10" s="1"/>
  <c r="B1069" i="10" s="1"/>
  <c r="I65" i="23"/>
  <c r="J65" i="23" s="1"/>
  <c r="C58" i="10" s="1"/>
  <c r="C698" i="10" s="1"/>
  <c r="R25" i="18"/>
  <c r="D27" i="18"/>
  <c r="H9" i="17"/>
  <c r="K9" i="17" s="1"/>
  <c r="B4" i="10" s="1"/>
  <c r="B644" i="10" s="1"/>
  <c r="T42" i="18"/>
  <c r="H79" i="17"/>
  <c r="J79" i="17" s="1"/>
  <c r="U83" i="23"/>
  <c r="V83" i="23" s="1"/>
  <c r="C1357" i="10" s="1"/>
  <c r="G39" i="32"/>
  <c r="I39" i="32" s="1"/>
  <c r="J39" i="32" s="1"/>
  <c r="C512" i="10" s="1"/>
  <c r="C1152" i="10" s="1"/>
  <c r="G21" i="32"/>
  <c r="I21" i="32" s="1"/>
  <c r="J21" i="32" s="1"/>
  <c r="C494" i="10" s="1"/>
  <c r="C1134" i="10" s="1"/>
  <c r="G43" i="21"/>
  <c r="D43" i="21"/>
  <c r="J69" i="21"/>
  <c r="K69" i="21"/>
  <c r="B384" i="10" s="1"/>
  <c r="B1024" i="10" s="1"/>
  <c r="J80" i="21"/>
  <c r="K80" i="21"/>
  <c r="B395" i="10" s="1"/>
  <c r="B1035" i="10" s="1"/>
  <c r="H29" i="31"/>
  <c r="J29" i="31" s="1"/>
  <c r="W22" i="20"/>
  <c r="V22" i="20"/>
  <c r="T37" i="21"/>
  <c r="W37" i="21" s="1"/>
  <c r="R37" i="21"/>
  <c r="H41" i="31"/>
  <c r="L41" i="31" s="1"/>
  <c r="B516" i="10" s="1"/>
  <c r="B1156" i="10" s="1"/>
  <c r="J41" i="31"/>
  <c r="L54" i="31"/>
  <c r="B529" i="10" s="1"/>
  <c r="B1169" i="10" s="1"/>
  <c r="J73" i="33"/>
  <c r="J39" i="19"/>
  <c r="L38" i="33"/>
  <c r="B593" i="10" s="1"/>
  <c r="B1233" i="10" s="1"/>
  <c r="L47" i="33"/>
  <c r="B602" i="10" s="1"/>
  <c r="B1242" i="10" s="1"/>
  <c r="K50" i="21"/>
  <c r="B365" i="10" s="1"/>
  <c r="B1005" i="10" s="1"/>
  <c r="Y10" i="20"/>
  <c r="B1528" i="10" s="1"/>
  <c r="AA19" i="22"/>
  <c r="B1697" i="10" s="1"/>
  <c r="K28" i="21"/>
  <c r="B343" i="10" s="1"/>
  <c r="B983" i="10" s="1"/>
  <c r="W71" i="31"/>
  <c r="W7" i="31"/>
  <c r="L16" i="33"/>
  <c r="B571" i="10" s="1"/>
  <c r="B1211" i="10" s="1"/>
  <c r="J9" i="21"/>
  <c r="J59" i="21"/>
  <c r="J13" i="20"/>
  <c r="AA37" i="22"/>
  <c r="B1715" i="10" s="1"/>
  <c r="Y68" i="22"/>
  <c r="U46" i="23"/>
  <c r="V46" i="23" s="1"/>
  <c r="C1320" i="10" s="1"/>
  <c r="T25" i="18"/>
  <c r="I40" i="26"/>
  <c r="J40" i="26" s="1"/>
  <c r="U42" i="18"/>
  <c r="I83" i="27"/>
  <c r="J83" i="27" s="1"/>
  <c r="C396" i="10" s="1"/>
  <c r="C1036" i="10" s="1"/>
  <c r="G79" i="32"/>
  <c r="I79" i="32"/>
  <c r="J79" i="32" s="1"/>
  <c r="C552" i="10" s="1"/>
  <c r="C1192" i="10" s="1"/>
  <c r="G6" i="28"/>
  <c r="I6" i="28" s="1"/>
  <c r="J6" i="28" s="1"/>
  <c r="I69" i="34"/>
  <c r="J69" i="34" s="1"/>
  <c r="C622" i="10" s="1"/>
  <c r="C1262" i="10" s="1"/>
  <c r="G61" i="32"/>
  <c r="I61" i="32" s="1"/>
  <c r="J61" i="32" s="1"/>
  <c r="C534" i="10" s="1"/>
  <c r="C1174" i="10" s="1"/>
  <c r="I77" i="32"/>
  <c r="J77" i="32" s="1"/>
  <c r="C550" i="10" s="1"/>
  <c r="C1190" i="10" s="1"/>
  <c r="G49" i="21"/>
  <c r="D49" i="21"/>
  <c r="F49" i="21"/>
  <c r="I49" i="21" s="1"/>
  <c r="I37" i="34"/>
  <c r="J37" i="34" s="1"/>
  <c r="C590" i="10" s="1"/>
  <c r="C1230" i="10" s="1"/>
  <c r="U13" i="21"/>
  <c r="R13" i="21"/>
  <c r="W13" i="21"/>
  <c r="T13" i="21"/>
  <c r="V13" i="21" s="1"/>
  <c r="Y33" i="20"/>
  <c r="B1551" i="10" s="1"/>
  <c r="Y68" i="19"/>
  <c r="B1506" i="10" s="1"/>
  <c r="K14" i="19"/>
  <c r="B169" i="10" s="1"/>
  <c r="B809" i="10" s="1"/>
  <c r="V31" i="21"/>
  <c r="X47" i="21"/>
  <c r="J80" i="20"/>
  <c r="J49" i="19"/>
  <c r="L47" i="31"/>
  <c r="B522" i="10" s="1"/>
  <c r="B1162" i="10" s="1"/>
  <c r="H47" i="31"/>
  <c r="J47" i="31" s="1"/>
  <c r="J63" i="31"/>
  <c r="Y5" i="21"/>
  <c r="B1603" i="10" s="1"/>
  <c r="L61" i="33"/>
  <c r="B616" i="10" s="1"/>
  <c r="B1256" i="10" s="1"/>
  <c r="L32" i="33"/>
  <c r="B587" i="10" s="1"/>
  <c r="B1227" i="10" s="1"/>
  <c r="W44" i="33"/>
  <c r="AA44" i="33" s="1"/>
  <c r="B1882" i="10" s="1"/>
  <c r="L65" i="33"/>
  <c r="B620" i="10" s="1"/>
  <c r="B1260" i="10" s="1"/>
  <c r="W72" i="31"/>
  <c r="L60" i="33"/>
  <c r="B615" i="10" s="1"/>
  <c r="B1255" i="10" s="1"/>
  <c r="X7" i="31"/>
  <c r="Y7" i="31" s="1"/>
  <c r="K30" i="20"/>
  <c r="B265" i="10" s="1"/>
  <c r="B905" i="10" s="1"/>
  <c r="V37" i="21"/>
  <c r="Y37" i="21" s="1"/>
  <c r="B1635" i="10" s="1"/>
  <c r="H73" i="20"/>
  <c r="J73" i="20" s="1"/>
  <c r="K81" i="20"/>
  <c r="B316" i="10" s="1"/>
  <c r="B956" i="10" s="1"/>
  <c r="AA9" i="33"/>
  <c r="B1847" i="10" s="1"/>
  <c r="L12" i="33"/>
  <c r="B567" i="10" s="1"/>
  <c r="B1207" i="10" s="1"/>
  <c r="L18" i="33"/>
  <c r="B573" i="10" s="1"/>
  <c r="B1213" i="10" s="1"/>
  <c r="L22" i="33"/>
  <c r="B577" i="10" s="1"/>
  <c r="B1217" i="10" s="1"/>
  <c r="H54" i="33"/>
  <c r="L54" i="33" s="1"/>
  <c r="B609" i="10" s="1"/>
  <c r="B1249" i="10" s="1"/>
  <c r="L82" i="33"/>
  <c r="B637" i="10" s="1"/>
  <c r="B1277" i="10" s="1"/>
  <c r="X60" i="21"/>
  <c r="J14" i="21"/>
  <c r="X39" i="20"/>
  <c r="W7" i="21"/>
  <c r="Y27" i="22"/>
  <c r="U38" i="26"/>
  <c r="V38" i="26" s="1"/>
  <c r="C1552" i="10" s="1"/>
  <c r="U62" i="24"/>
  <c r="V62" i="24" s="1"/>
  <c r="C1416" i="10" s="1"/>
  <c r="U70" i="23"/>
  <c r="V70" i="23" s="1"/>
  <c r="C1344" i="10" s="1"/>
  <c r="U35" i="23"/>
  <c r="V35" i="23" s="1"/>
  <c r="C1309" i="10" s="1"/>
  <c r="G45" i="32"/>
  <c r="I45" i="32"/>
  <c r="J45" i="32" s="1"/>
  <c r="C518" i="10" s="1"/>
  <c r="C1158" i="10" s="1"/>
  <c r="F61" i="34"/>
  <c r="G61" i="34" s="1"/>
  <c r="H61" i="34"/>
  <c r="G77" i="34"/>
  <c r="F77" i="34"/>
  <c r="H77" i="34"/>
  <c r="T68" i="21"/>
  <c r="U68" i="21"/>
  <c r="R12" i="21"/>
  <c r="U12" i="21"/>
  <c r="J70" i="20"/>
  <c r="T64" i="21"/>
  <c r="W64" i="21" s="1"/>
  <c r="U64" i="21"/>
  <c r="R64" i="21"/>
  <c r="Y12" i="19"/>
  <c r="B1450" i="10" s="1"/>
  <c r="I70" i="20"/>
  <c r="K70" i="20" s="1"/>
  <c r="B305" i="10" s="1"/>
  <c r="B945" i="10" s="1"/>
  <c r="D4" i="19"/>
  <c r="G4" i="19"/>
  <c r="K31" i="27"/>
  <c r="C344" i="10"/>
  <c r="C984" i="10" s="1"/>
  <c r="C290" i="10"/>
  <c r="C930" i="10" s="1"/>
  <c r="C258" i="10"/>
  <c r="C898" i="10" s="1"/>
  <c r="K25" i="26"/>
  <c r="K45" i="27"/>
  <c r="V81" i="17"/>
  <c r="Y81" i="17" s="1"/>
  <c r="B1359" i="10" s="1"/>
  <c r="I29" i="23"/>
  <c r="J29" i="23" s="1"/>
  <c r="C22" i="10" s="1"/>
  <c r="C662" i="10" s="1"/>
  <c r="U72" i="23"/>
  <c r="V72" i="23" s="1"/>
  <c r="C1346" i="10" s="1"/>
  <c r="U20" i="24"/>
  <c r="V20" i="24" s="1"/>
  <c r="C1374" i="10" s="1"/>
  <c r="I6" i="23"/>
  <c r="J6" i="23" s="1"/>
  <c r="R29" i="18"/>
  <c r="U14" i="23"/>
  <c r="V14" i="23" s="1"/>
  <c r="C1288" i="10" s="1"/>
  <c r="U19" i="24"/>
  <c r="V19" i="24" s="1"/>
  <c r="C1373" i="10" s="1"/>
  <c r="V8" i="18"/>
  <c r="X8" i="18" s="1"/>
  <c r="I41" i="24"/>
  <c r="J41" i="24" s="1"/>
  <c r="C114" i="10" s="1"/>
  <c r="C754" i="10" s="1"/>
  <c r="U81" i="27"/>
  <c r="V81" i="27" s="1"/>
  <c r="C1675" i="10" s="1"/>
  <c r="U34" i="18"/>
  <c r="V34" i="18" s="1"/>
  <c r="U16" i="18"/>
  <c r="V16" i="18" s="1"/>
  <c r="I53" i="23"/>
  <c r="J53" i="23" s="1"/>
  <c r="C46" i="10" s="1"/>
  <c r="C686" i="10" s="1"/>
  <c r="U67" i="26"/>
  <c r="V67" i="26" s="1"/>
  <c r="C1581" i="10" s="1"/>
  <c r="F40" i="7" s="1"/>
  <c r="I40" i="7" s="1"/>
  <c r="K40" i="7" s="1"/>
  <c r="M40" i="7" s="1"/>
  <c r="T9" i="18"/>
  <c r="W9" i="18" s="1"/>
  <c r="U41" i="23"/>
  <c r="V41" i="23" s="1"/>
  <c r="C1315" i="10" s="1"/>
  <c r="R34" i="18"/>
  <c r="R16" i="18"/>
  <c r="I67" i="27"/>
  <c r="J67" i="27" s="1"/>
  <c r="H61" i="17"/>
  <c r="X11" i="17"/>
  <c r="U73" i="18"/>
  <c r="V73" i="18" s="1"/>
  <c r="I35" i="26"/>
  <c r="J35" i="26" s="1"/>
  <c r="C268" i="10" s="1"/>
  <c r="C908" i="10" s="1"/>
  <c r="U33" i="23"/>
  <c r="V33" i="23" s="1"/>
  <c r="C1307" i="10" s="1"/>
  <c r="V25" i="17"/>
  <c r="Y25" i="17" s="1"/>
  <c r="B1303" i="10" s="1"/>
  <c r="U29" i="18"/>
  <c r="V29" i="18" s="1"/>
  <c r="X29" i="18" s="1"/>
  <c r="F14" i="18"/>
  <c r="H64" i="17"/>
  <c r="K64" i="17" s="1"/>
  <c r="B59" i="10" s="1"/>
  <c r="B699" i="10" s="1"/>
  <c r="U35" i="24"/>
  <c r="V35" i="24" s="1"/>
  <c r="C1389" i="10" s="1"/>
  <c r="U5" i="23"/>
  <c r="V5" i="23" s="1"/>
  <c r="I17" i="23"/>
  <c r="J17" i="23" s="1"/>
  <c r="C10" i="10" s="1"/>
  <c r="C650" i="10" s="1"/>
  <c r="U28" i="27"/>
  <c r="V28" i="27" s="1"/>
  <c r="C1622" i="10" s="1"/>
  <c r="V67" i="17"/>
  <c r="X67" i="17" s="1"/>
  <c r="T57" i="18"/>
  <c r="V57" i="18" s="1"/>
  <c r="D33" i="18"/>
  <c r="W16" i="18"/>
  <c r="X16" i="18" s="1"/>
  <c r="U35" i="27"/>
  <c r="V35" i="27" s="1"/>
  <c r="C1629" i="10" s="1"/>
  <c r="R57" i="18"/>
  <c r="G25" i="18"/>
  <c r="H25" i="18" s="1"/>
  <c r="G58" i="18"/>
  <c r="H58" i="18" s="1"/>
  <c r="H52" i="17"/>
  <c r="K52" i="17" s="1"/>
  <c r="B47" i="10" s="1"/>
  <c r="B687" i="10" s="1"/>
  <c r="H81" i="17"/>
  <c r="K81" i="17" s="1"/>
  <c r="B76" i="10" s="1"/>
  <c r="B716" i="10" s="1"/>
  <c r="K53" i="17"/>
  <c r="B48" i="10" s="1"/>
  <c r="B688" i="10" s="1"/>
  <c r="H47" i="17"/>
  <c r="U9" i="23"/>
  <c r="V9" i="23" s="1"/>
  <c r="C1283" i="10" s="1"/>
  <c r="I8" i="24"/>
  <c r="J8" i="24" s="1"/>
  <c r="C81" i="10" s="1"/>
  <c r="C721" i="10" s="1"/>
  <c r="U31" i="27"/>
  <c r="V31" i="27" s="1"/>
  <c r="C1625" i="10" s="1"/>
  <c r="U79" i="26"/>
  <c r="V79" i="26" s="1"/>
  <c r="C1593" i="10" s="1"/>
  <c r="G63" i="18"/>
  <c r="H63" i="18" s="1"/>
  <c r="J63" i="18" s="1"/>
  <c r="H65" i="17"/>
  <c r="K65" i="17" s="1"/>
  <c r="B60" i="10" s="1"/>
  <c r="B700" i="10" s="1"/>
  <c r="F67" i="18"/>
  <c r="D14" i="18"/>
  <c r="U60" i="26"/>
  <c r="V60" i="26" s="1"/>
  <c r="C1574" i="10" s="1"/>
  <c r="V26" i="17"/>
  <c r="U34" i="26"/>
  <c r="V34" i="26" s="1"/>
  <c r="C1548" i="10" s="1"/>
  <c r="I77" i="27"/>
  <c r="J77" i="27" s="1"/>
  <c r="K59" i="27"/>
  <c r="H69" i="17"/>
  <c r="J69" i="17" s="1"/>
  <c r="U51" i="23"/>
  <c r="V51" i="23" s="1"/>
  <c r="C1325" i="10" s="1"/>
  <c r="U22" i="26"/>
  <c r="V22" i="26" s="1"/>
  <c r="C1536" i="10" s="1"/>
  <c r="H21" i="17"/>
  <c r="J21" i="17" s="1"/>
  <c r="H76" i="17"/>
  <c r="H46" i="17"/>
  <c r="J46" i="17" s="1"/>
  <c r="U40" i="27"/>
  <c r="V40" i="27" s="1"/>
  <c r="C1634" i="10" s="1"/>
  <c r="U6" i="25"/>
  <c r="V6" i="25" s="1"/>
  <c r="I45" i="23"/>
  <c r="J45" i="23" s="1"/>
  <c r="C38" i="10" s="1"/>
  <c r="C678" i="10" s="1"/>
  <c r="V33" i="17"/>
  <c r="Y33" i="17" s="1"/>
  <c r="B1311" i="10" s="1"/>
  <c r="K82" i="17"/>
  <c r="B77" i="10" s="1"/>
  <c r="B717" i="10" s="1"/>
  <c r="I68" i="26"/>
  <c r="J68" i="26" s="1"/>
  <c r="K68" i="26" s="1"/>
  <c r="U41" i="24"/>
  <c r="V41" i="24" s="1"/>
  <c r="C1395" i="10" s="1"/>
  <c r="I86" i="27"/>
  <c r="J86" i="27" s="1"/>
  <c r="K86" i="27" s="1"/>
  <c r="I58" i="23"/>
  <c r="J58" i="23" s="1"/>
  <c r="C51" i="10" s="1"/>
  <c r="C691" i="10" s="1"/>
  <c r="H44" i="17"/>
  <c r="K44" i="17" s="1"/>
  <c r="B39" i="10" s="1"/>
  <c r="B679" i="10" s="1"/>
  <c r="X74" i="17"/>
  <c r="I25" i="23"/>
  <c r="J25" i="23" s="1"/>
  <c r="C18" i="10" s="1"/>
  <c r="C658" i="10" s="1"/>
  <c r="J56" i="17"/>
  <c r="I42" i="23"/>
  <c r="J42" i="23" s="1"/>
  <c r="C35" i="10" s="1"/>
  <c r="C675" i="10" s="1"/>
  <c r="J49" i="17"/>
  <c r="T52" i="18"/>
  <c r="W52" i="18" s="1"/>
  <c r="K60" i="18"/>
  <c r="B135" i="10" s="1"/>
  <c r="B775" i="10" s="1"/>
  <c r="K12" i="26"/>
  <c r="I20" i="23"/>
  <c r="J20" i="23" s="1"/>
  <c r="C13" i="10" s="1"/>
  <c r="C653" i="10" s="1"/>
  <c r="I18" i="27"/>
  <c r="J18" i="27" s="1"/>
  <c r="J48" i="17"/>
  <c r="U29" i="27"/>
  <c r="V29" i="27" s="1"/>
  <c r="C1623" i="10" s="1"/>
  <c r="H13" i="17"/>
  <c r="K13" i="17" s="1"/>
  <c r="B8" i="10" s="1"/>
  <c r="B648" i="10" s="1"/>
  <c r="U31" i="23"/>
  <c r="V31" i="23" s="1"/>
  <c r="C1305" i="10" s="1"/>
  <c r="U84" i="23"/>
  <c r="V84" i="23" s="1"/>
  <c r="C1358" i="10" s="1"/>
  <c r="K40" i="17"/>
  <c r="B35" i="10" s="1"/>
  <c r="B675" i="10" s="1"/>
  <c r="I65" i="24"/>
  <c r="J65" i="24" s="1"/>
  <c r="C138" i="10" s="1"/>
  <c r="C778" i="10" s="1"/>
  <c r="T26" i="18"/>
  <c r="W26" i="18" s="1"/>
  <c r="H29" i="17"/>
  <c r="K29" i="17" s="1"/>
  <c r="B24" i="10" s="1"/>
  <c r="B664" i="10" s="1"/>
  <c r="U56" i="23"/>
  <c r="V56" i="23" s="1"/>
  <c r="C1330" i="10" s="1"/>
  <c r="G78" i="18"/>
  <c r="F78" i="18"/>
  <c r="I78" i="18" s="1"/>
  <c r="W33" i="18"/>
  <c r="V12" i="17"/>
  <c r="X12" i="17" s="1"/>
  <c r="H25" i="17"/>
  <c r="U32" i="24"/>
  <c r="V32" i="24" s="1"/>
  <c r="C1386" i="10" s="1"/>
  <c r="C259" i="10"/>
  <c r="C899" i="10" s="1"/>
  <c r="H51" i="17"/>
  <c r="J51" i="17" s="1"/>
  <c r="U70" i="26"/>
  <c r="V70" i="26" s="1"/>
  <c r="C1584" i="10" s="1"/>
  <c r="U52" i="23"/>
  <c r="V52" i="23" s="1"/>
  <c r="C1326" i="10" s="1"/>
  <c r="U30" i="18"/>
  <c r="X48" i="17"/>
  <c r="V68" i="17"/>
  <c r="I28" i="23"/>
  <c r="J28" i="23" s="1"/>
  <c r="C21" i="10" s="1"/>
  <c r="C661" i="10" s="1"/>
  <c r="K16" i="27"/>
  <c r="U46" i="24"/>
  <c r="V46" i="24" s="1"/>
  <c r="C1400" i="10" s="1"/>
  <c r="I63" i="23"/>
  <c r="J63" i="23" s="1"/>
  <c r="C56" i="10" s="1"/>
  <c r="C696" i="10" s="1"/>
  <c r="I67" i="24"/>
  <c r="J67" i="24" s="1"/>
  <c r="C140" i="10" s="1"/>
  <c r="C780" i="10" s="1"/>
  <c r="H20" i="17"/>
  <c r="J20" i="17" s="1"/>
  <c r="D63" i="18"/>
  <c r="U85" i="26"/>
  <c r="V85" i="26" s="1"/>
  <c r="C1599" i="10" s="1"/>
  <c r="H72" i="17"/>
  <c r="K72" i="17" s="1"/>
  <c r="B67" i="10" s="1"/>
  <c r="B707" i="10" s="1"/>
  <c r="C392" i="10"/>
  <c r="C1032" i="10" s="1"/>
  <c r="V76" i="18"/>
  <c r="X76" i="18" s="1"/>
  <c r="K65" i="27"/>
  <c r="U54" i="27"/>
  <c r="V54" i="27" s="1"/>
  <c r="C1648" i="10" s="1"/>
  <c r="I46" i="23"/>
  <c r="J46" i="23" s="1"/>
  <c r="C39" i="10" s="1"/>
  <c r="C679" i="10" s="1"/>
  <c r="I48" i="23"/>
  <c r="J48" i="23" s="1"/>
  <c r="C41" i="10" s="1"/>
  <c r="C681" i="10" s="1"/>
  <c r="U36" i="24"/>
  <c r="V36" i="24" s="1"/>
  <c r="C1390" i="10" s="1"/>
  <c r="I16" i="26"/>
  <c r="J16" i="26" s="1"/>
  <c r="C249" i="10" s="1"/>
  <c r="C889" i="10" s="1"/>
  <c r="D55" i="18"/>
  <c r="U17" i="27"/>
  <c r="V17" i="27" s="1"/>
  <c r="C1611" i="10" s="1"/>
  <c r="H26" i="17"/>
  <c r="J26" i="17" s="1"/>
  <c r="I44" i="26"/>
  <c r="J44" i="26" s="1"/>
  <c r="I72" i="24"/>
  <c r="J72" i="24" s="1"/>
  <c r="C145" i="10" s="1"/>
  <c r="C785" i="10" s="1"/>
  <c r="J82" i="17"/>
  <c r="I70" i="27"/>
  <c r="J70" i="27" s="1"/>
  <c r="V47" i="17"/>
  <c r="H27" i="17"/>
  <c r="J27" i="17" s="1"/>
  <c r="H75" i="17"/>
  <c r="K75" i="17" s="1"/>
  <c r="B70" i="10" s="1"/>
  <c r="B710" i="10" s="1"/>
  <c r="X50" i="18"/>
  <c r="C641" i="10"/>
  <c r="G55" i="18"/>
  <c r="Y80" i="18"/>
  <c r="B1438" i="10" s="1"/>
  <c r="U25" i="24"/>
  <c r="V25" i="24" s="1"/>
  <c r="C1379" i="10" s="1"/>
  <c r="U51" i="24"/>
  <c r="V51" i="24" s="1"/>
  <c r="C1405" i="10" s="1"/>
  <c r="V66" i="17"/>
  <c r="Y66" i="17" s="1"/>
  <c r="B1344" i="10" s="1"/>
  <c r="U60" i="23"/>
  <c r="V60" i="23" s="1"/>
  <c r="C1334" i="10" s="1"/>
  <c r="U5" i="27"/>
  <c r="V5" i="27" s="1"/>
  <c r="I18" i="23"/>
  <c r="J18" i="23" s="1"/>
  <c r="C11" i="10" s="1"/>
  <c r="C651" i="10" s="1"/>
  <c r="U27" i="23"/>
  <c r="V27" i="23" s="1"/>
  <c r="C1301" i="10" s="1"/>
  <c r="U80" i="23"/>
  <c r="V80" i="23" s="1"/>
  <c r="C1354" i="10" s="1"/>
  <c r="K55" i="26"/>
  <c r="I80" i="24"/>
  <c r="J80" i="24" s="1"/>
  <c r="C153" i="10" s="1"/>
  <c r="C793" i="10" s="1"/>
  <c r="I28" i="26"/>
  <c r="J28" i="26" s="1"/>
  <c r="K28" i="26" s="1"/>
  <c r="H63" i="17"/>
  <c r="I60" i="23"/>
  <c r="J60" i="23" s="1"/>
  <c r="C53" i="10" s="1"/>
  <c r="C693" i="10" s="1"/>
  <c r="D10" i="18"/>
  <c r="F10" i="18"/>
  <c r="H10" i="18" s="1"/>
  <c r="I62" i="27"/>
  <c r="J62" i="27" s="1"/>
  <c r="U41" i="26"/>
  <c r="V41" i="26" s="1"/>
  <c r="C1555" i="10" s="1"/>
  <c r="K28" i="27"/>
  <c r="V65" i="17"/>
  <c r="X65" i="17" s="1"/>
  <c r="I25" i="18"/>
  <c r="I67" i="26"/>
  <c r="J67" i="26" s="1"/>
  <c r="C300" i="10" s="1"/>
  <c r="C940" i="10" s="1"/>
  <c r="Y32" i="17"/>
  <c r="B1310" i="10" s="1"/>
  <c r="V8" i="17"/>
  <c r="V18" i="17"/>
  <c r="U69" i="24"/>
  <c r="V69" i="24" s="1"/>
  <c r="C1423" i="10" s="1"/>
  <c r="I42" i="27"/>
  <c r="J42" i="27" s="1"/>
  <c r="I41" i="27"/>
  <c r="J41" i="27" s="1"/>
  <c r="C354" i="10" s="1"/>
  <c r="C994" i="10" s="1"/>
  <c r="I56" i="26"/>
  <c r="J56" i="26" s="1"/>
  <c r="D25" i="18"/>
  <c r="U25" i="26"/>
  <c r="V25" i="26" s="1"/>
  <c r="C1539" i="10" s="1"/>
  <c r="I58" i="27"/>
  <c r="J58" i="27" s="1"/>
  <c r="K58" i="27" s="1"/>
  <c r="U37" i="26"/>
  <c r="V37" i="26" s="1"/>
  <c r="C1551" i="10" s="1"/>
  <c r="I47" i="24"/>
  <c r="J47" i="24" s="1"/>
  <c r="C120" i="10" s="1"/>
  <c r="C760" i="10" s="1"/>
  <c r="H84" i="17"/>
  <c r="K40" i="27"/>
  <c r="C353" i="10"/>
  <c r="C993" i="10" s="1"/>
  <c r="K78" i="17"/>
  <c r="B73" i="10" s="1"/>
  <c r="B713" i="10" s="1"/>
  <c r="J78" i="17"/>
  <c r="K46" i="27"/>
  <c r="C359" i="10"/>
  <c r="C999" i="10" s="1"/>
  <c r="I16" i="24"/>
  <c r="J16" i="24" s="1"/>
  <c r="C89" i="10" s="1"/>
  <c r="C729" i="10" s="1"/>
  <c r="D31" i="18"/>
  <c r="I32" i="24"/>
  <c r="J32" i="24" s="1"/>
  <c r="C105" i="10" s="1"/>
  <c r="C745" i="10" s="1"/>
  <c r="H71" i="17"/>
  <c r="K71" i="17" s="1"/>
  <c r="B66" i="10" s="1"/>
  <c r="B706" i="10" s="1"/>
  <c r="K22" i="17"/>
  <c r="B17" i="10" s="1"/>
  <c r="B657" i="10" s="1"/>
  <c r="I47" i="26"/>
  <c r="J47" i="26" s="1"/>
  <c r="C280" i="10" s="1"/>
  <c r="C920" i="10" s="1"/>
  <c r="I33" i="26"/>
  <c r="J33" i="26" s="1"/>
  <c r="C266" i="10" s="1"/>
  <c r="C906" i="10" s="1"/>
  <c r="K5" i="17"/>
  <c r="U38" i="27"/>
  <c r="V38" i="27" s="1"/>
  <c r="C1632" i="10" s="1"/>
  <c r="U33" i="27"/>
  <c r="V33" i="27" s="1"/>
  <c r="C1627" i="10" s="1"/>
  <c r="U42" i="26"/>
  <c r="V42" i="26" s="1"/>
  <c r="C1556" i="10" s="1"/>
  <c r="S39" i="23"/>
  <c r="U39" i="23" s="1"/>
  <c r="V39" i="23" s="1"/>
  <c r="C1313" i="10" s="1"/>
  <c r="I74" i="27"/>
  <c r="J74" i="27" s="1"/>
  <c r="I24" i="24"/>
  <c r="J24" i="24" s="1"/>
  <c r="C97" i="10" s="1"/>
  <c r="C737" i="10" s="1"/>
  <c r="I63" i="24"/>
  <c r="J63" i="24" s="1"/>
  <c r="C136" i="10" s="1"/>
  <c r="C776" i="10" s="1"/>
  <c r="I64" i="23"/>
  <c r="J64" i="23" s="1"/>
  <c r="C57" i="10" s="1"/>
  <c r="C697" i="10" s="1"/>
  <c r="U18" i="26"/>
  <c r="V18" i="26" s="1"/>
  <c r="C1532" i="10" s="1"/>
  <c r="U24" i="27"/>
  <c r="V24" i="27" s="1"/>
  <c r="C1618" i="10" s="1"/>
  <c r="U74" i="26"/>
  <c r="V74" i="26" s="1"/>
  <c r="C1588" i="10" s="1"/>
  <c r="U34" i="27"/>
  <c r="V34" i="27" s="1"/>
  <c r="C1628" i="10" s="1"/>
  <c r="U37" i="27"/>
  <c r="V37" i="27" s="1"/>
  <c r="C1631" i="10" s="1"/>
  <c r="U73" i="26"/>
  <c r="V73" i="26" s="1"/>
  <c r="C1587" i="10" s="1"/>
  <c r="R11" i="18"/>
  <c r="T11" i="18"/>
  <c r="W11" i="18" s="1"/>
  <c r="U56" i="24"/>
  <c r="V56" i="24" s="1"/>
  <c r="C1410" i="10" s="1"/>
  <c r="V4" i="17"/>
  <c r="X4" i="17" s="1"/>
  <c r="H80" i="17"/>
  <c r="T7" i="18"/>
  <c r="U7" i="18"/>
  <c r="V28" i="17"/>
  <c r="X28" i="17" s="1"/>
  <c r="H67" i="17"/>
  <c r="I49" i="24"/>
  <c r="J49" i="24" s="1"/>
  <c r="C122" i="10" s="1"/>
  <c r="C762" i="10" s="1"/>
  <c r="J44" i="17"/>
  <c r="C264" i="10"/>
  <c r="C904" i="10" s="1"/>
  <c r="K31" i="26"/>
  <c r="W58" i="17"/>
  <c r="V58" i="17"/>
  <c r="W56" i="17"/>
  <c r="V56" i="17"/>
  <c r="D38" i="18"/>
  <c r="F38" i="18"/>
  <c r="H38" i="18" s="1"/>
  <c r="R27" i="18"/>
  <c r="T27" i="18"/>
  <c r="V27" i="18" s="1"/>
  <c r="J59" i="17"/>
  <c r="K57" i="27"/>
  <c r="C370" i="10"/>
  <c r="C1010" i="10" s="1"/>
  <c r="I69" i="18"/>
  <c r="H69" i="18"/>
  <c r="K37" i="17"/>
  <c r="B32" i="10" s="1"/>
  <c r="B672" i="10" s="1"/>
  <c r="J37" i="17"/>
  <c r="U11" i="27"/>
  <c r="V11" i="27" s="1"/>
  <c r="C1605" i="10" s="1"/>
  <c r="F53" i="18"/>
  <c r="I53" i="18" s="1"/>
  <c r="D53" i="18"/>
  <c r="C350" i="10"/>
  <c r="C990" i="10" s="1"/>
  <c r="K37" i="27"/>
  <c r="H85" i="17"/>
  <c r="J85" i="17" s="1"/>
  <c r="V59" i="17"/>
  <c r="X59" i="17" s="1"/>
  <c r="D6" i="18"/>
  <c r="F6" i="18"/>
  <c r="K69" i="27"/>
  <c r="C382" i="10"/>
  <c r="C1022" i="10" s="1"/>
  <c r="X38" i="17"/>
  <c r="Y38" i="17"/>
  <c r="B1316" i="10" s="1"/>
  <c r="W69" i="17"/>
  <c r="V69" i="17"/>
  <c r="T63" i="18"/>
  <c r="W63" i="18" s="1"/>
  <c r="R63" i="18"/>
  <c r="U63" i="18"/>
  <c r="V19" i="17"/>
  <c r="Y19" i="17" s="1"/>
  <c r="B1297" i="10" s="1"/>
  <c r="Y10" i="17"/>
  <c r="B1288" i="10" s="1"/>
  <c r="X10" i="17"/>
  <c r="W6" i="17"/>
  <c r="V6" i="17"/>
  <c r="U4" i="18"/>
  <c r="R4" i="18"/>
  <c r="T4" i="18"/>
  <c r="W4" i="18" s="1"/>
  <c r="S35" i="26"/>
  <c r="U35" i="26" s="1"/>
  <c r="V35" i="26" s="1"/>
  <c r="C1549" i="10" s="1"/>
  <c r="K48" i="17"/>
  <c r="B43" i="10" s="1"/>
  <c r="B683" i="10" s="1"/>
  <c r="X50" i="17"/>
  <c r="Y50" i="17"/>
  <c r="B1328" i="10" s="1"/>
  <c r="R12" i="18"/>
  <c r="T12" i="18"/>
  <c r="W12" i="18" s="1"/>
  <c r="I34" i="17"/>
  <c r="H34" i="17"/>
  <c r="W67" i="18"/>
  <c r="V67" i="18"/>
  <c r="K23" i="27"/>
  <c r="C336" i="10"/>
  <c r="C976" i="10" s="1"/>
  <c r="G66" i="24"/>
  <c r="I66" i="24" s="1"/>
  <c r="J66" i="24" s="1"/>
  <c r="C139" i="10" s="1"/>
  <c r="C779" i="10" s="1"/>
  <c r="K45" i="26"/>
  <c r="C278" i="10"/>
  <c r="C918" i="10" s="1"/>
  <c r="G32" i="26"/>
  <c r="I32" i="26" s="1"/>
  <c r="J32" i="26" s="1"/>
  <c r="C5" i="20"/>
  <c r="F5" i="20" s="1"/>
  <c r="I5" i="20" s="1"/>
  <c r="D5" i="19"/>
  <c r="G5" i="19"/>
  <c r="F5" i="19"/>
  <c r="I5" i="19" s="1"/>
  <c r="S72" i="26"/>
  <c r="U72" i="26" s="1"/>
  <c r="V72" i="26" s="1"/>
  <c r="C1586" i="10" s="1"/>
  <c r="C241" i="10"/>
  <c r="C881" i="10" s="1"/>
  <c r="K8" i="26"/>
  <c r="T38" i="18"/>
  <c r="V38" i="18" s="1"/>
  <c r="R38" i="18"/>
  <c r="D72" i="18"/>
  <c r="G72" i="18"/>
  <c r="F72" i="18"/>
  <c r="I72" i="18" s="1"/>
  <c r="F66" i="18"/>
  <c r="I66" i="18" s="1"/>
  <c r="D66" i="18"/>
  <c r="F48" i="18"/>
  <c r="G48" i="18"/>
  <c r="D48" i="18"/>
  <c r="U35" i="18"/>
  <c r="V35" i="18" s="1"/>
  <c r="R35" i="18"/>
  <c r="D45" i="18"/>
  <c r="F45" i="18"/>
  <c r="I45" i="18" s="1"/>
  <c r="G45" i="18"/>
  <c r="F20" i="18"/>
  <c r="I20" i="18" s="1"/>
  <c r="D20" i="18"/>
  <c r="W35" i="17"/>
  <c r="V35" i="17"/>
  <c r="U31" i="18"/>
  <c r="T31" i="18"/>
  <c r="W31" i="18" s="1"/>
  <c r="H57" i="17"/>
  <c r="J57" i="17" s="1"/>
  <c r="I48" i="27"/>
  <c r="J48" i="27" s="1"/>
  <c r="K48" i="27" s="1"/>
  <c r="D22" i="18"/>
  <c r="I77" i="24"/>
  <c r="J77" i="24" s="1"/>
  <c r="C150" i="10" s="1"/>
  <c r="C790" i="10" s="1"/>
  <c r="F52" i="18"/>
  <c r="I52" i="18" s="1"/>
  <c r="D80" i="18"/>
  <c r="V17" i="17"/>
  <c r="G66" i="18"/>
  <c r="I75" i="26"/>
  <c r="J75" i="26" s="1"/>
  <c r="F82" i="18"/>
  <c r="D82" i="18"/>
  <c r="G82" i="18"/>
  <c r="I62" i="17"/>
  <c r="J62" i="17" s="1"/>
  <c r="U36" i="18"/>
  <c r="R36" i="18"/>
  <c r="T36" i="18"/>
  <c r="T37" i="18"/>
  <c r="R37" i="18"/>
  <c r="U37" i="18"/>
  <c r="G8" i="18"/>
  <c r="D8" i="18"/>
  <c r="V74" i="18"/>
  <c r="Y74" i="18" s="1"/>
  <c r="B1432" i="10" s="1"/>
  <c r="U81" i="24"/>
  <c r="V81" i="24" s="1"/>
  <c r="C1435" i="10" s="1"/>
  <c r="I29" i="24"/>
  <c r="J29" i="24" s="1"/>
  <c r="C102" i="10" s="1"/>
  <c r="C742" i="10" s="1"/>
  <c r="I29" i="26"/>
  <c r="J29" i="26" s="1"/>
  <c r="U24" i="23"/>
  <c r="V24" i="23" s="1"/>
  <c r="C1298" i="10" s="1"/>
  <c r="F54" i="18"/>
  <c r="I54" i="18" s="1"/>
  <c r="G80" i="18"/>
  <c r="H80" i="18" s="1"/>
  <c r="J80" i="18" s="1"/>
  <c r="H85" i="18"/>
  <c r="K85" i="18" s="1"/>
  <c r="B160" i="10" s="1"/>
  <c r="B800" i="10" s="1"/>
  <c r="H23" i="17"/>
  <c r="J23" i="17" s="1"/>
  <c r="I87" i="26"/>
  <c r="J87" i="26" s="1"/>
  <c r="K87" i="26" s="1"/>
  <c r="U49" i="26"/>
  <c r="V49" i="26" s="1"/>
  <c r="C1563" i="10" s="1"/>
  <c r="I76" i="17"/>
  <c r="G20" i="18"/>
  <c r="G49" i="18"/>
  <c r="H49" i="18" s="1"/>
  <c r="D49" i="18"/>
  <c r="K64" i="26"/>
  <c r="C297" i="10"/>
  <c r="C937" i="10" s="1"/>
  <c r="F4" i="18"/>
  <c r="I4" i="18" s="1"/>
  <c r="D4" i="18"/>
  <c r="G59" i="18"/>
  <c r="D59" i="18"/>
  <c r="F59" i="18"/>
  <c r="G43" i="18"/>
  <c r="F43" i="18"/>
  <c r="D43" i="18"/>
  <c r="D24" i="18"/>
  <c r="G24" i="18"/>
  <c r="F24" i="18"/>
  <c r="U43" i="23"/>
  <c r="V43" i="23" s="1"/>
  <c r="C1317" i="10" s="1"/>
  <c r="U78" i="26"/>
  <c r="V78" i="26" s="1"/>
  <c r="C1592" i="10" s="1"/>
  <c r="F22" i="18"/>
  <c r="H22" i="18" s="1"/>
  <c r="C369" i="10"/>
  <c r="C1009" i="10" s="1"/>
  <c r="I74" i="26"/>
  <c r="J74" i="26" s="1"/>
  <c r="U78" i="24"/>
  <c r="V78" i="24" s="1"/>
  <c r="C1432" i="10" s="1"/>
  <c r="K43" i="17"/>
  <c r="B38" i="10" s="1"/>
  <c r="B678" i="10" s="1"/>
  <c r="I55" i="23"/>
  <c r="J55" i="23" s="1"/>
  <c r="C48" i="10" s="1"/>
  <c r="C688" i="10" s="1"/>
  <c r="V51" i="17"/>
  <c r="X51" i="17" s="1"/>
  <c r="U83" i="26"/>
  <c r="V83" i="26" s="1"/>
  <c r="C1597" i="10" s="1"/>
  <c r="D54" i="18"/>
  <c r="I84" i="26"/>
  <c r="J84" i="26" s="1"/>
  <c r="C317" i="10" s="1"/>
  <c r="C957" i="10" s="1"/>
  <c r="I15" i="26"/>
  <c r="J15" i="26" s="1"/>
  <c r="K15" i="26" s="1"/>
  <c r="V49" i="17"/>
  <c r="H30" i="17"/>
  <c r="K30" i="17" s="1"/>
  <c r="B25" i="10" s="1"/>
  <c r="B665" i="10" s="1"/>
  <c r="D21" i="18"/>
  <c r="U26" i="27"/>
  <c r="V26" i="27" s="1"/>
  <c r="C1620" i="10" s="1"/>
  <c r="R31" i="18"/>
  <c r="I79" i="24"/>
  <c r="J79" i="24" s="1"/>
  <c r="C152" i="10" s="1"/>
  <c r="C792" i="10" s="1"/>
  <c r="I86" i="24"/>
  <c r="J86" i="24" s="1"/>
  <c r="C159" i="10" s="1"/>
  <c r="C799" i="10" s="1"/>
  <c r="V31" i="17"/>
  <c r="X31" i="17" s="1"/>
  <c r="G63" i="26"/>
  <c r="I63" i="26" s="1"/>
  <c r="J63" i="26" s="1"/>
  <c r="H42" i="17"/>
  <c r="K42" i="17" s="1"/>
  <c r="B37" i="10" s="1"/>
  <c r="B677" i="10" s="1"/>
  <c r="H74" i="17"/>
  <c r="J74" i="17" s="1"/>
  <c r="R28" i="18"/>
  <c r="U28" i="18"/>
  <c r="T28" i="18"/>
  <c r="F65" i="18"/>
  <c r="G65" i="18"/>
  <c r="D75" i="18"/>
  <c r="G75" i="18"/>
  <c r="F75" i="18"/>
  <c r="I75" i="18" s="1"/>
  <c r="F57" i="18"/>
  <c r="H57" i="18" s="1"/>
  <c r="D57" i="18"/>
  <c r="G51" i="18"/>
  <c r="F51" i="18"/>
  <c r="D51" i="18"/>
  <c r="C316" i="10"/>
  <c r="C956" i="10" s="1"/>
  <c r="K83" i="26"/>
  <c r="I36" i="26"/>
  <c r="J36" i="26" s="1"/>
  <c r="K36" i="26" s="1"/>
  <c r="I87" i="27"/>
  <c r="J87" i="27" s="1"/>
  <c r="U62" i="27"/>
  <c r="V62" i="27" s="1"/>
  <c r="C1656" i="10" s="1"/>
  <c r="I84" i="23"/>
  <c r="J84" i="23" s="1"/>
  <c r="C77" i="10" s="1"/>
  <c r="C717" i="10" s="1"/>
  <c r="I76" i="23"/>
  <c r="J76" i="23" s="1"/>
  <c r="C69" i="10" s="1"/>
  <c r="C709" i="10" s="1"/>
  <c r="I54" i="23"/>
  <c r="J54" i="23" s="1"/>
  <c r="C47" i="10" s="1"/>
  <c r="C687" i="10" s="1"/>
  <c r="I36" i="23"/>
  <c r="J36" i="23" s="1"/>
  <c r="C29" i="10" s="1"/>
  <c r="C669" i="10" s="1"/>
  <c r="I5" i="23"/>
  <c r="J5" i="23" s="1"/>
  <c r="U9" i="27"/>
  <c r="V9" i="27" s="1"/>
  <c r="C1603" i="10" s="1"/>
  <c r="U29" i="26"/>
  <c r="V29" i="26" s="1"/>
  <c r="C1543" i="10" s="1"/>
  <c r="I58" i="18"/>
  <c r="U8" i="27"/>
  <c r="V8" i="27" s="1"/>
  <c r="C1602" i="10" s="1"/>
  <c r="I61" i="24"/>
  <c r="J61" i="24" s="1"/>
  <c r="C134" i="10" s="1"/>
  <c r="C774" i="10" s="1"/>
  <c r="I83" i="24"/>
  <c r="J83" i="24" s="1"/>
  <c r="C156" i="10" s="1"/>
  <c r="C796" i="10" s="1"/>
  <c r="K35" i="27"/>
  <c r="Y78" i="18"/>
  <c r="B1436" i="10" s="1"/>
  <c r="I85" i="24"/>
  <c r="J85" i="24" s="1"/>
  <c r="C158" i="10" s="1"/>
  <c r="C798" i="10" s="1"/>
  <c r="V73" i="17"/>
  <c r="U75" i="26"/>
  <c r="V75" i="26" s="1"/>
  <c r="C1589" i="10" s="1"/>
  <c r="W45" i="17"/>
  <c r="Y45" i="17" s="1"/>
  <c r="B1323" i="10" s="1"/>
  <c r="W8" i="17"/>
  <c r="V80" i="17"/>
  <c r="H13" i="18"/>
  <c r="T5" i="18"/>
  <c r="W5" i="18" s="1"/>
  <c r="U5" i="18"/>
  <c r="U60" i="27"/>
  <c r="V60" i="27" s="1"/>
  <c r="C1654" i="10" s="1"/>
  <c r="U57" i="26"/>
  <c r="V57" i="26" s="1"/>
  <c r="C1571" i="10" s="1"/>
  <c r="I84" i="24"/>
  <c r="J84" i="24" s="1"/>
  <c r="C157" i="10" s="1"/>
  <c r="C797" i="10" s="1"/>
  <c r="Y24" i="18"/>
  <c r="B1382" i="10" s="1"/>
  <c r="I51" i="23"/>
  <c r="J51" i="23" s="1"/>
  <c r="C44" i="10" s="1"/>
  <c r="C684" i="10" s="1"/>
  <c r="I69" i="26"/>
  <c r="J69" i="26" s="1"/>
  <c r="K69" i="26" s="1"/>
  <c r="Y57" i="17"/>
  <c r="B1335" i="10" s="1"/>
  <c r="J3" i="18"/>
  <c r="W14" i="17"/>
  <c r="X14" i="17" s="1"/>
  <c r="U10" i="18"/>
  <c r="V10" i="18" s="1"/>
  <c r="Y10" i="18" s="1"/>
  <c r="B1368" i="10" s="1"/>
  <c r="R10" i="18"/>
  <c r="S32" i="27"/>
  <c r="U32" i="27" s="1"/>
  <c r="V32" i="27" s="1"/>
  <c r="C1626" i="10" s="1"/>
  <c r="U80" i="26"/>
  <c r="V80" i="26" s="1"/>
  <c r="C1594" i="10" s="1"/>
  <c r="U47" i="26"/>
  <c r="V47" i="26" s="1"/>
  <c r="C1561" i="10" s="1"/>
  <c r="U45" i="26"/>
  <c r="V45" i="26" s="1"/>
  <c r="C1559" i="10" s="1"/>
  <c r="G23" i="24"/>
  <c r="I23" i="24" s="1"/>
  <c r="J23" i="24" s="1"/>
  <c r="C96" i="10" s="1"/>
  <c r="C736" i="10" s="1"/>
  <c r="U53" i="26"/>
  <c r="V53" i="26" s="1"/>
  <c r="C1567" i="10" s="1"/>
  <c r="U19" i="18"/>
  <c r="R19" i="18"/>
  <c r="T19" i="18"/>
  <c r="S66" i="27"/>
  <c r="U66" i="27" s="1"/>
  <c r="V66" i="27" s="1"/>
  <c r="C1660" i="10" s="1"/>
  <c r="S5" i="26"/>
  <c r="U5" i="26" s="1"/>
  <c r="V5" i="26" s="1"/>
  <c r="U28" i="26"/>
  <c r="V28" i="26" s="1"/>
  <c r="C1542" i="10" s="1"/>
  <c r="J70" i="17"/>
  <c r="K70" i="17"/>
  <c r="B65" i="10" s="1"/>
  <c r="B705" i="10" s="1"/>
  <c r="U32" i="26"/>
  <c r="V32" i="26" s="1"/>
  <c r="C1546" i="10" s="1"/>
  <c r="R23" i="18"/>
  <c r="U23" i="18"/>
  <c r="T23" i="18"/>
  <c r="W23" i="18" s="1"/>
  <c r="R62" i="18"/>
  <c r="U62" i="18"/>
  <c r="V70" i="17"/>
  <c r="W70" i="17"/>
  <c r="K58" i="17"/>
  <c r="B53" i="10" s="1"/>
  <c r="B693" i="10" s="1"/>
  <c r="J58" i="17"/>
  <c r="U40" i="26"/>
  <c r="V40" i="26" s="1"/>
  <c r="C1554" i="10" s="1"/>
  <c r="U36" i="27"/>
  <c r="V36" i="27" s="1"/>
  <c r="C1630" i="10" s="1"/>
  <c r="S84" i="27"/>
  <c r="U84" i="27" s="1"/>
  <c r="V84" i="27" s="1"/>
  <c r="C1678" i="10" s="1"/>
  <c r="K66" i="26"/>
  <c r="C299" i="10"/>
  <c r="C939" i="10" s="1"/>
  <c r="W18" i="17"/>
  <c r="X32" i="17"/>
  <c r="X30" i="17"/>
  <c r="K46" i="18"/>
  <c r="B121" i="10" s="1"/>
  <c r="B761" i="10" s="1"/>
  <c r="U76" i="24"/>
  <c r="V76" i="24" s="1"/>
  <c r="C1430" i="10" s="1"/>
  <c r="I73" i="26"/>
  <c r="J73" i="26" s="1"/>
  <c r="K73" i="26" s="1"/>
  <c r="U13" i="27"/>
  <c r="V13" i="27" s="1"/>
  <c r="C1607" i="10" s="1"/>
  <c r="I7" i="25"/>
  <c r="J7" i="25" s="1"/>
  <c r="I31" i="18"/>
  <c r="U64" i="18"/>
  <c r="V64" i="18" s="1"/>
  <c r="I19" i="27"/>
  <c r="J19" i="27" s="1"/>
  <c r="K19" i="27" s="1"/>
  <c r="U20" i="18"/>
  <c r="V20" i="18" s="1"/>
  <c r="X57" i="17"/>
  <c r="U70" i="27"/>
  <c r="V70" i="27" s="1"/>
  <c r="C1664" i="10" s="1"/>
  <c r="Y46" i="18"/>
  <c r="B1404" i="10" s="1"/>
  <c r="W81" i="18"/>
  <c r="Y81" i="18" s="1"/>
  <c r="B1439" i="10" s="1"/>
  <c r="H84" i="18"/>
  <c r="K84" i="18" s="1"/>
  <c r="B159" i="10" s="1"/>
  <c r="B799" i="10" s="1"/>
  <c r="X78" i="18"/>
  <c r="K3" i="18"/>
  <c r="J9" i="18"/>
  <c r="W17" i="17"/>
  <c r="Y54" i="17"/>
  <c r="B1332" i="10" s="1"/>
  <c r="H35" i="17"/>
  <c r="J35" i="17" s="1"/>
  <c r="I74" i="23"/>
  <c r="J74" i="23" s="1"/>
  <c r="C67" i="10" s="1"/>
  <c r="C707" i="10" s="1"/>
  <c r="I60" i="24"/>
  <c r="J60" i="24" s="1"/>
  <c r="C133" i="10" s="1"/>
  <c r="C773" i="10" s="1"/>
  <c r="U49" i="24"/>
  <c r="V49" i="24" s="1"/>
  <c r="C1403" i="10" s="1"/>
  <c r="X34" i="18"/>
  <c r="W73" i="17"/>
  <c r="Y34" i="18"/>
  <c r="B1392" i="10" s="1"/>
  <c r="H83" i="18"/>
  <c r="V42" i="17"/>
  <c r="X42" i="17" s="1"/>
  <c r="U6" i="27"/>
  <c r="V6" i="27" s="1"/>
  <c r="U18" i="27"/>
  <c r="V18" i="27" s="1"/>
  <c r="C1612" i="10" s="1"/>
  <c r="U24" i="26"/>
  <c r="V24" i="26" s="1"/>
  <c r="C1538" i="10" s="1"/>
  <c r="I11" i="23"/>
  <c r="J11" i="23" s="1"/>
  <c r="C4" i="10" s="1"/>
  <c r="C644" i="10" s="1"/>
  <c r="R26" i="18"/>
  <c r="I30" i="27"/>
  <c r="J30" i="27" s="1"/>
  <c r="K30" i="27" s="1"/>
  <c r="I43" i="26"/>
  <c r="J43" i="26" s="1"/>
  <c r="C276" i="10" s="1"/>
  <c r="C916" i="10" s="1"/>
  <c r="I39" i="26"/>
  <c r="J39" i="26" s="1"/>
  <c r="C272" i="10" s="1"/>
  <c r="C912" i="10" s="1"/>
  <c r="I13" i="26"/>
  <c r="J13" i="26" s="1"/>
  <c r="I7" i="26"/>
  <c r="J7" i="26" s="1"/>
  <c r="K7" i="26" s="1"/>
  <c r="U79" i="24"/>
  <c r="V79" i="24" s="1"/>
  <c r="C1433" i="10" s="1"/>
  <c r="G31" i="18"/>
  <c r="H31" i="18" s="1"/>
  <c r="X55" i="17"/>
  <c r="C271" i="10"/>
  <c r="C911" i="10" s="1"/>
  <c r="T62" i="18"/>
  <c r="H33" i="17"/>
  <c r="J33" i="17" s="1"/>
  <c r="R14" i="18"/>
  <c r="T14" i="18"/>
  <c r="W14" i="18" s="1"/>
  <c r="K23" i="17"/>
  <c r="B18" i="10" s="1"/>
  <c r="B658" i="10" s="1"/>
  <c r="S30" i="27"/>
  <c r="U30" i="27" s="1"/>
  <c r="V30" i="27" s="1"/>
  <c r="C1624" i="10" s="1"/>
  <c r="G62" i="26"/>
  <c r="I62" i="26" s="1"/>
  <c r="J62" i="26" s="1"/>
  <c r="G26" i="24"/>
  <c r="I26" i="24" s="1"/>
  <c r="J26" i="24" s="1"/>
  <c r="C99" i="10" s="1"/>
  <c r="C739" i="10" s="1"/>
  <c r="U12" i="26"/>
  <c r="V12" i="26" s="1"/>
  <c r="C1526" i="10" s="1"/>
  <c r="T6" i="18"/>
  <c r="U6" i="18"/>
  <c r="R6" i="18"/>
  <c r="U46" i="27"/>
  <c r="V46" i="27" s="1"/>
  <c r="C1640" i="10" s="1"/>
  <c r="R45" i="18"/>
  <c r="T45" i="18"/>
  <c r="U45" i="18"/>
  <c r="H64" i="18"/>
  <c r="J64" i="18" s="1"/>
  <c r="T41" i="18"/>
  <c r="U41" i="18"/>
  <c r="R41" i="18"/>
  <c r="T47" i="18"/>
  <c r="U47" i="18"/>
  <c r="R47" i="18"/>
  <c r="K58" i="26"/>
  <c r="C291" i="10"/>
  <c r="C931" i="10" s="1"/>
  <c r="X41" i="17"/>
  <c r="U13" i="18"/>
  <c r="V13" i="18" s="1"/>
  <c r="R13" i="18"/>
  <c r="V3" i="17"/>
  <c r="C312" i="10"/>
  <c r="C952" i="10" s="1"/>
  <c r="K79" i="26"/>
  <c r="Y41" i="17"/>
  <c r="B1319" i="10" s="1"/>
  <c r="I12" i="23"/>
  <c r="J12" i="23" s="1"/>
  <c r="C5" i="10" s="1"/>
  <c r="C645" i="10" s="1"/>
  <c r="I46" i="24"/>
  <c r="J46" i="24" s="1"/>
  <c r="C119" i="10" s="1"/>
  <c r="C759" i="10" s="1"/>
  <c r="I39" i="27"/>
  <c r="J39" i="27" s="1"/>
  <c r="K39" i="27" s="1"/>
  <c r="I38" i="27"/>
  <c r="J38" i="27" s="1"/>
  <c r="K38" i="27" s="1"/>
  <c r="H74" i="18"/>
  <c r="J74" i="18" s="1"/>
  <c r="K18" i="26"/>
  <c r="C251" i="10"/>
  <c r="C891" i="10" s="1"/>
  <c r="G3" i="19"/>
  <c r="C3" i="20"/>
  <c r="D3" i="19"/>
  <c r="F3" i="19"/>
  <c r="Y82" i="17"/>
  <c r="B1360" i="10" s="1"/>
  <c r="X82" i="17"/>
  <c r="K72" i="26"/>
  <c r="K68" i="17"/>
  <c r="B63" i="10" s="1"/>
  <c r="B703" i="10" s="1"/>
  <c r="U64" i="27"/>
  <c r="V64" i="27" s="1"/>
  <c r="C1658" i="10" s="1"/>
  <c r="U68" i="27"/>
  <c r="V68" i="27" s="1"/>
  <c r="C1662" i="10" s="1"/>
  <c r="U55" i="27"/>
  <c r="V55" i="27" s="1"/>
  <c r="C1649" i="10" s="1"/>
  <c r="U48" i="27"/>
  <c r="V48" i="27" s="1"/>
  <c r="C1642" i="10" s="1"/>
  <c r="I74" i="24"/>
  <c r="J74" i="24" s="1"/>
  <c r="C147" i="10" s="1"/>
  <c r="C787" i="10" s="1"/>
  <c r="I42" i="24"/>
  <c r="J42" i="24" s="1"/>
  <c r="C115" i="10" s="1"/>
  <c r="C755" i="10" s="1"/>
  <c r="I69" i="23"/>
  <c r="J69" i="23" s="1"/>
  <c r="C62" i="10" s="1"/>
  <c r="C702" i="10" s="1"/>
  <c r="U13" i="23"/>
  <c r="V13" i="23" s="1"/>
  <c r="C1287" i="10" s="1"/>
  <c r="I34" i="27"/>
  <c r="J34" i="27" s="1"/>
  <c r="C347" i="10" s="1"/>
  <c r="C987" i="10" s="1"/>
  <c r="I21" i="27"/>
  <c r="J21" i="27" s="1"/>
  <c r="I20" i="27"/>
  <c r="J20" i="27" s="1"/>
  <c r="V24" i="17"/>
  <c r="H42" i="18"/>
  <c r="J42" i="18" s="1"/>
  <c r="C261" i="10"/>
  <c r="C901" i="10" s="1"/>
  <c r="X25" i="17"/>
  <c r="K77" i="26"/>
  <c r="C310" i="10"/>
  <c r="C950" i="10" s="1"/>
  <c r="K70" i="26"/>
  <c r="C303" i="10"/>
  <c r="C943" i="10" s="1"/>
  <c r="J28" i="18"/>
  <c r="H81" i="18"/>
  <c r="J81" i="18" s="1"/>
  <c r="U85" i="24"/>
  <c r="V85" i="24" s="1"/>
  <c r="C1439" i="10" s="1"/>
  <c r="I54" i="24"/>
  <c r="J54" i="24" s="1"/>
  <c r="C127" i="10" s="1"/>
  <c r="C767" i="10" s="1"/>
  <c r="J34" i="18"/>
  <c r="Y69" i="18"/>
  <c r="B1427" i="10" s="1"/>
  <c r="K54" i="17"/>
  <c r="B49" i="10" s="1"/>
  <c r="B689" i="10" s="1"/>
  <c r="U15" i="24"/>
  <c r="V15" i="24" s="1"/>
  <c r="C1369" i="10" s="1"/>
  <c r="H73" i="18"/>
  <c r="K73" i="18" s="1"/>
  <c r="B148" i="10" s="1"/>
  <c r="B788" i="10" s="1"/>
  <c r="K50" i="17"/>
  <c r="B45" i="10" s="1"/>
  <c r="B685" i="10" s="1"/>
  <c r="U85" i="27"/>
  <c r="V85" i="27" s="1"/>
  <c r="C1679" i="10" s="1"/>
  <c r="U75" i="27"/>
  <c r="V75" i="27" s="1"/>
  <c r="C1669" i="10" s="1"/>
  <c r="U74" i="27"/>
  <c r="V74" i="27" s="1"/>
  <c r="C1668" i="10" s="1"/>
  <c r="S57" i="27"/>
  <c r="U57" i="27" s="1"/>
  <c r="V57" i="27" s="1"/>
  <c r="C1651" i="10" s="1"/>
  <c r="S56" i="27"/>
  <c r="U56" i="27" s="1"/>
  <c r="V56" i="27" s="1"/>
  <c r="C1650" i="10" s="1"/>
  <c r="I69" i="24"/>
  <c r="J69" i="24" s="1"/>
  <c r="C142" i="10" s="1"/>
  <c r="C782" i="10" s="1"/>
  <c r="G39" i="24"/>
  <c r="I39" i="24" s="1"/>
  <c r="J39" i="24" s="1"/>
  <c r="C112" i="10" s="1"/>
  <c r="C752" i="10" s="1"/>
  <c r="I38" i="24"/>
  <c r="J38" i="24" s="1"/>
  <c r="C111" i="10" s="1"/>
  <c r="C751" i="10" s="1"/>
  <c r="G30" i="24"/>
  <c r="I30" i="24" s="1"/>
  <c r="J30" i="24" s="1"/>
  <c r="C103" i="10" s="1"/>
  <c r="C743" i="10" s="1"/>
  <c r="G27" i="24"/>
  <c r="I27" i="24" s="1"/>
  <c r="J27" i="24" s="1"/>
  <c r="C100" i="10" s="1"/>
  <c r="C740" i="10" s="1"/>
  <c r="I15" i="24"/>
  <c r="J15" i="24" s="1"/>
  <c r="C88" i="10" s="1"/>
  <c r="C728" i="10" s="1"/>
  <c r="G14" i="24"/>
  <c r="I14" i="24" s="1"/>
  <c r="J14" i="24" s="1"/>
  <c r="C87" i="10" s="1"/>
  <c r="C727" i="10" s="1"/>
  <c r="I10" i="24"/>
  <c r="J10" i="24" s="1"/>
  <c r="C83" i="10" s="1"/>
  <c r="C723" i="10" s="1"/>
  <c r="I9" i="24"/>
  <c r="J9" i="24" s="1"/>
  <c r="C82" i="10" s="1"/>
  <c r="C722" i="10" s="1"/>
  <c r="I7" i="24"/>
  <c r="J7" i="24" s="1"/>
  <c r="I71" i="23"/>
  <c r="J71" i="23" s="1"/>
  <c r="C64" i="10" s="1"/>
  <c r="C704" i="10" s="1"/>
  <c r="I62" i="23"/>
  <c r="J62" i="23" s="1"/>
  <c r="C55" i="10" s="1"/>
  <c r="C695" i="10" s="1"/>
  <c r="I31" i="23"/>
  <c r="J31" i="23" s="1"/>
  <c r="C24" i="10" s="1"/>
  <c r="C664" i="10" s="1"/>
  <c r="U17" i="23"/>
  <c r="V17" i="23" s="1"/>
  <c r="C1291" i="10" s="1"/>
  <c r="U12" i="23"/>
  <c r="V12" i="23" s="1"/>
  <c r="C1286" i="10" s="1"/>
  <c r="I10" i="23"/>
  <c r="J10" i="23" s="1"/>
  <c r="C3" i="10" s="1"/>
  <c r="C643" i="10" s="1"/>
  <c r="V72" i="18"/>
  <c r="X72" i="18" s="1"/>
  <c r="K66" i="17"/>
  <c r="B61" i="10" s="1"/>
  <c r="B701" i="10" s="1"/>
  <c r="J66" i="17"/>
  <c r="I9" i="27"/>
  <c r="J9" i="27" s="1"/>
  <c r="G59" i="26"/>
  <c r="I59" i="26" s="1"/>
  <c r="J59" i="26" s="1"/>
  <c r="K53" i="26"/>
  <c r="C286" i="10"/>
  <c r="C926" i="10" s="1"/>
  <c r="I9" i="26"/>
  <c r="J9" i="26" s="1"/>
  <c r="I83" i="17"/>
  <c r="H83" i="17"/>
  <c r="R82" i="18"/>
  <c r="T82" i="18"/>
  <c r="U82" i="18"/>
  <c r="R79" i="18"/>
  <c r="T79" i="18"/>
  <c r="W79" i="18" s="1"/>
  <c r="U79" i="18"/>
  <c r="U75" i="18"/>
  <c r="T75" i="18"/>
  <c r="W75" i="18" s="1"/>
  <c r="R66" i="18"/>
  <c r="U66" i="18"/>
  <c r="T66" i="18"/>
  <c r="W66" i="18" s="1"/>
  <c r="U65" i="18"/>
  <c r="T65" i="18"/>
  <c r="R65" i="18"/>
  <c r="U54" i="18"/>
  <c r="V54" i="18" s="1"/>
  <c r="R54" i="18"/>
  <c r="W52" i="17"/>
  <c r="T51" i="18"/>
  <c r="U51" i="18"/>
  <c r="R51" i="18"/>
  <c r="R49" i="18"/>
  <c r="T49" i="18"/>
  <c r="W49" i="18" s="1"/>
  <c r="U49" i="18"/>
  <c r="W44" i="17"/>
  <c r="V44" i="17"/>
  <c r="W43" i="17"/>
  <c r="V43" i="17"/>
  <c r="G36" i="18"/>
  <c r="D36" i="18"/>
  <c r="F36" i="18"/>
  <c r="D30" i="18"/>
  <c r="G30" i="18"/>
  <c r="F30" i="18"/>
  <c r="H28" i="17"/>
  <c r="K28" i="17" s="1"/>
  <c r="B23" i="10" s="1"/>
  <c r="B663" i="10" s="1"/>
  <c r="U21" i="18"/>
  <c r="T21" i="18"/>
  <c r="F19" i="18"/>
  <c r="D19" i="18"/>
  <c r="G19" i="18"/>
  <c r="F18" i="18"/>
  <c r="G18" i="18"/>
  <c r="D18" i="18"/>
  <c r="F16" i="18"/>
  <c r="H16" i="18" s="1"/>
  <c r="D16" i="18"/>
  <c r="F15" i="18"/>
  <c r="I15" i="18" s="1"/>
  <c r="G15" i="18"/>
  <c r="D15" i="18"/>
  <c r="G7" i="18"/>
  <c r="F7" i="18"/>
  <c r="I7" i="18" s="1"/>
  <c r="D7" i="18"/>
  <c r="W42" i="18"/>
  <c r="V42" i="18"/>
  <c r="C255" i="10"/>
  <c r="C895" i="10" s="1"/>
  <c r="K22" i="26"/>
  <c r="I52" i="24"/>
  <c r="J52" i="24" s="1"/>
  <c r="C125" i="10" s="1"/>
  <c r="C765" i="10" s="1"/>
  <c r="S78" i="27"/>
  <c r="U78" i="27" s="1"/>
  <c r="V78" i="27" s="1"/>
  <c r="C1672" i="10" s="1"/>
  <c r="S71" i="27"/>
  <c r="U71" i="27" s="1"/>
  <c r="V71" i="27" s="1"/>
  <c r="C1665" i="10" s="1"/>
  <c r="G58" i="24"/>
  <c r="I58" i="24" s="1"/>
  <c r="J58" i="24" s="1"/>
  <c r="C131" i="10" s="1"/>
  <c r="C771" i="10" s="1"/>
  <c r="G61" i="23"/>
  <c r="I61" i="23" s="1"/>
  <c r="J61" i="23" s="1"/>
  <c r="C54" i="10" s="1"/>
  <c r="C694" i="10" s="1"/>
  <c r="S19" i="23"/>
  <c r="U19" i="23" s="1"/>
  <c r="V19" i="23" s="1"/>
  <c r="C1293" i="10" s="1"/>
  <c r="I70" i="18"/>
  <c r="H70" i="18"/>
  <c r="H35" i="18"/>
  <c r="I35" i="18"/>
  <c r="I43" i="27"/>
  <c r="J43" i="27" s="1"/>
  <c r="I36" i="27"/>
  <c r="J36" i="27" s="1"/>
  <c r="K29" i="27"/>
  <c r="C342" i="10"/>
  <c r="C982" i="10" s="1"/>
  <c r="I25" i="27"/>
  <c r="J25" i="27" s="1"/>
  <c r="G17" i="27"/>
  <c r="I17" i="27" s="1"/>
  <c r="J17" i="27" s="1"/>
  <c r="I15" i="27"/>
  <c r="J15" i="27" s="1"/>
  <c r="I13" i="27"/>
  <c r="J13" i="27" s="1"/>
  <c r="I11" i="27"/>
  <c r="J11" i="27" s="1"/>
  <c r="I76" i="26"/>
  <c r="J76" i="26" s="1"/>
  <c r="I51" i="26"/>
  <c r="J51" i="26" s="1"/>
  <c r="G41" i="26"/>
  <c r="I41" i="26" s="1"/>
  <c r="J41" i="26" s="1"/>
  <c r="G34" i="26"/>
  <c r="I34" i="26" s="1"/>
  <c r="J34" i="26" s="1"/>
  <c r="I30" i="26"/>
  <c r="J30" i="26" s="1"/>
  <c r="S86" i="24"/>
  <c r="U86" i="24" s="1"/>
  <c r="V86" i="24" s="1"/>
  <c r="C1440" i="10" s="1"/>
  <c r="S83" i="24"/>
  <c r="U83" i="24" s="1"/>
  <c r="V83" i="24" s="1"/>
  <c r="C1437" i="10" s="1"/>
  <c r="U82" i="24"/>
  <c r="V82" i="24" s="1"/>
  <c r="C1436" i="10" s="1"/>
  <c r="U77" i="24"/>
  <c r="V77" i="24" s="1"/>
  <c r="C1431" i="10" s="1"/>
  <c r="W79" i="17"/>
  <c r="V79" i="17"/>
  <c r="V77" i="17"/>
  <c r="W77" i="17"/>
  <c r="V76" i="17"/>
  <c r="Y76" i="17" s="1"/>
  <c r="B1354" i="10" s="1"/>
  <c r="V75" i="17"/>
  <c r="X75" i="17" s="1"/>
  <c r="V71" i="17"/>
  <c r="Y71" i="17" s="1"/>
  <c r="B1349" i="10" s="1"/>
  <c r="U71" i="18"/>
  <c r="V71" i="18" s="1"/>
  <c r="R71" i="18"/>
  <c r="U68" i="18"/>
  <c r="R68" i="18"/>
  <c r="U59" i="18"/>
  <c r="T59" i="18"/>
  <c r="R59" i="18"/>
  <c r="T58" i="18"/>
  <c r="W58" i="18" s="1"/>
  <c r="R58" i="18"/>
  <c r="V52" i="17"/>
  <c r="W49" i="17"/>
  <c r="T48" i="18"/>
  <c r="W48" i="18" s="1"/>
  <c r="R48" i="18"/>
  <c r="V46" i="17"/>
  <c r="W46" i="17"/>
  <c r="U44" i="18"/>
  <c r="T44" i="18"/>
  <c r="R44" i="18"/>
  <c r="U43" i="18"/>
  <c r="R43" i="18"/>
  <c r="T43" i="18"/>
  <c r="W27" i="17"/>
  <c r="V27" i="17"/>
  <c r="I27" i="18"/>
  <c r="H27" i="18"/>
  <c r="J18" i="17"/>
  <c r="K18" i="17"/>
  <c r="B13" i="10" s="1"/>
  <c r="B653" i="10" s="1"/>
  <c r="H17" i="17"/>
  <c r="K17" i="17" s="1"/>
  <c r="B12" i="10" s="1"/>
  <c r="B652" i="10" s="1"/>
  <c r="K16" i="17"/>
  <c r="B11" i="10" s="1"/>
  <c r="B651" i="10" s="1"/>
  <c r="H14" i="17"/>
  <c r="J14" i="17" s="1"/>
  <c r="F12" i="18"/>
  <c r="D12" i="18"/>
  <c r="G12" i="18"/>
  <c r="I67" i="18"/>
  <c r="H67" i="18"/>
  <c r="Y9" i="17"/>
  <c r="B1287" i="10" s="1"/>
  <c r="X9" i="17"/>
  <c r="I76" i="18"/>
  <c r="H76" i="18"/>
  <c r="I14" i="18"/>
  <c r="H14" i="18"/>
  <c r="U63" i="27"/>
  <c r="V63" i="27" s="1"/>
  <c r="C1657" i="10" s="1"/>
  <c r="I28" i="24"/>
  <c r="J28" i="24" s="1"/>
  <c r="C101" i="10" s="1"/>
  <c r="C741" i="10" s="1"/>
  <c r="U62" i="23"/>
  <c r="V62" i="23" s="1"/>
  <c r="C1336" i="10" s="1"/>
  <c r="U48" i="26"/>
  <c r="V48" i="26" s="1"/>
  <c r="C1562" i="10" s="1"/>
  <c r="K7" i="17"/>
  <c r="B2" i="10" s="1"/>
  <c r="B642" i="10" s="1"/>
  <c r="J44" i="18"/>
  <c r="X69" i="18"/>
  <c r="K41" i="17"/>
  <c r="B36" i="10" s="1"/>
  <c r="B676" i="10" s="1"/>
  <c r="I52" i="26"/>
  <c r="J52" i="26" s="1"/>
  <c r="C285" i="10" s="1"/>
  <c r="C925" i="10" s="1"/>
  <c r="U76" i="26"/>
  <c r="V76" i="26" s="1"/>
  <c r="C1590" i="10" s="1"/>
  <c r="K47" i="27"/>
  <c r="C360" i="10"/>
  <c r="C1000" i="10" s="1"/>
  <c r="C399" i="10"/>
  <c r="C1039" i="10" s="1"/>
  <c r="K19" i="17"/>
  <c r="B14" i="10" s="1"/>
  <c r="B654" i="10" s="1"/>
  <c r="J19" i="17"/>
  <c r="K49" i="26"/>
  <c r="C282" i="10"/>
  <c r="C922" i="10" s="1"/>
  <c r="K51" i="27"/>
  <c r="C364" i="10"/>
  <c r="C1004" i="10" s="1"/>
  <c r="S45" i="27"/>
  <c r="U45" i="27" s="1"/>
  <c r="V45" i="27" s="1"/>
  <c r="C1639" i="10" s="1"/>
  <c r="U23" i="27"/>
  <c r="V23" i="27" s="1"/>
  <c r="C1617" i="10" s="1"/>
  <c r="W72" i="17"/>
  <c r="V72" i="17"/>
  <c r="D11" i="18"/>
  <c r="F11" i="18"/>
  <c r="I11" i="18" s="1"/>
  <c r="G11" i="18"/>
  <c r="H60" i="17"/>
  <c r="I60" i="17"/>
  <c r="K10" i="26"/>
  <c r="C243" i="10"/>
  <c r="C883" i="10" s="1"/>
  <c r="W54" i="18"/>
  <c r="K31" i="17"/>
  <c r="B26" i="10" s="1"/>
  <c r="B666" i="10" s="1"/>
  <c r="J31" i="17"/>
  <c r="S33" i="26"/>
  <c r="U33" i="26" s="1"/>
  <c r="V33" i="26" s="1"/>
  <c r="C1547" i="10" s="1"/>
  <c r="T22" i="18"/>
  <c r="U22" i="18"/>
  <c r="R22" i="18"/>
  <c r="K62" i="18"/>
  <c r="B137" i="10" s="1"/>
  <c r="B777" i="10" s="1"/>
  <c r="J39" i="18"/>
  <c r="G85" i="26"/>
  <c r="I85" i="26" s="1"/>
  <c r="J85" i="26" s="1"/>
  <c r="G81" i="26"/>
  <c r="I81" i="26" s="1"/>
  <c r="J81" i="26" s="1"/>
  <c r="G80" i="26"/>
  <c r="I80" i="26" s="1"/>
  <c r="J80" i="26" s="1"/>
  <c r="W78" i="17"/>
  <c r="V78" i="17"/>
  <c r="I26" i="18"/>
  <c r="H26" i="18"/>
  <c r="H8" i="17"/>
  <c r="K8" i="17" s="1"/>
  <c r="B3" i="10" s="1"/>
  <c r="B643" i="10" s="1"/>
  <c r="C247" i="10"/>
  <c r="C887" i="10" s="1"/>
  <c r="K14" i="26"/>
  <c r="K24" i="17"/>
  <c r="B19" i="10" s="1"/>
  <c r="B659" i="10" s="1"/>
  <c r="J24" i="17"/>
  <c r="K24" i="26"/>
  <c r="C257" i="10"/>
  <c r="C897" i="10" s="1"/>
  <c r="I6" i="25"/>
  <c r="J6" i="25" s="1"/>
  <c r="R32" i="18"/>
  <c r="T32" i="18"/>
  <c r="U32" i="18"/>
  <c r="C4" i="20"/>
  <c r="F4" i="19"/>
  <c r="I61" i="18"/>
  <c r="I10" i="27"/>
  <c r="J10" i="27" s="1"/>
  <c r="B1280" i="10"/>
  <c r="C254" i="10"/>
  <c r="C894" i="10" s="1"/>
  <c r="K21" i="26"/>
  <c r="C252" i="10"/>
  <c r="C892" i="10" s="1"/>
  <c r="K19" i="26"/>
  <c r="C19" i="42"/>
  <c r="D19" i="41"/>
  <c r="F19" i="41"/>
  <c r="G19" i="41" s="1"/>
  <c r="H19" i="41"/>
  <c r="C51" i="42"/>
  <c r="D51" i="41"/>
  <c r="F51" i="41"/>
  <c r="G51" i="41" s="1"/>
  <c r="H51" i="41"/>
  <c r="C83" i="42"/>
  <c r="D83" i="41"/>
  <c r="H83" i="41"/>
  <c r="F83" i="41"/>
  <c r="G83" i="41" s="1"/>
  <c r="O10" i="41"/>
  <c r="U10" i="40"/>
  <c r="V10" i="40" s="1"/>
  <c r="C1926" i="10" s="1"/>
  <c r="O18" i="41"/>
  <c r="O26" i="41"/>
  <c r="O34" i="41"/>
  <c r="O42" i="41"/>
  <c r="O50" i="41"/>
  <c r="O58" i="41"/>
  <c r="O66" i="41"/>
  <c r="O74" i="41"/>
  <c r="O82" i="41"/>
  <c r="U8" i="34"/>
  <c r="V8" i="34" s="1"/>
  <c r="C1844" i="10" s="1"/>
  <c r="U16" i="34"/>
  <c r="V16" i="34" s="1"/>
  <c r="C1852" i="10" s="1"/>
  <c r="U24" i="34"/>
  <c r="V24" i="34" s="1"/>
  <c r="C1860" i="10" s="1"/>
  <c r="U32" i="34"/>
  <c r="V32" i="34" s="1"/>
  <c r="C1868" i="10" s="1"/>
  <c r="U40" i="34"/>
  <c r="V40" i="34" s="1"/>
  <c r="C1876" i="10" s="1"/>
  <c r="U48" i="34"/>
  <c r="V48" i="34" s="1"/>
  <c r="C1884" i="10" s="1"/>
  <c r="U56" i="34"/>
  <c r="V56" i="34" s="1"/>
  <c r="C1892" i="10" s="1"/>
  <c r="U64" i="34"/>
  <c r="V64" i="34" s="1"/>
  <c r="C1900" i="10" s="1"/>
  <c r="U72" i="34"/>
  <c r="V72" i="34" s="1"/>
  <c r="C1908" i="10" s="1"/>
  <c r="G10" i="32"/>
  <c r="I10" i="32" s="1"/>
  <c r="J10" i="32" s="1"/>
  <c r="C483" i="10" s="1"/>
  <c r="C1123" i="10" s="1"/>
  <c r="G18" i="32"/>
  <c r="I18" i="32" s="1"/>
  <c r="J18" i="32" s="1"/>
  <c r="C491" i="10" s="1"/>
  <c r="C1131" i="10" s="1"/>
  <c r="G22" i="32"/>
  <c r="I22" i="32" s="1"/>
  <c r="J22" i="32" s="1"/>
  <c r="C495" i="10" s="1"/>
  <c r="C1135" i="10" s="1"/>
  <c r="I24" i="32"/>
  <c r="J24" i="32" s="1"/>
  <c r="C497" i="10" s="1"/>
  <c r="C1137" i="10" s="1"/>
  <c r="G34" i="32"/>
  <c r="I34" i="32"/>
  <c r="J34" i="32" s="1"/>
  <c r="C507" i="10" s="1"/>
  <c r="C1147" i="10" s="1"/>
  <c r="G42" i="32"/>
  <c r="I42" i="32" s="1"/>
  <c r="J42" i="32" s="1"/>
  <c r="C515" i="10" s="1"/>
  <c r="C1155" i="10" s="1"/>
  <c r="G50" i="32"/>
  <c r="I50" i="32" s="1"/>
  <c r="J50" i="32" s="1"/>
  <c r="C523" i="10" s="1"/>
  <c r="C1163" i="10" s="1"/>
  <c r="G58" i="32"/>
  <c r="I58" i="32" s="1"/>
  <c r="J58" i="32" s="1"/>
  <c r="C531" i="10" s="1"/>
  <c r="C1171" i="10" s="1"/>
  <c r="G66" i="32"/>
  <c r="I66" i="32" s="1"/>
  <c r="J66" i="32" s="1"/>
  <c r="C539" i="10" s="1"/>
  <c r="C1179" i="10" s="1"/>
  <c r="G76" i="32"/>
  <c r="I76" i="32"/>
  <c r="J76" i="32" s="1"/>
  <c r="C549" i="10" s="1"/>
  <c r="C1189" i="10" s="1"/>
  <c r="C17" i="42"/>
  <c r="D17" i="41"/>
  <c r="H17" i="41"/>
  <c r="F17" i="41"/>
  <c r="G17" i="41" s="1"/>
  <c r="C49" i="42"/>
  <c r="D49" i="41"/>
  <c r="F49" i="41"/>
  <c r="G49" i="41" s="1"/>
  <c r="H49" i="41"/>
  <c r="C81" i="42"/>
  <c r="D81" i="41"/>
  <c r="H81" i="41"/>
  <c r="F81" i="41"/>
  <c r="G81" i="41" s="1"/>
  <c r="O12" i="41"/>
  <c r="O20" i="41"/>
  <c r="O28" i="41"/>
  <c r="O36" i="41"/>
  <c r="O44" i="41"/>
  <c r="O52" i="41"/>
  <c r="O60" i="41"/>
  <c r="O68" i="41"/>
  <c r="O76" i="41"/>
  <c r="O84" i="41"/>
  <c r="C23" i="41"/>
  <c r="J39" i="40"/>
  <c r="C2192" i="10" s="1"/>
  <c r="C2432" i="10" s="1"/>
  <c r="C39" i="41"/>
  <c r="C55" i="41"/>
  <c r="C71" i="41"/>
  <c r="C87" i="41"/>
  <c r="U6" i="34"/>
  <c r="V6" i="34" s="1"/>
  <c r="C1842" i="10" s="1"/>
  <c r="U14" i="34"/>
  <c r="V14" i="34" s="1"/>
  <c r="C1850" i="10" s="1"/>
  <c r="U22" i="34"/>
  <c r="V22" i="34" s="1"/>
  <c r="C1858" i="10" s="1"/>
  <c r="U30" i="34"/>
  <c r="V30" i="34" s="1"/>
  <c r="C1866" i="10" s="1"/>
  <c r="U38" i="34"/>
  <c r="V38" i="34" s="1"/>
  <c r="C1874" i="10" s="1"/>
  <c r="U46" i="34"/>
  <c r="V46" i="34" s="1"/>
  <c r="C1882" i="10" s="1"/>
  <c r="U54" i="34"/>
  <c r="V54" i="34" s="1"/>
  <c r="C1890" i="10" s="1"/>
  <c r="U62" i="34"/>
  <c r="V62" i="34" s="1"/>
  <c r="C1898" i="10" s="1"/>
  <c r="U70" i="34"/>
  <c r="V70" i="34" s="1"/>
  <c r="C1906" i="10" s="1"/>
  <c r="U78" i="34"/>
  <c r="V78" i="34" s="1"/>
  <c r="C1914" i="10" s="1"/>
  <c r="S80" i="34"/>
  <c r="U80" i="34" s="1"/>
  <c r="V80" i="34" s="1"/>
  <c r="C1916" i="10" s="1"/>
  <c r="F10" i="34"/>
  <c r="G10" i="34" s="1"/>
  <c r="D10" i="34"/>
  <c r="H10" i="34"/>
  <c r="J17" i="40"/>
  <c r="C2170" i="10" s="1"/>
  <c r="C2410" i="10" s="1"/>
  <c r="F24" i="34"/>
  <c r="G24" i="34" s="1"/>
  <c r="D24" i="34"/>
  <c r="H24" i="34"/>
  <c r="F28" i="34"/>
  <c r="G28" i="34"/>
  <c r="D28" i="34"/>
  <c r="H28" i="34"/>
  <c r="J35" i="40"/>
  <c r="C2188" i="10" s="1"/>
  <c r="C2428" i="10" s="1"/>
  <c r="F38" i="34"/>
  <c r="G38" i="34" s="1"/>
  <c r="D38" i="34"/>
  <c r="H38" i="34"/>
  <c r="F42" i="34"/>
  <c r="G42" i="34" s="1"/>
  <c r="D42" i="34"/>
  <c r="H42" i="34"/>
  <c r="J51" i="40"/>
  <c r="C2204" i="10" s="1"/>
  <c r="C2444" i="10" s="1"/>
  <c r="F54" i="34"/>
  <c r="G54" i="34" s="1"/>
  <c r="D54" i="34"/>
  <c r="H54" i="34"/>
  <c r="F58" i="34"/>
  <c r="G58" i="34" s="1"/>
  <c r="D58" i="34"/>
  <c r="H58" i="34"/>
  <c r="J67" i="40"/>
  <c r="C2220" i="10" s="1"/>
  <c r="C2460" i="10" s="1"/>
  <c r="F70" i="34"/>
  <c r="G70" i="34" s="1"/>
  <c r="D70" i="34"/>
  <c r="H70" i="34"/>
  <c r="F74" i="34"/>
  <c r="G74" i="34" s="1"/>
  <c r="D74" i="34"/>
  <c r="H74" i="34"/>
  <c r="J83" i="40"/>
  <c r="C2236" i="10" s="1"/>
  <c r="C2476" i="10" s="1"/>
  <c r="F86" i="34"/>
  <c r="G86" i="34" s="1"/>
  <c r="D86" i="34"/>
  <c r="H86" i="34"/>
  <c r="S9" i="32"/>
  <c r="U9" i="32" s="1"/>
  <c r="V9" i="32" s="1"/>
  <c r="C1765" i="10" s="1"/>
  <c r="S13" i="32"/>
  <c r="U13" i="32" s="1"/>
  <c r="V13" i="32" s="1"/>
  <c r="C1769" i="10" s="1"/>
  <c r="S17" i="32"/>
  <c r="U17" i="32" s="1"/>
  <c r="V17" i="32" s="1"/>
  <c r="C1773" i="10" s="1"/>
  <c r="S21" i="32"/>
  <c r="U21" i="32" s="1"/>
  <c r="V21" i="32" s="1"/>
  <c r="C1777" i="10" s="1"/>
  <c r="S25" i="32"/>
  <c r="U25" i="32" s="1"/>
  <c r="V25" i="32" s="1"/>
  <c r="C1781" i="10" s="1"/>
  <c r="S29" i="32"/>
  <c r="U29" i="32" s="1"/>
  <c r="V29" i="32" s="1"/>
  <c r="C1785" i="10" s="1"/>
  <c r="S33" i="32"/>
  <c r="U33" i="32" s="1"/>
  <c r="V33" i="32" s="1"/>
  <c r="C1789" i="10" s="1"/>
  <c r="S37" i="32"/>
  <c r="U37" i="32" s="1"/>
  <c r="V37" i="32" s="1"/>
  <c r="C1793" i="10" s="1"/>
  <c r="S41" i="32"/>
  <c r="U41" i="32" s="1"/>
  <c r="V41" i="32" s="1"/>
  <c r="C1797" i="10" s="1"/>
  <c r="S45" i="32"/>
  <c r="U45" i="32" s="1"/>
  <c r="V45" i="32" s="1"/>
  <c r="C1801" i="10" s="1"/>
  <c r="S49" i="32"/>
  <c r="U49" i="32" s="1"/>
  <c r="V49" i="32" s="1"/>
  <c r="C1805" i="10" s="1"/>
  <c r="S53" i="32"/>
  <c r="U53" i="32" s="1"/>
  <c r="V53" i="32" s="1"/>
  <c r="C1809" i="10" s="1"/>
  <c r="S57" i="32"/>
  <c r="U57" i="32" s="1"/>
  <c r="V57" i="32" s="1"/>
  <c r="C1813" i="10" s="1"/>
  <c r="S61" i="32"/>
  <c r="U61" i="32" s="1"/>
  <c r="V61" i="32" s="1"/>
  <c r="C1817" i="10" s="1"/>
  <c r="S65" i="32"/>
  <c r="U65" i="32" s="1"/>
  <c r="V65" i="32" s="1"/>
  <c r="C1821" i="10" s="1"/>
  <c r="S69" i="32"/>
  <c r="U69" i="32" s="1"/>
  <c r="V69" i="32" s="1"/>
  <c r="C1825" i="10" s="1"/>
  <c r="S73" i="32"/>
  <c r="U73" i="32" s="1"/>
  <c r="V73" i="32" s="1"/>
  <c r="C1829" i="10" s="1"/>
  <c r="S77" i="32"/>
  <c r="U77" i="32" s="1"/>
  <c r="V77" i="32" s="1"/>
  <c r="C1833" i="10" s="1"/>
  <c r="S81" i="32"/>
  <c r="U81" i="32" s="1"/>
  <c r="V81" i="32" s="1"/>
  <c r="C1837" i="10" s="1"/>
  <c r="S5" i="32"/>
  <c r="U5" i="32" s="1"/>
  <c r="V5" i="32" s="1"/>
  <c r="C1761" i="10" s="1"/>
  <c r="G39" i="34"/>
  <c r="I39" i="34" s="1"/>
  <c r="J39" i="34" s="1"/>
  <c r="C592" i="10" s="1"/>
  <c r="C1232" i="10" s="1"/>
  <c r="G71" i="34"/>
  <c r="I71" i="34" s="1"/>
  <c r="J71" i="34" s="1"/>
  <c r="C624" i="10" s="1"/>
  <c r="C1264" i="10" s="1"/>
  <c r="I14" i="34"/>
  <c r="J14" i="34" s="1"/>
  <c r="C567" i="10" s="1"/>
  <c r="C1207" i="10" s="1"/>
  <c r="I18" i="34"/>
  <c r="J18" i="34" s="1"/>
  <c r="C571" i="10" s="1"/>
  <c r="C1211" i="10" s="1"/>
  <c r="G20" i="34"/>
  <c r="I20" i="34" s="1"/>
  <c r="J20" i="34" s="1"/>
  <c r="C573" i="10" s="1"/>
  <c r="C1213" i="10" s="1"/>
  <c r="I30" i="34"/>
  <c r="J30" i="34" s="1"/>
  <c r="C583" i="10" s="1"/>
  <c r="C1223" i="10" s="1"/>
  <c r="I34" i="34"/>
  <c r="J34" i="34" s="1"/>
  <c r="C587" i="10" s="1"/>
  <c r="C1227" i="10" s="1"/>
  <c r="I36" i="34"/>
  <c r="J36" i="34" s="1"/>
  <c r="C589" i="10" s="1"/>
  <c r="C1229" i="10" s="1"/>
  <c r="G36" i="34"/>
  <c r="I46" i="34"/>
  <c r="J46" i="34" s="1"/>
  <c r="C599" i="10" s="1"/>
  <c r="C1239" i="10" s="1"/>
  <c r="I50" i="34"/>
  <c r="J50" i="34" s="1"/>
  <c r="C603" i="10" s="1"/>
  <c r="C1243" i="10" s="1"/>
  <c r="G52" i="34"/>
  <c r="I52" i="34" s="1"/>
  <c r="J52" i="34" s="1"/>
  <c r="C605" i="10" s="1"/>
  <c r="C1245" i="10" s="1"/>
  <c r="I62" i="34"/>
  <c r="J62" i="34" s="1"/>
  <c r="C615" i="10" s="1"/>
  <c r="C1255" i="10" s="1"/>
  <c r="I66" i="34"/>
  <c r="J66" i="34" s="1"/>
  <c r="C619" i="10" s="1"/>
  <c r="C1259" i="10" s="1"/>
  <c r="I68" i="34"/>
  <c r="J68" i="34" s="1"/>
  <c r="C621" i="10" s="1"/>
  <c r="C1261" i="10" s="1"/>
  <c r="G68" i="34"/>
  <c r="I78" i="34"/>
  <c r="J78" i="34" s="1"/>
  <c r="C631" i="10" s="1"/>
  <c r="C1271" i="10" s="1"/>
  <c r="I82" i="34"/>
  <c r="J82" i="34" s="1"/>
  <c r="C635" i="10" s="1"/>
  <c r="C1275" i="10" s="1"/>
  <c r="G84" i="34"/>
  <c r="I84" i="34" s="1"/>
  <c r="J84" i="34" s="1"/>
  <c r="C637" i="10" s="1"/>
  <c r="C1277" i="10" s="1"/>
  <c r="U7" i="34"/>
  <c r="V7" i="34" s="1"/>
  <c r="C1843" i="10" s="1"/>
  <c r="U9" i="34"/>
  <c r="V9" i="34" s="1"/>
  <c r="C1845" i="10" s="1"/>
  <c r="U11" i="34"/>
  <c r="V11" i="34" s="1"/>
  <c r="C1847" i="10" s="1"/>
  <c r="U13" i="34"/>
  <c r="V13" i="34" s="1"/>
  <c r="C1849" i="10" s="1"/>
  <c r="U15" i="34"/>
  <c r="V15" i="34" s="1"/>
  <c r="C1851" i="10" s="1"/>
  <c r="U17" i="34"/>
  <c r="V17" i="34" s="1"/>
  <c r="C1853" i="10" s="1"/>
  <c r="U19" i="34"/>
  <c r="V19" i="34" s="1"/>
  <c r="C1855" i="10" s="1"/>
  <c r="U21" i="34"/>
  <c r="V21" i="34" s="1"/>
  <c r="C1857" i="10" s="1"/>
  <c r="U23" i="34"/>
  <c r="V23" i="34" s="1"/>
  <c r="C1859" i="10" s="1"/>
  <c r="U25" i="34"/>
  <c r="V25" i="34" s="1"/>
  <c r="C1861" i="10" s="1"/>
  <c r="U27" i="34"/>
  <c r="V27" i="34" s="1"/>
  <c r="C1863" i="10" s="1"/>
  <c r="U29" i="34"/>
  <c r="V29" i="34" s="1"/>
  <c r="C1865" i="10" s="1"/>
  <c r="U31" i="34"/>
  <c r="V31" i="34" s="1"/>
  <c r="C1867" i="10" s="1"/>
  <c r="U33" i="34"/>
  <c r="V33" i="34" s="1"/>
  <c r="C1869" i="10" s="1"/>
  <c r="U35" i="34"/>
  <c r="V35" i="34" s="1"/>
  <c r="C1871" i="10" s="1"/>
  <c r="U37" i="34"/>
  <c r="V37" i="34" s="1"/>
  <c r="C1873" i="10" s="1"/>
  <c r="U39" i="34"/>
  <c r="V39" i="34" s="1"/>
  <c r="C1875" i="10" s="1"/>
  <c r="U41" i="34"/>
  <c r="V41" i="34" s="1"/>
  <c r="C1877" i="10" s="1"/>
  <c r="U43" i="34"/>
  <c r="V43" i="34" s="1"/>
  <c r="C1879" i="10" s="1"/>
  <c r="U45" i="34"/>
  <c r="V45" i="34" s="1"/>
  <c r="C1881" i="10" s="1"/>
  <c r="U47" i="34"/>
  <c r="V47" i="34" s="1"/>
  <c r="C1883" i="10" s="1"/>
  <c r="U49" i="34"/>
  <c r="V49" i="34" s="1"/>
  <c r="C1885" i="10" s="1"/>
  <c r="U51" i="34"/>
  <c r="V51" i="34" s="1"/>
  <c r="C1887" i="10" s="1"/>
  <c r="U53" i="34"/>
  <c r="V53" i="34" s="1"/>
  <c r="C1889" i="10" s="1"/>
  <c r="U55" i="34"/>
  <c r="V55" i="34" s="1"/>
  <c r="C1891" i="10" s="1"/>
  <c r="U57" i="34"/>
  <c r="V57" i="34" s="1"/>
  <c r="C1893" i="10" s="1"/>
  <c r="U59" i="34"/>
  <c r="V59" i="34" s="1"/>
  <c r="C1895" i="10" s="1"/>
  <c r="U61" i="34"/>
  <c r="V61" i="34" s="1"/>
  <c r="C1897" i="10" s="1"/>
  <c r="U63" i="34"/>
  <c r="V63" i="34" s="1"/>
  <c r="C1899" i="10" s="1"/>
  <c r="U65" i="34"/>
  <c r="V65" i="34" s="1"/>
  <c r="C1901" i="10" s="1"/>
  <c r="U67" i="34"/>
  <c r="V67" i="34" s="1"/>
  <c r="C1903" i="10" s="1"/>
  <c r="U69" i="34"/>
  <c r="V69" i="34" s="1"/>
  <c r="C1905" i="10" s="1"/>
  <c r="U71" i="34"/>
  <c r="V71" i="34" s="1"/>
  <c r="C1907" i="10" s="1"/>
  <c r="U73" i="34"/>
  <c r="V73" i="34" s="1"/>
  <c r="C1909" i="10" s="1"/>
  <c r="U75" i="34"/>
  <c r="V75" i="34" s="1"/>
  <c r="C1911" i="10" s="1"/>
  <c r="U77" i="34"/>
  <c r="V77" i="34" s="1"/>
  <c r="C1913" i="10" s="1"/>
  <c r="U79" i="34"/>
  <c r="V79" i="34" s="1"/>
  <c r="C1915" i="10" s="1"/>
  <c r="U81" i="34"/>
  <c r="V81" i="34" s="1"/>
  <c r="C1917" i="10" s="1"/>
  <c r="U83" i="34"/>
  <c r="V83" i="34" s="1"/>
  <c r="C1919" i="10" s="1"/>
  <c r="I9" i="34"/>
  <c r="J9" i="34" s="1"/>
  <c r="C562" i="10" s="1"/>
  <c r="C1202" i="10" s="1"/>
  <c r="I11" i="34"/>
  <c r="J11" i="34" s="1"/>
  <c r="C564" i="10" s="1"/>
  <c r="C1204" i="10" s="1"/>
  <c r="I25" i="34"/>
  <c r="J25" i="34" s="1"/>
  <c r="C578" i="10" s="1"/>
  <c r="C1218" i="10" s="1"/>
  <c r="I27" i="34"/>
  <c r="J27" i="34" s="1"/>
  <c r="C580" i="10" s="1"/>
  <c r="C1220" i="10" s="1"/>
  <c r="I41" i="34"/>
  <c r="J41" i="34" s="1"/>
  <c r="C594" i="10" s="1"/>
  <c r="C1234" i="10" s="1"/>
  <c r="I43" i="34"/>
  <c r="J43" i="34" s="1"/>
  <c r="C596" i="10" s="1"/>
  <c r="C1236" i="10" s="1"/>
  <c r="I57" i="34"/>
  <c r="J57" i="34" s="1"/>
  <c r="C610" i="10" s="1"/>
  <c r="C1250" i="10" s="1"/>
  <c r="I59" i="34"/>
  <c r="J59" i="34" s="1"/>
  <c r="C612" i="10" s="1"/>
  <c r="C1252" i="10" s="1"/>
  <c r="I73" i="34"/>
  <c r="J73" i="34" s="1"/>
  <c r="C626" i="10" s="1"/>
  <c r="C1266" i="10" s="1"/>
  <c r="I75" i="34"/>
  <c r="J75" i="34" s="1"/>
  <c r="C628" i="10" s="1"/>
  <c r="C1268" i="10" s="1"/>
  <c r="X16" i="31"/>
  <c r="X48" i="31"/>
  <c r="AA48" i="31" s="1"/>
  <c r="B1806" i="10" s="1"/>
  <c r="X80" i="31"/>
  <c r="W16" i="31"/>
  <c r="W32" i="31"/>
  <c r="AA32" i="31" s="1"/>
  <c r="B1790" i="10" s="1"/>
  <c r="W64" i="31"/>
  <c r="AA64" i="31" s="1"/>
  <c r="B1822" i="10" s="1"/>
  <c r="W80" i="31"/>
  <c r="X18" i="31"/>
  <c r="X34" i="31"/>
  <c r="G6" i="32"/>
  <c r="I6" i="32" s="1"/>
  <c r="J6" i="32" s="1"/>
  <c r="R10" i="38"/>
  <c r="R18" i="38"/>
  <c r="R26" i="38"/>
  <c r="R34" i="38"/>
  <c r="R42" i="38"/>
  <c r="R50" i="38"/>
  <c r="S50" i="37"/>
  <c r="R58" i="38"/>
  <c r="R66" i="38"/>
  <c r="R74" i="38"/>
  <c r="R82" i="38"/>
  <c r="AA6" i="33"/>
  <c r="B1844" i="10" s="1"/>
  <c r="Y6" i="33"/>
  <c r="W14" i="33"/>
  <c r="AA14" i="33" s="1"/>
  <c r="B1852" i="10" s="1"/>
  <c r="Y34" i="33"/>
  <c r="AA34" i="33"/>
  <c r="B1872" i="10" s="1"/>
  <c r="AA38" i="33"/>
  <c r="B1876" i="10" s="1"/>
  <c r="Y38" i="33"/>
  <c r="W42" i="33"/>
  <c r="Y42" i="33" s="1"/>
  <c r="Y66" i="33"/>
  <c r="AA66" i="33"/>
  <c r="B1904" i="10" s="1"/>
  <c r="AA70" i="33"/>
  <c r="B1908" i="10" s="1"/>
  <c r="Y70" i="33"/>
  <c r="S11" i="33"/>
  <c r="Z11" i="33" s="1"/>
  <c r="U11" i="33"/>
  <c r="V11" i="33" s="1"/>
  <c r="S19" i="33"/>
  <c r="Z19" i="33" s="1"/>
  <c r="U19" i="33"/>
  <c r="X19" i="33" s="1"/>
  <c r="S27" i="33"/>
  <c r="Z27" i="33" s="1"/>
  <c r="U27" i="33"/>
  <c r="V27" i="33" s="1"/>
  <c r="X27" i="33"/>
  <c r="S35" i="33"/>
  <c r="Z35" i="33" s="1"/>
  <c r="U35" i="33"/>
  <c r="S43" i="33"/>
  <c r="Z43" i="33" s="1"/>
  <c r="U43" i="33"/>
  <c r="V43" i="33" s="1"/>
  <c r="R51" i="37"/>
  <c r="S51" i="33"/>
  <c r="Z51" i="33" s="1"/>
  <c r="U51" i="33"/>
  <c r="X51" i="33" s="1"/>
  <c r="S59" i="33"/>
  <c r="Z59" i="33" s="1"/>
  <c r="U59" i="33"/>
  <c r="S67" i="33"/>
  <c r="Z67" i="33" s="1"/>
  <c r="U67" i="33"/>
  <c r="X67" i="33" s="1"/>
  <c r="S75" i="33"/>
  <c r="Z75" i="33" s="1"/>
  <c r="U75" i="33"/>
  <c r="V75" i="33" s="1"/>
  <c r="U3" i="33"/>
  <c r="S3" i="33"/>
  <c r="Z3" i="33" s="1"/>
  <c r="V3" i="33"/>
  <c r="W3" i="33" s="1"/>
  <c r="J17" i="33"/>
  <c r="H21" i="33"/>
  <c r="J21" i="33" s="1"/>
  <c r="J55" i="33"/>
  <c r="J40" i="33"/>
  <c r="J48" i="33"/>
  <c r="L56" i="33"/>
  <c r="B611" i="10" s="1"/>
  <c r="B1251" i="10" s="1"/>
  <c r="L64" i="33"/>
  <c r="B619" i="10" s="1"/>
  <c r="B1259" i="10" s="1"/>
  <c r="J72" i="33"/>
  <c r="J76" i="33"/>
  <c r="J80" i="33"/>
  <c r="W11" i="31"/>
  <c r="AA11" i="31" s="1"/>
  <c r="B1769" i="10" s="1"/>
  <c r="X13" i="31"/>
  <c r="AA13" i="31" s="1"/>
  <c r="B1771" i="10" s="1"/>
  <c r="X25" i="31"/>
  <c r="AA25" i="31" s="1"/>
  <c r="B1783" i="10" s="1"/>
  <c r="W27" i="31"/>
  <c r="X29" i="31"/>
  <c r="Y29" i="31" s="1"/>
  <c r="X33" i="31"/>
  <c r="X37" i="31"/>
  <c r="AA37" i="31" s="1"/>
  <c r="B1795" i="10" s="1"/>
  <c r="AA49" i="31"/>
  <c r="B1807" i="10" s="1"/>
  <c r="W51" i="31"/>
  <c r="AA51" i="31" s="1"/>
  <c r="B1809" i="10" s="1"/>
  <c r="AA55" i="31"/>
  <c r="B1813" i="10" s="1"/>
  <c r="X59" i="31"/>
  <c r="Y59" i="31" s="1"/>
  <c r="X69" i="31"/>
  <c r="AA69" i="31" s="1"/>
  <c r="B1827" i="10" s="1"/>
  <c r="AA71" i="31"/>
  <c r="B1829" i="10" s="1"/>
  <c r="W73" i="31"/>
  <c r="AA73" i="31" s="1"/>
  <c r="B1831" i="10" s="1"/>
  <c r="W75" i="31"/>
  <c r="X79" i="31"/>
  <c r="AA79" i="31" s="1"/>
  <c r="B1837" i="10" s="1"/>
  <c r="W81" i="31"/>
  <c r="W3" i="31"/>
  <c r="Y3" i="31" s="1"/>
  <c r="AA3" i="31"/>
  <c r="B1761" i="10" s="1"/>
  <c r="L7" i="33"/>
  <c r="B562" i="10" s="1"/>
  <c r="B1202" i="10" s="1"/>
  <c r="C7" i="38"/>
  <c r="J11" i="33"/>
  <c r="L15" i="33"/>
  <c r="B570" i="10" s="1"/>
  <c r="B1210" i="10" s="1"/>
  <c r="C15" i="38"/>
  <c r="L17" i="33"/>
  <c r="B572" i="10" s="1"/>
  <c r="B1212" i="10" s="1"/>
  <c r="C17" i="38"/>
  <c r="J19" i="33"/>
  <c r="C21" i="38"/>
  <c r="G21" i="37"/>
  <c r="H21" i="37" s="1"/>
  <c r="J27" i="33"/>
  <c r="L31" i="33"/>
  <c r="B586" i="10" s="1"/>
  <c r="B1226" i="10" s="1"/>
  <c r="C31" i="38"/>
  <c r="G31" i="37"/>
  <c r="H31" i="37" s="1"/>
  <c r="C35" i="38"/>
  <c r="G35" i="37"/>
  <c r="H35" i="37" s="1"/>
  <c r="J37" i="33"/>
  <c r="C39" i="38"/>
  <c r="G39" i="37"/>
  <c r="H39" i="37" s="1"/>
  <c r="J43" i="33"/>
  <c r="C51" i="38"/>
  <c r="D51" i="37"/>
  <c r="G51" i="37"/>
  <c r="H51" i="37" s="1"/>
  <c r="J53" i="33"/>
  <c r="C57" i="38"/>
  <c r="D57" i="37"/>
  <c r="C59" i="38"/>
  <c r="D59" i="37"/>
  <c r="G59" i="37"/>
  <c r="H59" i="37" s="1"/>
  <c r="C61" i="38"/>
  <c r="G61" i="37"/>
  <c r="H61" i="37" s="1"/>
  <c r="C63" i="38"/>
  <c r="C67" i="38"/>
  <c r="G67" i="37"/>
  <c r="H67" i="37" s="1"/>
  <c r="J69" i="33"/>
  <c r="C71" i="38"/>
  <c r="J75" i="33"/>
  <c r="H79" i="33"/>
  <c r="L79" i="33" s="1"/>
  <c r="B634" i="10" s="1"/>
  <c r="B1274" i="10" s="1"/>
  <c r="C79" i="38"/>
  <c r="C81" i="38"/>
  <c r="G81" i="37"/>
  <c r="H81" i="37" s="1"/>
  <c r="J83" i="33"/>
  <c r="C85" i="38"/>
  <c r="D5" i="31"/>
  <c r="K5" i="31" s="1"/>
  <c r="F5" i="31"/>
  <c r="I5" i="31" s="1"/>
  <c r="H3" i="22"/>
  <c r="J3" i="22" s="1"/>
  <c r="R8" i="38"/>
  <c r="R16" i="38"/>
  <c r="R24" i="38"/>
  <c r="R32" i="38"/>
  <c r="R40" i="38"/>
  <c r="S40" i="37"/>
  <c r="R48" i="38"/>
  <c r="S48" i="37"/>
  <c r="R56" i="38"/>
  <c r="S56" i="37"/>
  <c r="R64" i="38"/>
  <c r="R72" i="38"/>
  <c r="R80" i="38"/>
  <c r="Y18" i="33"/>
  <c r="AA18" i="33"/>
  <c r="B1856" i="10" s="1"/>
  <c r="AA22" i="33"/>
  <c r="B1860" i="10" s="1"/>
  <c r="AA50" i="33"/>
  <c r="B1888" i="10" s="1"/>
  <c r="Y50" i="33"/>
  <c r="AA54" i="33"/>
  <c r="B1892" i="10" s="1"/>
  <c r="Y54" i="33"/>
  <c r="AA82" i="33"/>
  <c r="B1920" i="10" s="1"/>
  <c r="R45" i="37"/>
  <c r="S45" i="33"/>
  <c r="Z45" i="33" s="1"/>
  <c r="U45" i="33"/>
  <c r="V45" i="33" s="1"/>
  <c r="H36" i="33"/>
  <c r="J36" i="33" s="1"/>
  <c r="H68" i="33"/>
  <c r="L68" i="33" s="1"/>
  <c r="B623" i="10" s="1"/>
  <c r="B1263" i="10" s="1"/>
  <c r="W21" i="31"/>
  <c r="AA21" i="31" s="1"/>
  <c r="B1779" i="10" s="1"/>
  <c r="W53" i="31"/>
  <c r="D7" i="32"/>
  <c r="H7" i="32"/>
  <c r="F7" i="32"/>
  <c r="G7" i="32" s="1"/>
  <c r="C44" i="39"/>
  <c r="D44" i="38"/>
  <c r="K44" i="38" s="1"/>
  <c r="F44" i="38"/>
  <c r="G44" i="38" s="1"/>
  <c r="J52" i="37"/>
  <c r="K52" i="37" s="1"/>
  <c r="L52" i="37" s="1"/>
  <c r="B2207" i="10" s="1"/>
  <c r="B2447" i="10" s="1"/>
  <c r="C60" i="39"/>
  <c r="D60" i="38"/>
  <c r="K60" i="38" s="1"/>
  <c r="F60" i="38"/>
  <c r="G60" i="38" s="1"/>
  <c r="J68" i="37"/>
  <c r="K68" i="37" s="1"/>
  <c r="L68" i="37" s="1"/>
  <c r="B2223" i="10" s="1"/>
  <c r="B2463" i="10" s="1"/>
  <c r="C76" i="39"/>
  <c r="D76" i="38"/>
  <c r="K76" i="38" s="1"/>
  <c r="F76" i="38"/>
  <c r="I76" i="38" s="1"/>
  <c r="C4" i="38"/>
  <c r="H13" i="33"/>
  <c r="L13" i="33" s="1"/>
  <c r="B568" i="10" s="1"/>
  <c r="B1208" i="10" s="1"/>
  <c r="H29" i="33"/>
  <c r="L29" i="33" s="1"/>
  <c r="B584" i="10" s="1"/>
  <c r="B1224" i="10" s="1"/>
  <c r="H45" i="33"/>
  <c r="L45" i="33" s="1"/>
  <c r="B600" i="10" s="1"/>
  <c r="B1240" i="10" s="1"/>
  <c r="J57" i="33"/>
  <c r="H77" i="33"/>
  <c r="L77" i="33" s="1"/>
  <c r="B632" i="10" s="1"/>
  <c r="B1272" i="10" s="1"/>
  <c r="H68" i="22"/>
  <c r="L68" i="22" s="1"/>
  <c r="B463" i="10" s="1"/>
  <c r="B1103" i="10" s="1"/>
  <c r="S28" i="24"/>
  <c r="U28" i="24" s="1"/>
  <c r="V28" i="24" s="1"/>
  <c r="C1382" i="10" s="1"/>
  <c r="G44" i="24"/>
  <c r="I44" i="24" s="1"/>
  <c r="J44" i="24" s="1"/>
  <c r="C117" i="10" s="1"/>
  <c r="C757" i="10" s="1"/>
  <c r="S59" i="27"/>
  <c r="U59" i="27" s="1"/>
  <c r="V59" i="27" s="1"/>
  <c r="C1653" i="10" s="1"/>
  <c r="G66" i="27"/>
  <c r="I66" i="27" s="1"/>
  <c r="J66" i="27" s="1"/>
  <c r="G53" i="27"/>
  <c r="I53" i="27" s="1"/>
  <c r="J53" i="27" s="1"/>
  <c r="I11" i="17"/>
  <c r="K11" i="17" s="1"/>
  <c r="B6" i="10" s="1"/>
  <c r="B646" i="10" s="1"/>
  <c r="V22" i="17"/>
  <c r="W22" i="17"/>
  <c r="V15" i="17"/>
  <c r="Y15" i="17" s="1"/>
  <c r="B1293" i="10" s="1"/>
  <c r="S82" i="26"/>
  <c r="U82" i="26" s="1"/>
  <c r="V82" i="26" s="1"/>
  <c r="C1596" i="10" s="1"/>
  <c r="S80" i="24"/>
  <c r="U80" i="24" s="1"/>
  <c r="V80" i="24" s="1"/>
  <c r="C1434" i="10" s="1"/>
  <c r="C394" i="10"/>
  <c r="C1034" i="10" s="1"/>
  <c r="K81" i="27"/>
  <c r="K52" i="27"/>
  <c r="C365" i="10"/>
  <c r="C1005" i="10" s="1"/>
  <c r="I37" i="26"/>
  <c r="J37" i="26" s="1"/>
  <c r="G87" i="24"/>
  <c r="I87" i="24" s="1"/>
  <c r="J87" i="24" s="1"/>
  <c r="C160" i="10" s="1"/>
  <c r="C800" i="10" s="1"/>
  <c r="H38" i="17"/>
  <c r="I38" i="17"/>
  <c r="K84" i="26"/>
  <c r="T61" i="18"/>
  <c r="W61" i="18" s="1"/>
  <c r="R61" i="18"/>
  <c r="U61" i="18"/>
  <c r="I32" i="20"/>
  <c r="T10" i="21"/>
  <c r="W10" i="21" s="1"/>
  <c r="U10" i="21"/>
  <c r="R10" i="21"/>
  <c r="V60" i="20"/>
  <c r="X60" i="20"/>
  <c r="W50" i="20"/>
  <c r="V50" i="20"/>
  <c r="H45" i="20"/>
  <c r="R66" i="21"/>
  <c r="U66" i="21"/>
  <c r="T66" i="21"/>
  <c r="V29" i="20"/>
  <c r="W29" i="20"/>
  <c r="Y82" i="19"/>
  <c r="B1520" i="10" s="1"/>
  <c r="X82" i="19"/>
  <c r="Y53" i="19"/>
  <c r="B1491" i="10" s="1"/>
  <c r="X53" i="19"/>
  <c r="V62" i="20"/>
  <c r="X62" i="20" s="1"/>
  <c r="U36" i="21"/>
  <c r="V36" i="21" s="1"/>
  <c r="T36" i="21"/>
  <c r="W36" i="21" s="1"/>
  <c r="R36" i="21"/>
  <c r="X39" i="19"/>
  <c r="Y39" i="19"/>
  <c r="B1477" i="10" s="1"/>
  <c r="Y81" i="19"/>
  <c r="B1519" i="10" s="1"/>
  <c r="X81" i="19"/>
  <c r="Y65" i="19"/>
  <c r="B1503" i="10" s="1"/>
  <c r="R30" i="21"/>
  <c r="T30" i="21"/>
  <c r="V30" i="21" s="1"/>
  <c r="U30" i="21"/>
  <c r="J56" i="20"/>
  <c r="K56" i="20"/>
  <c r="B291" i="10" s="1"/>
  <c r="B931" i="10" s="1"/>
  <c r="T11" i="21"/>
  <c r="V11" i="21" s="1"/>
  <c r="U11" i="21"/>
  <c r="R11" i="21"/>
  <c r="H32" i="20"/>
  <c r="K32" i="20" s="1"/>
  <c r="B267" i="10" s="1"/>
  <c r="B907" i="10" s="1"/>
  <c r="I45" i="20"/>
  <c r="K76" i="19"/>
  <c r="B231" i="10" s="1"/>
  <c r="F53" i="21"/>
  <c r="I53" i="21" s="1"/>
  <c r="G53" i="21"/>
  <c r="H53" i="21" s="1"/>
  <c r="D53" i="21"/>
  <c r="K62" i="19"/>
  <c r="B217" i="10" s="1"/>
  <c r="B857" i="10" s="1"/>
  <c r="F19" i="21"/>
  <c r="I19" i="21" s="1"/>
  <c r="G19" i="21"/>
  <c r="D19" i="21"/>
  <c r="Y57" i="19"/>
  <c r="B1495" i="10" s="1"/>
  <c r="X57" i="19"/>
  <c r="Y60" i="20"/>
  <c r="B1578" i="10" s="1"/>
  <c r="K62" i="20"/>
  <c r="B297" i="10" s="1"/>
  <c r="B937" i="10" s="1"/>
  <c r="Y9" i="20"/>
  <c r="B1527" i="10" s="1"/>
  <c r="J44" i="19"/>
  <c r="K44" i="19"/>
  <c r="B199" i="10" s="1"/>
  <c r="B839" i="10" s="1"/>
  <c r="K45" i="19"/>
  <c r="B200" i="10" s="1"/>
  <c r="B840" i="10" s="1"/>
  <c r="H36" i="20"/>
  <c r="J36" i="20" s="1"/>
  <c r="K7" i="19"/>
  <c r="B162" i="10" s="1"/>
  <c r="B802" i="10" s="1"/>
  <c r="J7" i="19"/>
  <c r="K83" i="20"/>
  <c r="B318" i="10" s="1"/>
  <c r="B958" i="10" s="1"/>
  <c r="H27" i="20"/>
  <c r="K27" i="20" s="1"/>
  <c r="B262" i="10" s="1"/>
  <c r="B902" i="10" s="1"/>
  <c r="W80" i="21"/>
  <c r="W41" i="21"/>
  <c r="Y70" i="20"/>
  <c r="B1588" i="10" s="1"/>
  <c r="Y66" i="20"/>
  <c r="B1584" i="10" s="1"/>
  <c r="J82" i="19"/>
  <c r="H83" i="22"/>
  <c r="J83" i="22"/>
  <c r="V38" i="20"/>
  <c r="Y38" i="20" s="1"/>
  <c r="B1556" i="10" s="1"/>
  <c r="K30" i="21"/>
  <c r="B345" i="10" s="1"/>
  <c r="B985" i="10" s="1"/>
  <c r="W34" i="21"/>
  <c r="W14" i="21"/>
  <c r="H74" i="22"/>
  <c r="J74" i="22" s="1"/>
  <c r="H60" i="20"/>
  <c r="J60" i="20" s="1"/>
  <c r="W22" i="21"/>
  <c r="H80" i="22"/>
  <c r="L80" i="22" s="1"/>
  <c r="B475" i="10" s="1"/>
  <c r="B1115" i="10" s="1"/>
  <c r="Y41" i="20"/>
  <c r="B1559" i="10" s="1"/>
  <c r="J38" i="22"/>
  <c r="I36" i="21"/>
  <c r="Y15" i="19"/>
  <c r="B1453" i="10" s="1"/>
  <c r="K75" i="20"/>
  <c r="B310" i="10" s="1"/>
  <c r="B950" i="10" s="1"/>
  <c r="J75" i="20"/>
  <c r="X6" i="22"/>
  <c r="Y43" i="20"/>
  <c r="B1561" i="10" s="1"/>
  <c r="Y42" i="20"/>
  <c r="B1560" i="10" s="1"/>
  <c r="W38" i="31"/>
  <c r="Y38" i="31" s="1"/>
  <c r="H20" i="22"/>
  <c r="J20" i="22" s="1"/>
  <c r="H9" i="22"/>
  <c r="J9" i="22" s="1"/>
  <c r="C368" i="10"/>
  <c r="C1008" i="10" s="1"/>
  <c r="K55" i="27"/>
  <c r="K29" i="18"/>
  <c r="B104" i="10" s="1"/>
  <c r="B744" i="10" s="1"/>
  <c r="C346" i="10"/>
  <c r="C986" i="10" s="1"/>
  <c r="K33" i="27"/>
  <c r="C361" i="10"/>
  <c r="C1001" i="10" s="1"/>
  <c r="Y6" i="20"/>
  <c r="B1524" i="10" s="1"/>
  <c r="K73" i="20"/>
  <c r="B308" i="10" s="1"/>
  <c r="B948" i="10" s="1"/>
  <c r="I52" i="21"/>
  <c r="K52" i="21" s="1"/>
  <c r="B367" i="10" s="1"/>
  <c r="B1007" i="10" s="1"/>
  <c r="Y64" i="19"/>
  <c r="B1502" i="10" s="1"/>
  <c r="X64" i="19"/>
  <c r="H40" i="22"/>
  <c r="J40" i="22" s="1"/>
  <c r="Y76" i="31"/>
  <c r="W76" i="31"/>
  <c r="AA76" i="31" s="1"/>
  <c r="B1834" i="10" s="1"/>
  <c r="H26" i="22"/>
  <c r="L26" i="22" s="1"/>
  <c r="B421" i="10" s="1"/>
  <c r="B1061" i="10" s="1"/>
  <c r="X52" i="19"/>
  <c r="Y52" i="19"/>
  <c r="B1490" i="10" s="1"/>
  <c r="F12" i="21"/>
  <c r="I12" i="21" s="1"/>
  <c r="G12" i="21"/>
  <c r="H12" i="21" s="1"/>
  <c r="K12" i="21" s="1"/>
  <c r="B327" i="10" s="1"/>
  <c r="B967" i="10" s="1"/>
  <c r="D12" i="21"/>
  <c r="J11" i="19"/>
  <c r="K28" i="20"/>
  <c r="B263" i="10" s="1"/>
  <c r="B903" i="10" s="1"/>
  <c r="J28" i="20"/>
  <c r="W4" i="22"/>
  <c r="AA4" i="22" s="1"/>
  <c r="B1682" i="10" s="1"/>
  <c r="X77" i="19"/>
  <c r="J68" i="20"/>
  <c r="W76" i="21"/>
  <c r="H53" i="18"/>
  <c r="C391" i="10"/>
  <c r="C1031" i="10" s="1"/>
  <c r="K78" i="27"/>
  <c r="Y60" i="17"/>
  <c r="B1338" i="10" s="1"/>
  <c r="X60" i="17"/>
  <c r="Y63" i="17"/>
  <c r="B1341" i="10" s="1"/>
  <c r="X63" i="17"/>
  <c r="W35" i="18"/>
  <c r="Y29" i="21"/>
  <c r="B1627" i="10" s="1"/>
  <c r="Y56" i="20"/>
  <c r="B1574" i="10" s="1"/>
  <c r="X63" i="21"/>
  <c r="I47" i="21"/>
  <c r="H84" i="22"/>
  <c r="J84" i="22" s="1"/>
  <c r="Y16" i="20"/>
  <c r="B1534" i="10" s="1"/>
  <c r="I42" i="21"/>
  <c r="X19" i="19"/>
  <c r="W45" i="21"/>
  <c r="Y7" i="20"/>
  <c r="B1525" i="10" s="1"/>
  <c r="L19" i="33"/>
  <c r="B574" i="10" s="1"/>
  <c r="B1214" i="10" s="1"/>
  <c r="Y30" i="20"/>
  <c r="B1548" i="10" s="1"/>
  <c r="X30" i="20"/>
  <c r="I22" i="21"/>
  <c r="K22" i="20"/>
  <c r="B257" i="10" s="1"/>
  <c r="B897" i="10" s="1"/>
  <c r="W53" i="21"/>
  <c r="L47" i="22"/>
  <c r="B442" i="10" s="1"/>
  <c r="B1082" i="10" s="1"/>
  <c r="W18" i="31"/>
  <c r="AA18" i="31" s="1"/>
  <c r="B1776" i="10" s="1"/>
  <c r="L40" i="33"/>
  <c r="B595" i="10" s="1"/>
  <c r="B1235" i="10" s="1"/>
  <c r="Y50" i="31"/>
  <c r="W70" i="31"/>
  <c r="Y70" i="31" s="1"/>
  <c r="L55" i="33"/>
  <c r="B610" i="10" s="1"/>
  <c r="B1250" i="10" s="1"/>
  <c r="Y36" i="31"/>
  <c r="X46" i="31"/>
  <c r="W46" i="31"/>
  <c r="X65" i="31"/>
  <c r="AA65" i="31" s="1"/>
  <c r="B1823" i="10" s="1"/>
  <c r="W44" i="31"/>
  <c r="AA44" i="31" s="1"/>
  <c r="B1802" i="10" s="1"/>
  <c r="X63" i="22"/>
  <c r="W63" i="22"/>
  <c r="AA63" i="22" s="1"/>
  <c r="B1741" i="10" s="1"/>
  <c r="K81" i="21"/>
  <c r="B396" i="10" s="1"/>
  <c r="B1036" i="10" s="1"/>
  <c r="J81" i="21"/>
  <c r="J40" i="37"/>
  <c r="K40" i="37" s="1"/>
  <c r="L40" i="37" s="1"/>
  <c r="B2195" i="10" s="1"/>
  <c r="B2435" i="10" s="1"/>
  <c r="J48" i="37"/>
  <c r="K48" i="37" s="1"/>
  <c r="L48" i="37" s="1"/>
  <c r="B2203" i="10" s="1"/>
  <c r="B2443" i="10" s="1"/>
  <c r="J56" i="37"/>
  <c r="K56" i="37" s="1"/>
  <c r="L56" i="37" s="1"/>
  <c r="B2211" i="10" s="1"/>
  <c r="B2451" i="10" s="1"/>
  <c r="J72" i="37"/>
  <c r="K72" i="37" s="1"/>
  <c r="L72" i="37" s="1"/>
  <c r="B2227" i="10" s="1"/>
  <c r="B2467" i="10" s="1"/>
  <c r="C80" i="39"/>
  <c r="D80" i="38"/>
  <c r="K80" i="38" s="1"/>
  <c r="F80" i="38"/>
  <c r="I80" i="38" s="1"/>
  <c r="R9" i="38"/>
  <c r="R13" i="38"/>
  <c r="R25" i="38"/>
  <c r="R29" i="38"/>
  <c r="W33" i="33"/>
  <c r="AA33" i="33" s="1"/>
  <c r="B1871" i="10" s="1"/>
  <c r="W37" i="33"/>
  <c r="AA37" i="33" s="1"/>
  <c r="B1875" i="10" s="1"/>
  <c r="R41" i="38"/>
  <c r="S41" i="37"/>
  <c r="Y47" i="31"/>
  <c r="R49" i="38"/>
  <c r="S49" i="37"/>
  <c r="Y53" i="33"/>
  <c r="AA53" i="33"/>
  <c r="B1891" i="10" s="1"/>
  <c r="R53" i="38"/>
  <c r="S53" i="37"/>
  <c r="AA57" i="33"/>
  <c r="B1895" i="10" s="1"/>
  <c r="Y57" i="33"/>
  <c r="AA61" i="33"/>
  <c r="B1899" i="10" s="1"/>
  <c r="Y61" i="33"/>
  <c r="Y63" i="31"/>
  <c r="R65" i="38"/>
  <c r="R69" i="38"/>
  <c r="Y73" i="33"/>
  <c r="AA73" i="33"/>
  <c r="B1911" i="10" s="1"/>
  <c r="W77" i="31"/>
  <c r="C6" i="38"/>
  <c r="J6" i="33"/>
  <c r="C10" i="38"/>
  <c r="C12" i="38"/>
  <c r="C14" i="38"/>
  <c r="G14" i="37"/>
  <c r="H14" i="37" s="1"/>
  <c r="J14" i="33"/>
  <c r="J18" i="33"/>
  <c r="H20" i="33"/>
  <c r="L20" i="33" s="1"/>
  <c r="B575" i="10" s="1"/>
  <c r="B1215" i="10" s="1"/>
  <c r="C22" i="38"/>
  <c r="J22" i="33"/>
  <c r="C24" i="38"/>
  <c r="G24" i="37"/>
  <c r="H24" i="37" s="1"/>
  <c r="C26" i="38"/>
  <c r="C28" i="38"/>
  <c r="G28" i="37"/>
  <c r="H28" i="37" s="1"/>
  <c r="C30" i="38"/>
  <c r="G30" i="37"/>
  <c r="H30" i="37" s="1"/>
  <c r="J30" i="33"/>
  <c r="J34" i="33"/>
  <c r="C42" i="38"/>
  <c r="G42" i="37"/>
  <c r="H42" i="37" s="1"/>
  <c r="H42" i="33"/>
  <c r="L42" i="33" s="1"/>
  <c r="B597" i="10" s="1"/>
  <c r="B1237" i="10" s="1"/>
  <c r="H46" i="33"/>
  <c r="L46" i="33" s="1"/>
  <c r="B601" i="10" s="1"/>
  <c r="B1241" i="10" s="1"/>
  <c r="J50" i="33"/>
  <c r="C58" i="38"/>
  <c r="D58" i="37"/>
  <c r="G58" i="37"/>
  <c r="H58" i="37" s="1"/>
  <c r="H62" i="33"/>
  <c r="L62" i="33" s="1"/>
  <c r="B617" i="10" s="1"/>
  <c r="B1257" i="10" s="1"/>
  <c r="J66" i="33"/>
  <c r="C74" i="38"/>
  <c r="H78" i="33"/>
  <c r="L78" i="33" s="1"/>
  <c r="B633" i="10" s="1"/>
  <c r="B1273" i="10" s="1"/>
  <c r="F19" i="35" s="1"/>
  <c r="I19" i="35" s="1"/>
  <c r="K19" i="35" s="1"/>
  <c r="N19" i="35" s="1"/>
  <c r="V14" i="21"/>
  <c r="X14" i="21" s="1"/>
  <c r="V27" i="21"/>
  <c r="X27" i="21" s="1"/>
  <c r="V34" i="21"/>
  <c r="X34" i="21" s="1"/>
  <c r="V38" i="21"/>
  <c r="X38" i="21" s="1"/>
  <c r="V81" i="21"/>
  <c r="Y81" i="21" s="1"/>
  <c r="B1679" i="10" s="1"/>
  <c r="AA3" i="22"/>
  <c r="B1681" i="10" s="1"/>
  <c r="Y5" i="22"/>
  <c r="Y7" i="22"/>
  <c r="L83" i="22"/>
  <c r="B478" i="10" s="1"/>
  <c r="B1118" i="10" s="1"/>
  <c r="W74" i="31"/>
  <c r="AA74" i="31" s="1"/>
  <c r="B1832" i="10" s="1"/>
  <c r="AA41" i="22"/>
  <c r="B1719" i="10" s="1"/>
  <c r="AA47" i="22"/>
  <c r="B1725" i="10" s="1"/>
  <c r="L20" i="22"/>
  <c r="B415" i="10" s="1"/>
  <c r="B1055" i="10" s="1"/>
  <c r="Y68" i="31"/>
  <c r="X22" i="31"/>
  <c r="B1102" i="10"/>
  <c r="F23" i="7"/>
  <c r="I23" i="7" s="1"/>
  <c r="K23" i="7" s="1"/>
  <c r="L23" i="7" s="1"/>
  <c r="Y60" i="31"/>
  <c r="X8" i="22"/>
  <c r="Y8" i="22" s="1"/>
  <c r="AA39" i="22"/>
  <c r="B1717" i="10" s="1"/>
  <c r="C269" i="10"/>
  <c r="C909" i="10" s="1"/>
  <c r="W64" i="18"/>
  <c r="V15" i="18"/>
  <c r="W15" i="18"/>
  <c r="X10" i="20"/>
  <c r="W74" i="21"/>
  <c r="H56" i="21"/>
  <c r="J56" i="21" s="1"/>
  <c r="W50" i="21"/>
  <c r="X50" i="21" s="1"/>
  <c r="X5" i="21"/>
  <c r="X54" i="21"/>
  <c r="Y54" i="21"/>
  <c r="B1652" i="10" s="1"/>
  <c r="J30" i="20"/>
  <c r="V79" i="20"/>
  <c r="X79" i="20" s="1"/>
  <c r="J83" i="20"/>
  <c r="X70" i="21"/>
  <c r="X6" i="19"/>
  <c r="Y7" i="21"/>
  <c r="B1605" i="10" s="1"/>
  <c r="H53" i="20"/>
  <c r="J53" i="20" s="1"/>
  <c r="K74" i="20"/>
  <c r="B309" i="10" s="1"/>
  <c r="B949" i="10" s="1"/>
  <c r="K41" i="19"/>
  <c r="B196" i="10" s="1"/>
  <c r="B836" i="10" s="1"/>
  <c r="J31" i="20"/>
  <c r="Y60" i="21"/>
  <c r="B1658" i="10" s="1"/>
  <c r="Y79" i="21"/>
  <c r="B1677" i="10" s="1"/>
  <c r="J81" i="20"/>
  <c r="K85" i="20"/>
  <c r="B320" i="10" s="1"/>
  <c r="B960" i="10" s="1"/>
  <c r="H58" i="21"/>
  <c r="J58" i="21" s="1"/>
  <c r="V41" i="21"/>
  <c r="X41" i="21" s="1"/>
  <c r="J79" i="20"/>
  <c r="K47" i="20"/>
  <c r="B282" i="10" s="1"/>
  <c r="B922" i="10" s="1"/>
  <c r="I8" i="21"/>
  <c r="K8" i="21" s="1"/>
  <c r="B323" i="10" s="1"/>
  <c r="B963" i="10" s="1"/>
  <c r="J46" i="21"/>
  <c r="K46" i="21"/>
  <c r="B361" i="10" s="1"/>
  <c r="B1001" i="10" s="1"/>
  <c r="Y19" i="21"/>
  <c r="B1617" i="10" s="1"/>
  <c r="K71" i="20"/>
  <c r="B306" i="10" s="1"/>
  <c r="B946" i="10" s="1"/>
  <c r="H35" i="21"/>
  <c r="K35" i="21" s="1"/>
  <c r="B350" i="10" s="1"/>
  <c r="B990" i="10" s="1"/>
  <c r="Y18" i="21"/>
  <c r="B1616" i="10" s="1"/>
  <c r="H22" i="21"/>
  <c r="J22" i="21" s="1"/>
  <c r="V22" i="21"/>
  <c r="X22" i="21" s="1"/>
  <c r="J67" i="20"/>
  <c r="V57" i="21"/>
  <c r="Y57" i="21" s="1"/>
  <c r="B1655" i="10" s="1"/>
  <c r="J60" i="21"/>
  <c r="V53" i="21"/>
  <c r="K15" i="21"/>
  <c r="B330" i="10" s="1"/>
  <c r="B970" i="10" s="1"/>
  <c r="H39" i="17"/>
  <c r="J39" i="17" s="1"/>
  <c r="J59" i="22"/>
  <c r="L59" i="22"/>
  <c r="B454" i="10" s="1"/>
  <c r="B1094" i="10" s="1"/>
  <c r="L33" i="22"/>
  <c r="B428" i="10" s="1"/>
  <c r="B1068" i="10" s="1"/>
  <c r="H55" i="22"/>
  <c r="J55" i="22" s="1"/>
  <c r="J10" i="22"/>
  <c r="J12" i="22"/>
  <c r="X34" i="22"/>
  <c r="W34" i="22"/>
  <c r="Y34" i="22" s="1"/>
  <c r="W78" i="22"/>
  <c r="X78" i="22"/>
  <c r="X45" i="31"/>
  <c r="Y45" i="31" s="1"/>
  <c r="AA29" i="22"/>
  <c r="B1707" i="10" s="1"/>
  <c r="W82" i="22"/>
  <c r="AA82" i="22" s="1"/>
  <c r="B1760" i="10" s="1"/>
  <c r="AA18" i="22"/>
  <c r="B1696" i="10" s="1"/>
  <c r="X77" i="22"/>
  <c r="W77" i="22"/>
  <c r="W23" i="31"/>
  <c r="AA23" i="31" s="1"/>
  <c r="B1781" i="10" s="1"/>
  <c r="X14" i="31"/>
  <c r="W14" i="31"/>
  <c r="H44" i="31"/>
  <c r="J44" i="31" s="1"/>
  <c r="H15" i="31"/>
  <c r="J15" i="31" s="1"/>
  <c r="J50" i="31"/>
  <c r="X17" i="31"/>
  <c r="X54" i="31"/>
  <c r="W6" i="31"/>
  <c r="W26" i="31"/>
  <c r="AA26" i="31" s="1"/>
  <c r="B1784" i="10" s="1"/>
  <c r="Y20" i="31"/>
  <c r="W78" i="31"/>
  <c r="Y60" i="22"/>
  <c r="Y31" i="22"/>
  <c r="Y22" i="33"/>
  <c r="Y82" i="33"/>
  <c r="L80" i="33"/>
  <c r="B635" i="10" s="1"/>
  <c r="B1275" i="10" s="1"/>
  <c r="L36" i="33"/>
  <c r="B591" i="10" s="1"/>
  <c r="B1231" i="10" s="1"/>
  <c r="J41" i="33"/>
  <c r="Y39" i="31"/>
  <c r="L72" i="33"/>
  <c r="B627" i="10" s="1"/>
  <c r="B1267" i="10" s="1"/>
  <c r="AA49" i="33"/>
  <c r="B1887" i="10" s="1"/>
  <c r="Y44" i="33"/>
  <c r="Y27" i="31"/>
  <c r="J64" i="33"/>
  <c r="J65" i="33"/>
  <c r="L71" i="31"/>
  <c r="B546" i="10" s="1"/>
  <c r="B1186" i="10" s="1"/>
  <c r="C400" i="10"/>
  <c r="C1040" i="10" s="1"/>
  <c r="F63" i="35" s="1"/>
  <c r="I63" i="35" s="1"/>
  <c r="K63" i="35" s="1"/>
  <c r="N63" i="35" s="1"/>
  <c r="N73" i="35" s="1"/>
  <c r="K87" i="27"/>
  <c r="Y3" i="18"/>
  <c r="B1361" i="10" s="1"/>
  <c r="X3" i="18"/>
  <c r="I8" i="18"/>
  <c r="X23" i="17"/>
  <c r="K42" i="26"/>
  <c r="C275" i="10"/>
  <c r="C915" i="10" s="1"/>
  <c r="H8" i="18"/>
  <c r="J77" i="17"/>
  <c r="K17" i="18"/>
  <c r="B92" i="10" s="1"/>
  <c r="B732" i="10" s="1"/>
  <c r="K34" i="18"/>
  <c r="B109" i="10" s="1"/>
  <c r="B749" i="10" s="1"/>
  <c r="H52" i="18"/>
  <c r="K52" i="18" s="1"/>
  <c r="B127" i="10" s="1"/>
  <c r="B767" i="10" s="1"/>
  <c r="H50" i="18"/>
  <c r="K50" i="18" s="1"/>
  <c r="B125" i="10" s="1"/>
  <c r="B765" i="10" s="1"/>
  <c r="J41" i="17"/>
  <c r="Y37" i="17"/>
  <c r="B1315" i="10" s="1"/>
  <c r="X37" i="17"/>
  <c r="X9" i="20"/>
  <c r="J38" i="20"/>
  <c r="V80" i="20"/>
  <c r="Y80" i="20" s="1"/>
  <c r="B1598" i="10" s="1"/>
  <c r="J54" i="20"/>
  <c r="X21" i="20"/>
  <c r="Y51" i="21"/>
  <c r="B1649" i="10" s="1"/>
  <c r="F18" i="35" s="1"/>
  <c r="I18" i="35" s="1"/>
  <c r="K18" i="35" s="1"/>
  <c r="N18" i="35" s="1"/>
  <c r="K57" i="20"/>
  <c r="B292" i="10" s="1"/>
  <c r="B932" i="10" s="1"/>
  <c r="Y77" i="21"/>
  <c r="B1675" i="10" s="1"/>
  <c r="Y3" i="20"/>
  <c r="B1521" i="10" s="1"/>
  <c r="X56" i="19"/>
  <c r="V27" i="20"/>
  <c r="X27" i="20" s="1"/>
  <c r="K15" i="19"/>
  <c r="B170" i="10" s="1"/>
  <c r="B810" i="10" s="1"/>
  <c r="X82" i="20"/>
  <c r="J21" i="21"/>
  <c r="K21" i="21"/>
  <c r="B336" i="10" s="1"/>
  <c r="B976" i="10" s="1"/>
  <c r="K61" i="20"/>
  <c r="B296" i="10" s="1"/>
  <c r="B936" i="10" s="1"/>
  <c r="V80" i="21"/>
  <c r="Y63" i="21"/>
  <c r="B1661" i="10" s="1"/>
  <c r="V43" i="21"/>
  <c r="Y43" i="21" s="1"/>
  <c r="B1641" i="10" s="1"/>
  <c r="J62" i="20"/>
  <c r="H36" i="21"/>
  <c r="K36" i="21" s="1"/>
  <c r="B351" i="10" s="1"/>
  <c r="B991" i="10" s="1"/>
  <c r="K59" i="21"/>
  <c r="B374" i="10" s="1"/>
  <c r="B1014" i="10" s="1"/>
  <c r="H51" i="21"/>
  <c r="K51" i="21" s="1"/>
  <c r="B366" i="10" s="1"/>
  <c r="B1006" i="10" s="1"/>
  <c r="H42" i="21"/>
  <c r="X75" i="20"/>
  <c r="X64" i="22"/>
  <c r="W11" i="22"/>
  <c r="AA11" i="22" s="1"/>
  <c r="B1689" i="10" s="1"/>
  <c r="H79" i="31"/>
  <c r="L79" i="31" s="1"/>
  <c r="B554" i="10" s="1"/>
  <c r="B1194" i="10" s="1"/>
  <c r="Y33" i="22"/>
  <c r="H4" i="22"/>
  <c r="J4" i="22" s="1"/>
  <c r="L52" i="22"/>
  <c r="B447" i="10" s="1"/>
  <c r="B1087" i="10" s="1"/>
  <c r="H8" i="22"/>
  <c r="L8" i="22" s="1"/>
  <c r="B403" i="10" s="1"/>
  <c r="B1043" i="10" s="1"/>
  <c r="W9" i="31"/>
  <c r="Y9" i="31" s="1"/>
  <c r="W42" i="31"/>
  <c r="Y42" i="31" s="1"/>
  <c r="W41" i="31"/>
  <c r="AA41" i="31" s="1"/>
  <c r="B1799" i="10" s="1"/>
  <c r="H49" i="31"/>
  <c r="J49" i="31" s="1"/>
  <c r="W4" i="31"/>
  <c r="AA4" i="31" s="1"/>
  <c r="B1762" i="10" s="1"/>
  <c r="AA59" i="31"/>
  <c r="B1817" i="10" s="1"/>
  <c r="X53" i="31"/>
  <c r="AA27" i="31"/>
  <c r="B1785" i="10" s="1"/>
  <c r="L57" i="33"/>
  <c r="B612" i="10" s="1"/>
  <c r="B1252" i="10" s="1"/>
  <c r="L21" i="33"/>
  <c r="B576" i="10" s="1"/>
  <c r="B1216" i="10" s="1"/>
  <c r="L37" i="33"/>
  <c r="B592" i="10" s="1"/>
  <c r="B1232" i="10" s="1"/>
  <c r="L73" i="33"/>
  <c r="B628" i="10" s="1"/>
  <c r="B1268" i="10" s="1"/>
  <c r="J22" i="31"/>
  <c r="L6" i="31"/>
  <c r="B481" i="10" s="1"/>
  <c r="B1121" i="10" s="1"/>
  <c r="K71" i="18"/>
  <c r="B146" i="10" s="1"/>
  <c r="B786" i="10" s="1"/>
  <c r="J12" i="20"/>
  <c r="L70" i="31"/>
  <c r="B545" i="10" s="1"/>
  <c r="AA72" i="33"/>
  <c r="B1910" i="10" s="1"/>
  <c r="C35" i="42"/>
  <c r="D35" i="41"/>
  <c r="F35" i="41"/>
  <c r="G35" i="41" s="1"/>
  <c r="H35" i="41"/>
  <c r="C67" i="42"/>
  <c r="D67" i="41"/>
  <c r="F67" i="41"/>
  <c r="G67" i="41" s="1"/>
  <c r="H67" i="41"/>
  <c r="O6" i="41"/>
  <c r="O14" i="41"/>
  <c r="O22" i="41"/>
  <c r="O30" i="41"/>
  <c r="O38" i="41"/>
  <c r="O46" i="41"/>
  <c r="O54" i="41"/>
  <c r="O62" i="41"/>
  <c r="O70" i="41"/>
  <c r="O78" i="41"/>
  <c r="U84" i="34"/>
  <c r="V84" i="34" s="1"/>
  <c r="C1920" i="10" s="1"/>
  <c r="I23" i="34"/>
  <c r="J23" i="34" s="1"/>
  <c r="C576" i="10" s="1"/>
  <c r="C1216" i="10" s="1"/>
  <c r="G12" i="32"/>
  <c r="I12" i="32" s="1"/>
  <c r="J12" i="32" s="1"/>
  <c r="C485" i="10" s="1"/>
  <c r="C1125" i="10" s="1"/>
  <c r="G20" i="32"/>
  <c r="I20" i="32" s="1"/>
  <c r="J20" i="32" s="1"/>
  <c r="C493" i="10" s="1"/>
  <c r="C1133" i="10" s="1"/>
  <c r="G36" i="32"/>
  <c r="I36" i="32" s="1"/>
  <c r="J36" i="32" s="1"/>
  <c r="C509" i="10" s="1"/>
  <c r="C1149" i="10" s="1"/>
  <c r="G44" i="32"/>
  <c r="I44" i="32" s="1"/>
  <c r="J44" i="32" s="1"/>
  <c r="C517" i="10" s="1"/>
  <c r="C1157" i="10" s="1"/>
  <c r="I52" i="32"/>
  <c r="J52" i="32" s="1"/>
  <c r="C525" i="10" s="1"/>
  <c r="C1165" i="10" s="1"/>
  <c r="G60" i="32"/>
  <c r="I60" i="32" s="1"/>
  <c r="J60" i="32" s="1"/>
  <c r="C533" i="10" s="1"/>
  <c r="C1173" i="10" s="1"/>
  <c r="G70" i="32"/>
  <c r="I70" i="32" s="1"/>
  <c r="J70" i="32" s="1"/>
  <c r="C543" i="10" s="1"/>
  <c r="C1183" i="10" s="1"/>
  <c r="G82" i="32"/>
  <c r="I82" i="32" s="1"/>
  <c r="J82" i="32" s="1"/>
  <c r="C555" i="10" s="1"/>
  <c r="C1195" i="10" s="1"/>
  <c r="C33" i="42"/>
  <c r="D33" i="41"/>
  <c r="H33" i="41"/>
  <c r="F33" i="41"/>
  <c r="G33" i="41" s="1"/>
  <c r="C65" i="42"/>
  <c r="D65" i="41"/>
  <c r="H65" i="41"/>
  <c r="F65" i="41"/>
  <c r="G65" i="41" s="1"/>
  <c r="O8" i="41"/>
  <c r="O16" i="41"/>
  <c r="O24" i="41"/>
  <c r="U24" i="40"/>
  <c r="V24" i="40" s="1"/>
  <c r="C1940" i="10" s="1"/>
  <c r="O32" i="41"/>
  <c r="O40" i="41"/>
  <c r="O48" i="41"/>
  <c r="U48" i="40"/>
  <c r="V48" i="40" s="1"/>
  <c r="C1964" i="10" s="1"/>
  <c r="O56" i="41"/>
  <c r="O64" i="41"/>
  <c r="O72" i="41"/>
  <c r="O80" i="41"/>
  <c r="C21" i="41"/>
  <c r="C37" i="41"/>
  <c r="C53" i="41"/>
  <c r="C69" i="41"/>
  <c r="C85" i="41"/>
  <c r="J49" i="40"/>
  <c r="C2202" i="10" s="1"/>
  <c r="C2442" i="10" s="1"/>
  <c r="J65" i="40"/>
  <c r="C2218" i="10" s="1"/>
  <c r="C2458" i="10" s="1"/>
  <c r="J81" i="40"/>
  <c r="C2234" i="10" s="1"/>
  <c r="C2474" i="10" s="1"/>
  <c r="S10" i="34"/>
  <c r="U10" i="34" s="1"/>
  <c r="V10" i="34" s="1"/>
  <c r="C1846" i="10" s="1"/>
  <c r="S12" i="34"/>
  <c r="U12" i="34" s="1"/>
  <c r="V12" i="34" s="1"/>
  <c r="C1848" i="10" s="1"/>
  <c r="S18" i="34"/>
  <c r="U18" i="34" s="1"/>
  <c r="V18" i="34" s="1"/>
  <c r="C1854" i="10" s="1"/>
  <c r="S20" i="34"/>
  <c r="U20" i="34" s="1"/>
  <c r="V20" i="34" s="1"/>
  <c r="C1856" i="10" s="1"/>
  <c r="S26" i="34"/>
  <c r="U26" i="34" s="1"/>
  <c r="V26" i="34" s="1"/>
  <c r="C1862" i="10" s="1"/>
  <c r="S28" i="34"/>
  <c r="U28" i="34" s="1"/>
  <c r="V28" i="34" s="1"/>
  <c r="C1864" i="10" s="1"/>
  <c r="S34" i="34"/>
  <c r="U34" i="34" s="1"/>
  <c r="V34" i="34" s="1"/>
  <c r="C1870" i="10" s="1"/>
  <c r="S36" i="34"/>
  <c r="U36" i="34" s="1"/>
  <c r="V36" i="34" s="1"/>
  <c r="C1872" i="10" s="1"/>
  <c r="S44" i="34"/>
  <c r="U44" i="34" s="1"/>
  <c r="V44" i="34" s="1"/>
  <c r="C1880" i="10" s="1"/>
  <c r="S50" i="34"/>
  <c r="U50" i="34" s="1"/>
  <c r="V50" i="34" s="1"/>
  <c r="C1886" i="10" s="1"/>
  <c r="S52" i="34"/>
  <c r="U52" i="34" s="1"/>
  <c r="V52" i="34" s="1"/>
  <c r="C1888" i="10" s="1"/>
  <c r="S58" i="34"/>
  <c r="U58" i="34" s="1"/>
  <c r="V58" i="34" s="1"/>
  <c r="C1894" i="10" s="1"/>
  <c r="S60" i="34"/>
  <c r="U60" i="34" s="1"/>
  <c r="V60" i="34" s="1"/>
  <c r="C1896" i="10" s="1"/>
  <c r="S66" i="34"/>
  <c r="U66" i="34" s="1"/>
  <c r="V66" i="34" s="1"/>
  <c r="C1902" i="10" s="1"/>
  <c r="S68" i="34"/>
  <c r="U68" i="34" s="1"/>
  <c r="V68" i="34" s="1"/>
  <c r="C1904" i="10" s="1"/>
  <c r="S74" i="34"/>
  <c r="U74" i="34" s="1"/>
  <c r="V74" i="34" s="1"/>
  <c r="C1910" i="10" s="1"/>
  <c r="S76" i="34"/>
  <c r="U76" i="34" s="1"/>
  <c r="V76" i="34" s="1"/>
  <c r="C1912" i="10" s="1"/>
  <c r="S82" i="34"/>
  <c r="U82" i="34" s="1"/>
  <c r="V82" i="34" s="1"/>
  <c r="C1918" i="10" s="1"/>
  <c r="F8" i="34"/>
  <c r="G8" i="34" s="1"/>
  <c r="I8" i="34" s="1"/>
  <c r="J8" i="34" s="1"/>
  <c r="C561" i="10" s="1"/>
  <c r="C1201" i="10" s="1"/>
  <c r="D8" i="34"/>
  <c r="H8" i="34"/>
  <c r="F12" i="34"/>
  <c r="G12" i="34" s="1"/>
  <c r="D12" i="34"/>
  <c r="H12" i="34"/>
  <c r="J19" i="40"/>
  <c r="C2172" i="10" s="1"/>
  <c r="C2412" i="10" s="1"/>
  <c r="F22" i="34"/>
  <c r="G22" i="34" s="1"/>
  <c r="D22" i="34"/>
  <c r="H22" i="34"/>
  <c r="F26" i="34"/>
  <c r="G26" i="34" s="1"/>
  <c r="D26" i="34"/>
  <c r="H26" i="34"/>
  <c r="J33" i="40"/>
  <c r="C2186" i="10" s="1"/>
  <c r="C2426" i="10" s="1"/>
  <c r="F40" i="34"/>
  <c r="G40" i="34" s="1"/>
  <c r="D40" i="34"/>
  <c r="H40" i="34"/>
  <c r="F44" i="34"/>
  <c r="G44" i="34" s="1"/>
  <c r="D44" i="34"/>
  <c r="H44" i="34"/>
  <c r="F56" i="34"/>
  <c r="G56" i="34" s="1"/>
  <c r="D56" i="34"/>
  <c r="H56" i="34"/>
  <c r="F60" i="34"/>
  <c r="G60" i="34" s="1"/>
  <c r="D60" i="34"/>
  <c r="H60" i="34"/>
  <c r="F72" i="34"/>
  <c r="D72" i="34"/>
  <c r="H72" i="34"/>
  <c r="F76" i="34"/>
  <c r="G76" i="34" s="1"/>
  <c r="D76" i="34"/>
  <c r="H76" i="34"/>
  <c r="S7" i="32"/>
  <c r="U7" i="32" s="1"/>
  <c r="V7" i="32" s="1"/>
  <c r="C1763" i="10" s="1"/>
  <c r="S11" i="32"/>
  <c r="U11" i="32"/>
  <c r="V11" i="32" s="1"/>
  <c r="C1767" i="10" s="1"/>
  <c r="S15" i="32"/>
  <c r="U15" i="32" s="1"/>
  <c r="V15" i="32" s="1"/>
  <c r="C1771" i="10" s="1"/>
  <c r="S19" i="32"/>
  <c r="U19" i="32" s="1"/>
  <c r="V19" i="32" s="1"/>
  <c r="C1775" i="10" s="1"/>
  <c r="S23" i="32"/>
  <c r="U23" i="32" s="1"/>
  <c r="V23" i="32" s="1"/>
  <c r="C1779" i="10" s="1"/>
  <c r="S27" i="32"/>
  <c r="U27" i="32" s="1"/>
  <c r="V27" i="32" s="1"/>
  <c r="C1783" i="10" s="1"/>
  <c r="S31" i="32"/>
  <c r="U31" i="32" s="1"/>
  <c r="V31" i="32" s="1"/>
  <c r="C1787" i="10" s="1"/>
  <c r="S35" i="32"/>
  <c r="U35" i="32"/>
  <c r="V35" i="32" s="1"/>
  <c r="C1791" i="10" s="1"/>
  <c r="S39" i="32"/>
  <c r="U39" i="32" s="1"/>
  <c r="V39" i="32" s="1"/>
  <c r="C1795" i="10" s="1"/>
  <c r="S43" i="32"/>
  <c r="U43" i="32" s="1"/>
  <c r="V43" i="32" s="1"/>
  <c r="C1799" i="10" s="1"/>
  <c r="S47" i="32"/>
  <c r="U47" i="32" s="1"/>
  <c r="V47" i="32" s="1"/>
  <c r="C1803" i="10" s="1"/>
  <c r="S51" i="32"/>
  <c r="U51" i="32"/>
  <c r="V51" i="32" s="1"/>
  <c r="C1807" i="10" s="1"/>
  <c r="S55" i="32"/>
  <c r="U55" i="32" s="1"/>
  <c r="V55" i="32" s="1"/>
  <c r="C1811" i="10" s="1"/>
  <c r="S59" i="32"/>
  <c r="U59" i="32" s="1"/>
  <c r="V59" i="32" s="1"/>
  <c r="C1815" i="10" s="1"/>
  <c r="S63" i="32"/>
  <c r="U63" i="32"/>
  <c r="V63" i="32" s="1"/>
  <c r="C1819" i="10" s="1"/>
  <c r="S67" i="32"/>
  <c r="U67" i="32" s="1"/>
  <c r="V67" i="32" s="1"/>
  <c r="C1823" i="10" s="1"/>
  <c r="S71" i="32"/>
  <c r="U71" i="32" s="1"/>
  <c r="V71" i="32" s="1"/>
  <c r="C1827" i="10" s="1"/>
  <c r="S75" i="32"/>
  <c r="U75" i="32" s="1"/>
  <c r="V75" i="32" s="1"/>
  <c r="C1831" i="10" s="1"/>
  <c r="S79" i="32"/>
  <c r="U79" i="32" s="1"/>
  <c r="V79" i="32" s="1"/>
  <c r="C1835" i="10" s="1"/>
  <c r="S83" i="32"/>
  <c r="U83" i="32" s="1"/>
  <c r="V83" i="32" s="1"/>
  <c r="C1839" i="10" s="1"/>
  <c r="G23" i="34"/>
  <c r="G55" i="34"/>
  <c r="I55" i="34" s="1"/>
  <c r="J55" i="34" s="1"/>
  <c r="C608" i="10" s="1"/>
  <c r="C1248" i="10" s="1"/>
  <c r="G87" i="34"/>
  <c r="I87" i="34" s="1"/>
  <c r="J87" i="34" s="1"/>
  <c r="C640" i="10" s="1"/>
  <c r="C1280" i="10" s="1"/>
  <c r="C14" i="41"/>
  <c r="I16" i="34"/>
  <c r="J16" i="34" s="1"/>
  <c r="C569" i="10" s="1"/>
  <c r="C1209" i="10" s="1"/>
  <c r="C16" i="41"/>
  <c r="C18" i="41"/>
  <c r="C20" i="41"/>
  <c r="C30" i="41"/>
  <c r="I32" i="34"/>
  <c r="J32" i="34" s="1"/>
  <c r="C585" i="10" s="1"/>
  <c r="C1225" i="10" s="1"/>
  <c r="C32" i="41"/>
  <c r="C34" i="41"/>
  <c r="C36" i="41"/>
  <c r="C46" i="41"/>
  <c r="I48" i="34"/>
  <c r="J48" i="34" s="1"/>
  <c r="C601" i="10" s="1"/>
  <c r="C1241" i="10" s="1"/>
  <c r="C48" i="41"/>
  <c r="C50" i="41"/>
  <c r="C52" i="41"/>
  <c r="C62" i="41"/>
  <c r="I64" i="34"/>
  <c r="J64" i="34" s="1"/>
  <c r="C617" i="10" s="1"/>
  <c r="C1257" i="10" s="1"/>
  <c r="C64" i="41"/>
  <c r="J64" i="40"/>
  <c r="C2217" i="10" s="1"/>
  <c r="C2457" i="10" s="1"/>
  <c r="C66" i="41"/>
  <c r="C68" i="41"/>
  <c r="C78" i="41"/>
  <c r="I80" i="34"/>
  <c r="J80" i="34" s="1"/>
  <c r="C633" i="10" s="1"/>
  <c r="C1273" i="10" s="1"/>
  <c r="C80" i="41"/>
  <c r="C82" i="41"/>
  <c r="C84" i="41"/>
  <c r="O7" i="41"/>
  <c r="O9" i="41"/>
  <c r="O11" i="41"/>
  <c r="O13" i="41"/>
  <c r="O15" i="41"/>
  <c r="O17" i="41"/>
  <c r="O19" i="41"/>
  <c r="O21" i="41"/>
  <c r="O23" i="41"/>
  <c r="O25" i="41"/>
  <c r="O27" i="41"/>
  <c r="O29" i="41"/>
  <c r="O31" i="41"/>
  <c r="O33" i="41"/>
  <c r="O35" i="41"/>
  <c r="O37" i="41"/>
  <c r="O39" i="41"/>
  <c r="O41" i="41"/>
  <c r="O43" i="41"/>
  <c r="O45" i="41"/>
  <c r="O47" i="41"/>
  <c r="O49" i="41"/>
  <c r="O51" i="41"/>
  <c r="O53" i="41"/>
  <c r="O55" i="41"/>
  <c r="O57" i="41"/>
  <c r="O59" i="41"/>
  <c r="O61" i="41"/>
  <c r="O63" i="41"/>
  <c r="O65" i="41"/>
  <c r="O67" i="41"/>
  <c r="O69" i="41"/>
  <c r="O71" i="41"/>
  <c r="O73" i="41"/>
  <c r="O75" i="41"/>
  <c r="O77" i="41"/>
  <c r="O79" i="41"/>
  <c r="O81" i="41"/>
  <c r="O83" i="41"/>
  <c r="O5" i="41"/>
  <c r="V5" i="40"/>
  <c r="C1921" i="10" s="1"/>
  <c r="C9" i="41"/>
  <c r="C11" i="41"/>
  <c r="C13" i="41"/>
  <c r="I15" i="34"/>
  <c r="J15" i="34" s="1"/>
  <c r="C568" i="10" s="1"/>
  <c r="C1208" i="10" s="1"/>
  <c r="C15" i="41"/>
  <c r="C25" i="41"/>
  <c r="C27" i="41"/>
  <c r="C29" i="41"/>
  <c r="I31" i="34"/>
  <c r="J31" i="34" s="1"/>
  <c r="C584" i="10" s="1"/>
  <c r="C1224" i="10" s="1"/>
  <c r="C31" i="41"/>
  <c r="C41" i="41"/>
  <c r="C43" i="41"/>
  <c r="J43" i="40"/>
  <c r="C2196" i="10" s="1"/>
  <c r="C2436" i="10" s="1"/>
  <c r="C45" i="41"/>
  <c r="I47" i="34"/>
  <c r="J47" i="34" s="1"/>
  <c r="C600" i="10" s="1"/>
  <c r="C1240" i="10" s="1"/>
  <c r="C47" i="41"/>
  <c r="C57" i="41"/>
  <c r="C59" i="41"/>
  <c r="C61" i="41"/>
  <c r="I63" i="34"/>
  <c r="J63" i="34" s="1"/>
  <c r="C616" i="10" s="1"/>
  <c r="C1256" i="10" s="1"/>
  <c r="C63" i="41"/>
  <c r="C73" i="41"/>
  <c r="C75" i="41"/>
  <c r="C77" i="41"/>
  <c r="I79" i="34"/>
  <c r="J79" i="34" s="1"/>
  <c r="C632" i="10" s="1"/>
  <c r="C1272" i="10" s="1"/>
  <c r="C79" i="41"/>
  <c r="Y24" i="31"/>
  <c r="Y32" i="31"/>
  <c r="X40" i="31"/>
  <c r="AA40" i="31" s="1"/>
  <c r="B1798" i="10" s="1"/>
  <c r="Y48" i="31"/>
  <c r="Y56" i="31"/>
  <c r="Y64" i="31"/>
  <c r="Y72" i="31"/>
  <c r="Y80" i="31"/>
  <c r="F6" i="34"/>
  <c r="G6" i="34" s="1"/>
  <c r="D6" i="34"/>
  <c r="H6" i="34"/>
  <c r="H5" i="34"/>
  <c r="D5" i="34"/>
  <c r="F5" i="34"/>
  <c r="G5" i="34" s="1"/>
  <c r="R6" i="38"/>
  <c r="R14" i="38"/>
  <c r="R22" i="38"/>
  <c r="R30" i="38"/>
  <c r="R38" i="38"/>
  <c r="R46" i="38"/>
  <c r="S46" i="37"/>
  <c r="R54" i="38"/>
  <c r="S54" i="37"/>
  <c r="R62" i="38"/>
  <c r="R70" i="38"/>
  <c r="R78" i="38"/>
  <c r="S7" i="33"/>
  <c r="Z7" i="33" s="1"/>
  <c r="U7" i="33"/>
  <c r="S15" i="33"/>
  <c r="Z15" i="33" s="1"/>
  <c r="U15" i="33"/>
  <c r="X15" i="33" s="1"/>
  <c r="S23" i="33"/>
  <c r="Z23" i="33" s="1"/>
  <c r="U23" i="33"/>
  <c r="X23" i="33" s="1"/>
  <c r="S31" i="33"/>
  <c r="Z31" i="33" s="1"/>
  <c r="U31" i="33"/>
  <c r="V31" i="33" s="1"/>
  <c r="S39" i="33"/>
  <c r="Z39" i="33" s="1"/>
  <c r="U39" i="33"/>
  <c r="X39" i="33" s="1"/>
  <c r="R47" i="37"/>
  <c r="S47" i="33"/>
  <c r="Z47" i="33" s="1"/>
  <c r="U47" i="33"/>
  <c r="V47" i="33" s="1"/>
  <c r="R55" i="37"/>
  <c r="S55" i="33"/>
  <c r="Z55" i="33" s="1"/>
  <c r="U55" i="33"/>
  <c r="S63" i="33"/>
  <c r="Z63" i="33" s="1"/>
  <c r="U63" i="33"/>
  <c r="V63" i="33" s="1"/>
  <c r="S71" i="33"/>
  <c r="Z71" i="33" s="1"/>
  <c r="U71" i="33"/>
  <c r="S79" i="33"/>
  <c r="Z79" i="33" s="1"/>
  <c r="X79" i="33"/>
  <c r="U79" i="33"/>
  <c r="J7" i="33"/>
  <c r="J23" i="33"/>
  <c r="J49" i="33"/>
  <c r="J71" i="33"/>
  <c r="J81" i="33"/>
  <c r="J56" i="33"/>
  <c r="J60" i="33"/>
  <c r="X11" i="31"/>
  <c r="W19" i="31"/>
  <c r="Y19" i="31" s="1"/>
  <c r="X35" i="31"/>
  <c r="Y35" i="31" s="1"/>
  <c r="X43" i="31"/>
  <c r="Y43" i="31" s="1"/>
  <c r="Y49" i="31"/>
  <c r="W67" i="31"/>
  <c r="X67" i="31"/>
  <c r="Y73" i="31"/>
  <c r="X75" i="31"/>
  <c r="Y75" i="31" s="1"/>
  <c r="C9" i="38"/>
  <c r="C11" i="38"/>
  <c r="C13" i="38"/>
  <c r="C19" i="38"/>
  <c r="L23" i="33"/>
  <c r="B578" i="10" s="1"/>
  <c r="B1218" i="10" s="1"/>
  <c r="C23" i="38"/>
  <c r="C25" i="38"/>
  <c r="G25" i="37"/>
  <c r="H25" i="37" s="1"/>
  <c r="C27" i="38"/>
  <c r="C29" i="38"/>
  <c r="C33" i="38"/>
  <c r="J35" i="33"/>
  <c r="C37" i="38"/>
  <c r="C41" i="38"/>
  <c r="C43" i="38"/>
  <c r="C45" i="38"/>
  <c r="G45" i="37"/>
  <c r="H45" i="37" s="1"/>
  <c r="C47" i="38"/>
  <c r="L49" i="33"/>
  <c r="B604" i="10" s="1"/>
  <c r="B1244" i="10" s="1"/>
  <c r="C49" i="38"/>
  <c r="D49" i="37"/>
  <c r="J51" i="33"/>
  <c r="C53" i="38"/>
  <c r="D53" i="37"/>
  <c r="C55" i="38"/>
  <c r="D55" i="37"/>
  <c r="J61" i="33"/>
  <c r="C65" i="38"/>
  <c r="J67" i="33"/>
  <c r="C69" i="38"/>
  <c r="G69" i="37"/>
  <c r="H69" i="37" s="1"/>
  <c r="C73" i="38"/>
  <c r="C75" i="38"/>
  <c r="G75" i="37"/>
  <c r="H75" i="37" s="1"/>
  <c r="C77" i="38"/>
  <c r="C83" i="38"/>
  <c r="R4" i="38"/>
  <c r="R12" i="38"/>
  <c r="R20" i="38"/>
  <c r="R28" i="38"/>
  <c r="R36" i="38"/>
  <c r="R44" i="38"/>
  <c r="R52" i="38"/>
  <c r="S52" i="37"/>
  <c r="R60" i="38"/>
  <c r="R68" i="38"/>
  <c r="R76" i="38"/>
  <c r="S5" i="33"/>
  <c r="Z5" i="33" s="1"/>
  <c r="U5" i="33"/>
  <c r="S77" i="33"/>
  <c r="Z77" i="33" s="1"/>
  <c r="U77" i="33"/>
  <c r="V77" i="33" s="1"/>
  <c r="H52" i="33"/>
  <c r="L52" i="33" s="1"/>
  <c r="B607" i="10" s="1"/>
  <c r="B1247" i="10" s="1"/>
  <c r="H84" i="33"/>
  <c r="L84" i="33" s="1"/>
  <c r="B639" i="10" s="1"/>
  <c r="B1279" i="10" s="1"/>
  <c r="W4" i="33"/>
  <c r="AA4" i="33" s="1"/>
  <c r="B1842" i="10" s="1"/>
  <c r="Y8" i="33"/>
  <c r="AA8" i="33"/>
  <c r="B1846" i="10" s="1"/>
  <c r="Y10" i="33"/>
  <c r="AA12" i="33"/>
  <c r="B1850" i="10" s="1"/>
  <c r="W16" i="33"/>
  <c r="Y16" i="33" s="1"/>
  <c r="W20" i="33"/>
  <c r="AA20" i="33" s="1"/>
  <c r="B1858" i="10" s="1"/>
  <c r="Y24" i="33"/>
  <c r="AA26" i="33"/>
  <c r="B1864" i="10" s="1"/>
  <c r="Y26" i="33"/>
  <c r="AA28" i="33"/>
  <c r="B1866" i="10" s="1"/>
  <c r="Y28" i="33"/>
  <c r="AA30" i="33"/>
  <c r="B1868" i="10" s="1"/>
  <c r="Y30" i="33"/>
  <c r="W32" i="33"/>
  <c r="AA32" i="33" s="1"/>
  <c r="B1870" i="10" s="1"/>
  <c r="W36" i="33"/>
  <c r="Y36" i="33" s="1"/>
  <c r="AA40" i="33"/>
  <c r="B1878" i="10" s="1"/>
  <c r="AA42" i="33"/>
  <c r="B1880" i="10" s="1"/>
  <c r="AA46" i="33"/>
  <c r="B1884" i="10" s="1"/>
  <c r="Y46" i="33"/>
  <c r="W48" i="33"/>
  <c r="AA48" i="33" s="1"/>
  <c r="B1886" i="10" s="1"/>
  <c r="W52" i="33"/>
  <c r="Y52" i="33" s="1"/>
  <c r="AA56" i="33"/>
  <c r="B1894" i="10" s="1"/>
  <c r="Y56" i="33"/>
  <c r="AA58" i="33"/>
  <c r="B1896" i="10" s="1"/>
  <c r="Y58" i="33"/>
  <c r="Y60" i="33"/>
  <c r="AA60" i="33"/>
  <c r="B1898" i="10" s="1"/>
  <c r="AA62" i="33"/>
  <c r="B1900" i="10" s="1"/>
  <c r="Y62" i="33"/>
  <c r="W64" i="33"/>
  <c r="Y64" i="33" s="1"/>
  <c r="W68" i="33"/>
  <c r="Y68" i="33" s="1"/>
  <c r="AA74" i="33"/>
  <c r="B1912" i="10" s="1"/>
  <c r="Y74" i="33"/>
  <c r="AA76" i="33"/>
  <c r="B1914" i="10" s="1"/>
  <c r="Y76" i="33"/>
  <c r="AA78" i="33"/>
  <c r="B1916" i="10" s="1"/>
  <c r="Y78" i="33"/>
  <c r="W80" i="33"/>
  <c r="AA80" i="33" s="1"/>
  <c r="B1918" i="10" s="1"/>
  <c r="G7" i="28"/>
  <c r="I7" i="28"/>
  <c r="J7" i="28" s="1"/>
  <c r="C36" i="39"/>
  <c r="D36" i="38"/>
  <c r="K36" i="38" s="1"/>
  <c r="F36" i="38"/>
  <c r="I36" i="38" s="1"/>
  <c r="C52" i="39"/>
  <c r="D52" i="38"/>
  <c r="K52" i="38" s="1"/>
  <c r="F52" i="38"/>
  <c r="I52" i="38" s="1"/>
  <c r="C68" i="39"/>
  <c r="D68" i="38"/>
  <c r="K68" i="38" s="1"/>
  <c r="F68" i="38"/>
  <c r="I68" i="38" s="1"/>
  <c r="C84" i="39"/>
  <c r="D84" i="38"/>
  <c r="K84" i="38" s="1"/>
  <c r="F84" i="38"/>
  <c r="J4" i="33"/>
  <c r="J15" i="33"/>
  <c r="J31" i="33"/>
  <c r="J47" i="33"/>
  <c r="H59" i="33"/>
  <c r="L59" i="33" s="1"/>
  <c r="B614" i="10" s="1"/>
  <c r="B1254" i="10" s="1"/>
  <c r="J63" i="33"/>
  <c r="J79" i="33"/>
  <c r="F3" i="33"/>
  <c r="G3" i="33" s="1"/>
  <c r="H3" i="33" s="1"/>
  <c r="D3" i="33"/>
  <c r="K3" i="33" s="1"/>
  <c r="G3" i="31"/>
  <c r="H3" i="31" s="1"/>
  <c r="J3" i="31" s="1"/>
  <c r="C345" i="10"/>
  <c r="C985" i="10" s="1"/>
  <c r="K32" i="27"/>
  <c r="S12" i="27"/>
  <c r="U12" i="27" s="1"/>
  <c r="V12" i="27" s="1"/>
  <c r="C1606" i="10" s="1"/>
  <c r="S73" i="24"/>
  <c r="U73" i="24" s="1"/>
  <c r="V73" i="24" s="1"/>
  <c r="C1427" i="10" s="1"/>
  <c r="Y20" i="17"/>
  <c r="B1298" i="10" s="1"/>
  <c r="X20" i="17"/>
  <c r="H12" i="17"/>
  <c r="J12" i="17" s="1"/>
  <c r="D32" i="18"/>
  <c r="F32" i="18"/>
  <c r="I32" i="18" s="1"/>
  <c r="G32" i="18"/>
  <c r="W61" i="17"/>
  <c r="V61" i="17"/>
  <c r="C398" i="10"/>
  <c r="C1038" i="10" s="1"/>
  <c r="K85" i="27"/>
  <c r="H32" i="17"/>
  <c r="T39" i="18"/>
  <c r="W39" i="18" s="1"/>
  <c r="R39" i="18"/>
  <c r="U39" i="18"/>
  <c r="S64" i="23"/>
  <c r="U64" i="23" s="1"/>
  <c r="V64" i="23" s="1"/>
  <c r="C1338" i="10" s="1"/>
  <c r="S36" i="26"/>
  <c r="U36" i="26" s="1"/>
  <c r="V36" i="26" s="1"/>
  <c r="C1550" i="10" s="1"/>
  <c r="C340" i="10"/>
  <c r="C980" i="10" s="1"/>
  <c r="K27" i="27"/>
  <c r="S68" i="23"/>
  <c r="U68" i="23" s="1"/>
  <c r="V68" i="23" s="1"/>
  <c r="C1342" i="10" s="1"/>
  <c r="I32" i="17"/>
  <c r="C383" i="10"/>
  <c r="C1023" i="10" s="1"/>
  <c r="K70" i="27"/>
  <c r="K44" i="27"/>
  <c r="C357" i="10"/>
  <c r="C997" i="10" s="1"/>
  <c r="I45" i="17"/>
  <c r="J45" i="17" s="1"/>
  <c r="D47" i="18"/>
  <c r="F47" i="18"/>
  <c r="G47" i="18"/>
  <c r="I6" i="17"/>
  <c r="J6" i="17" s="1"/>
  <c r="W64" i="17"/>
  <c r="V64" i="17"/>
  <c r="X68" i="17"/>
  <c r="Y68" i="17"/>
  <c r="B1346" i="10" s="1"/>
  <c r="H55" i="17"/>
  <c r="I55" i="17"/>
  <c r="K47" i="17"/>
  <c r="B42" i="10" s="1"/>
  <c r="B682" i="10" s="1"/>
  <c r="J47" i="17"/>
  <c r="V14" i="18"/>
  <c r="H23" i="18"/>
  <c r="I23" i="18"/>
  <c r="W29" i="17"/>
  <c r="V29" i="17"/>
  <c r="Y5" i="17"/>
  <c r="B1283" i="10" s="1"/>
  <c r="X5" i="17"/>
  <c r="U48" i="23"/>
  <c r="V48" i="23" s="1"/>
  <c r="C1322" i="10" s="1"/>
  <c r="W54" i="20"/>
  <c r="X54" i="20"/>
  <c r="D23" i="21"/>
  <c r="F23" i="21"/>
  <c r="H23" i="21" s="1"/>
  <c r="G23" i="21"/>
  <c r="U9" i="21"/>
  <c r="T9" i="21"/>
  <c r="R9" i="21"/>
  <c r="W9" i="21"/>
  <c r="K83" i="19"/>
  <c r="B238" i="10" s="1"/>
  <c r="B878" i="10" s="1"/>
  <c r="J83" i="19"/>
  <c r="J58" i="20"/>
  <c r="I58" i="20"/>
  <c r="K58" i="20" s="1"/>
  <c r="B293" i="10" s="1"/>
  <c r="B933" i="10" s="1"/>
  <c r="I16" i="20"/>
  <c r="J72" i="19"/>
  <c r="K72" i="19"/>
  <c r="B227" i="10" s="1"/>
  <c r="B867" i="10" s="1"/>
  <c r="U62" i="21"/>
  <c r="T62" i="21"/>
  <c r="W62" i="21" s="1"/>
  <c r="V62" i="21"/>
  <c r="R62" i="21"/>
  <c r="V5" i="20"/>
  <c r="Y5" i="20" s="1"/>
  <c r="B1523" i="10" s="1"/>
  <c r="X5" i="20"/>
  <c r="U21" i="21"/>
  <c r="T21" i="21"/>
  <c r="W21" i="21" s="1"/>
  <c r="R21" i="21"/>
  <c r="V74" i="20"/>
  <c r="Y74" i="20" s="1"/>
  <c r="B1592" i="10" s="1"/>
  <c r="V54" i="20"/>
  <c r="U58" i="21"/>
  <c r="T58" i="21"/>
  <c r="R58" i="21"/>
  <c r="X35" i="21"/>
  <c r="G31" i="21"/>
  <c r="F31" i="21"/>
  <c r="H31" i="21" s="1"/>
  <c r="D31" i="21"/>
  <c r="Y36" i="20"/>
  <c r="B1554" i="10" s="1"/>
  <c r="X36" i="20"/>
  <c r="V64" i="20"/>
  <c r="W64" i="20"/>
  <c r="V11" i="20"/>
  <c r="W11" i="20"/>
  <c r="K74" i="19"/>
  <c r="B229" i="10" s="1"/>
  <c r="B869" i="10" s="1"/>
  <c r="J74" i="19"/>
  <c r="J15" i="21"/>
  <c r="I19" i="20"/>
  <c r="J19" i="20"/>
  <c r="K19" i="20"/>
  <c r="B254" i="10" s="1"/>
  <c r="B894" i="10" s="1"/>
  <c r="W14" i="20"/>
  <c r="Y14" i="20"/>
  <c r="B1532" i="10" s="1"/>
  <c r="K60" i="20"/>
  <c r="B295" i="10" s="1"/>
  <c r="B935" i="10" s="1"/>
  <c r="I43" i="21"/>
  <c r="F13" i="21"/>
  <c r="G13" i="21"/>
  <c r="D13" i="21"/>
  <c r="V52" i="20"/>
  <c r="Y52" i="20" s="1"/>
  <c r="B1570" i="10" s="1"/>
  <c r="I57" i="21"/>
  <c r="W45" i="20"/>
  <c r="K64" i="20"/>
  <c r="B299" i="10" s="1"/>
  <c r="B939" i="10" s="1"/>
  <c r="J64" i="20"/>
  <c r="T82" i="21"/>
  <c r="U82" i="21"/>
  <c r="R82" i="21"/>
  <c r="I38" i="21"/>
  <c r="G27" i="21"/>
  <c r="D27" i="21"/>
  <c r="F27" i="21"/>
  <c r="H27" i="21" s="1"/>
  <c r="Y20" i="20"/>
  <c r="B1538" i="10" s="1"/>
  <c r="X20" i="20"/>
  <c r="H16" i="20"/>
  <c r="J51" i="19"/>
  <c r="J43" i="20"/>
  <c r="V45" i="20"/>
  <c r="I24" i="21"/>
  <c r="H32" i="22"/>
  <c r="L32" i="22" s="1"/>
  <c r="B427" i="10" s="1"/>
  <c r="B1067" i="10" s="1"/>
  <c r="J32" i="22"/>
  <c r="H30" i="22"/>
  <c r="J30" i="22" s="1"/>
  <c r="V14" i="20"/>
  <c r="X14" i="20" s="1"/>
  <c r="Y6" i="22"/>
  <c r="AA6" i="22"/>
  <c r="B1684" i="10" s="1"/>
  <c r="W56" i="21"/>
  <c r="Y56" i="21" s="1"/>
  <c r="B1654" i="10" s="1"/>
  <c r="J52" i="20"/>
  <c r="H13" i="22"/>
  <c r="J13" i="22" s="1"/>
  <c r="H24" i="22"/>
  <c r="L24" i="22" s="1"/>
  <c r="B419" i="10" s="1"/>
  <c r="B1059" i="10" s="1"/>
  <c r="W71" i="18"/>
  <c r="H46" i="22"/>
  <c r="L46" i="22" s="1"/>
  <c r="B441" i="10" s="1"/>
  <c r="B1081" i="10" s="1"/>
  <c r="H75" i="22"/>
  <c r="L75" i="22" s="1"/>
  <c r="B470" i="10" s="1"/>
  <c r="B1110" i="10" s="1"/>
  <c r="U33" i="21"/>
  <c r="T33" i="21"/>
  <c r="R33" i="21"/>
  <c r="V48" i="20"/>
  <c r="W48" i="20"/>
  <c r="X48" i="20" s="1"/>
  <c r="I45" i="21"/>
  <c r="H25" i="22"/>
  <c r="J25" i="22" s="1"/>
  <c r="H79" i="22"/>
  <c r="L79" i="22" s="1"/>
  <c r="B474" i="10" s="1"/>
  <c r="B1114" i="10" s="1"/>
  <c r="W44" i="21"/>
  <c r="X44" i="21" s="1"/>
  <c r="I55" i="20"/>
  <c r="J23" i="20"/>
  <c r="J42" i="20"/>
  <c r="H21" i="20"/>
  <c r="X73" i="20"/>
  <c r="K42" i="20"/>
  <c r="B277" i="10" s="1"/>
  <c r="B917" i="10" s="1"/>
  <c r="K16" i="20"/>
  <c r="B251" i="10" s="1"/>
  <c r="B891" i="10" s="1"/>
  <c r="K8" i="20"/>
  <c r="B243" i="10" s="1"/>
  <c r="B883" i="10" s="1"/>
  <c r="J8" i="20"/>
  <c r="K76" i="20"/>
  <c r="B311" i="10" s="1"/>
  <c r="B951" i="10" s="1"/>
  <c r="J46" i="20"/>
  <c r="I46" i="20"/>
  <c r="K46" i="20"/>
  <c r="B281" i="10" s="1"/>
  <c r="B921" i="10" s="1"/>
  <c r="J33" i="19"/>
  <c r="K33" i="19"/>
  <c r="B188" i="10" s="1"/>
  <c r="B828" i="10" s="1"/>
  <c r="Y81" i="20"/>
  <c r="B1599" i="10" s="1"/>
  <c r="X81" i="20"/>
  <c r="I5" i="18"/>
  <c r="H5" i="18"/>
  <c r="J15" i="17"/>
  <c r="K15" i="17"/>
  <c r="B10" i="10" s="1"/>
  <c r="B650" i="10" s="1"/>
  <c r="X70" i="18"/>
  <c r="Y70" i="18"/>
  <c r="B1428" i="10" s="1"/>
  <c r="Y60" i="18"/>
  <c r="B1418" i="10" s="1"/>
  <c r="X60" i="18"/>
  <c r="Y27" i="20"/>
  <c r="B1545" i="10" s="1"/>
  <c r="I21" i="20"/>
  <c r="H21" i="22"/>
  <c r="L21" i="22" s="1"/>
  <c r="B416" i="10" s="1"/>
  <c r="B1056" i="10" s="1"/>
  <c r="J21" i="22"/>
  <c r="H55" i="20"/>
  <c r="J55" i="20" s="1"/>
  <c r="Y44" i="21"/>
  <c r="B1642" i="10" s="1"/>
  <c r="H15" i="22"/>
  <c r="L15" i="22" s="1"/>
  <c r="B410" i="10" s="1"/>
  <c r="B1050" i="10" s="1"/>
  <c r="K79" i="20"/>
  <c r="B314" i="10" s="1"/>
  <c r="B954" i="10" s="1"/>
  <c r="Y28" i="31"/>
  <c r="AA28" i="31"/>
  <c r="B1786" i="10" s="1"/>
  <c r="X81" i="31"/>
  <c r="W34" i="31"/>
  <c r="Y18" i="31"/>
  <c r="X8" i="31"/>
  <c r="AA8" i="31" s="1"/>
  <c r="B1766" i="10" s="1"/>
  <c r="AA56" i="31"/>
  <c r="B1814" i="10" s="1"/>
  <c r="AA72" i="31"/>
  <c r="B1830" i="10" s="1"/>
  <c r="H25" i="31"/>
  <c r="L25" i="31" s="1"/>
  <c r="B500" i="10" s="1"/>
  <c r="B1140" i="10" s="1"/>
  <c r="W33" i="31"/>
  <c r="AA33" i="31" s="1"/>
  <c r="B1791" i="10" s="1"/>
  <c r="Y12" i="31"/>
  <c r="AA12" i="31"/>
  <c r="B1770" i="10" s="1"/>
  <c r="AA19" i="31"/>
  <c r="B1777" i="10" s="1"/>
  <c r="L51" i="33"/>
  <c r="B606" i="10" s="1"/>
  <c r="B1246" i="10" s="1"/>
  <c r="C40" i="39"/>
  <c r="D40" i="38"/>
  <c r="K40" i="38" s="1"/>
  <c r="F40" i="38"/>
  <c r="G40" i="38" s="1"/>
  <c r="H40" i="38" s="1"/>
  <c r="C48" i="39"/>
  <c r="D48" i="38"/>
  <c r="K48" i="38" s="1"/>
  <c r="F48" i="38"/>
  <c r="C56" i="39"/>
  <c r="D56" i="38"/>
  <c r="K56" i="38" s="1"/>
  <c r="F56" i="38"/>
  <c r="I56" i="38" s="1"/>
  <c r="C64" i="39"/>
  <c r="D64" i="38"/>
  <c r="K64" i="38" s="1"/>
  <c r="F64" i="38"/>
  <c r="C72" i="39"/>
  <c r="D72" i="38"/>
  <c r="K72" i="38" s="1"/>
  <c r="F72" i="38"/>
  <c r="G72" i="38" s="1"/>
  <c r="H72" i="38" s="1"/>
  <c r="J80" i="37"/>
  <c r="K80" i="37" s="1"/>
  <c r="L80" i="37" s="1"/>
  <c r="B2235" i="10" s="1"/>
  <c r="B2475" i="10" s="1"/>
  <c r="Y9" i="33"/>
  <c r="AA13" i="33"/>
  <c r="B1851" i="10" s="1"/>
  <c r="Y13" i="33"/>
  <c r="AA17" i="33"/>
  <c r="B1855" i="10" s="1"/>
  <c r="Y17" i="33"/>
  <c r="R17" i="38"/>
  <c r="AA21" i="33"/>
  <c r="B1859" i="10" s="1"/>
  <c r="Y21" i="33"/>
  <c r="R21" i="38"/>
  <c r="AA25" i="33"/>
  <c r="B1863" i="10" s="1"/>
  <c r="Y25" i="33"/>
  <c r="Y29" i="33"/>
  <c r="AA29" i="33"/>
  <c r="B1867" i="10" s="1"/>
  <c r="R33" i="38"/>
  <c r="R37" i="38"/>
  <c r="Y41" i="33"/>
  <c r="Y55" i="31"/>
  <c r="R57" i="38"/>
  <c r="S57" i="37"/>
  <c r="R61" i="38"/>
  <c r="W65" i="33"/>
  <c r="AA65" i="33" s="1"/>
  <c r="B1903" i="10" s="1"/>
  <c r="W69" i="33"/>
  <c r="Y69" i="33" s="1"/>
  <c r="Y71" i="31"/>
  <c r="R73" i="38"/>
  <c r="AA81" i="33"/>
  <c r="B1919" i="10" s="1"/>
  <c r="Y81" i="33"/>
  <c r="R81" i="38"/>
  <c r="C8" i="38"/>
  <c r="J8" i="33"/>
  <c r="J10" i="33"/>
  <c r="J12" i="33"/>
  <c r="C16" i="38"/>
  <c r="G16" i="37"/>
  <c r="H16" i="37" s="1"/>
  <c r="J16" i="33"/>
  <c r="C18" i="38"/>
  <c r="C20" i="38"/>
  <c r="G20" i="37"/>
  <c r="H20" i="37" s="1"/>
  <c r="J24" i="33"/>
  <c r="J26" i="33"/>
  <c r="J28" i="33"/>
  <c r="C32" i="38"/>
  <c r="J32" i="33"/>
  <c r="C34" i="38"/>
  <c r="G34" i="37"/>
  <c r="H34" i="37" s="1"/>
  <c r="C38" i="38"/>
  <c r="J38" i="33"/>
  <c r="C46" i="38"/>
  <c r="G46" i="37"/>
  <c r="H46" i="37" s="1"/>
  <c r="J46" i="33"/>
  <c r="C50" i="38"/>
  <c r="D50" i="37"/>
  <c r="C54" i="38"/>
  <c r="D54" i="37"/>
  <c r="J58" i="33"/>
  <c r="C62" i="38"/>
  <c r="G62" i="37"/>
  <c r="H62" i="37" s="1"/>
  <c r="J62" i="33"/>
  <c r="C66" i="38"/>
  <c r="G66" i="37"/>
  <c r="H66" i="37" s="1"/>
  <c r="C70" i="38"/>
  <c r="J74" i="33"/>
  <c r="C78" i="38"/>
  <c r="G78" i="37"/>
  <c r="H78" i="37" s="1"/>
  <c r="J78" i="33"/>
  <c r="C82" i="38"/>
  <c r="C1126" i="10"/>
  <c r="F63" i="43"/>
  <c r="I63" i="43" s="1"/>
  <c r="K63" i="43" s="1"/>
  <c r="L63" i="43" s="1"/>
  <c r="L74" i="43" s="1"/>
  <c r="L97" i="43" s="1"/>
  <c r="L102" i="43" s="1"/>
  <c r="V12" i="21"/>
  <c r="Y12" i="21" s="1"/>
  <c r="B1610" i="10" s="1"/>
  <c r="Y35" i="21"/>
  <c r="B1633" i="10" s="1"/>
  <c r="H43" i="21"/>
  <c r="K43" i="21" s="1"/>
  <c r="B358" i="10" s="1"/>
  <c r="B998" i="10" s="1"/>
  <c r="H57" i="21"/>
  <c r="Y6" i="17"/>
  <c r="B1284" i="10" s="1"/>
  <c r="X6" i="17"/>
  <c r="K38" i="19"/>
  <c r="B193" i="10" s="1"/>
  <c r="B833" i="10" s="1"/>
  <c r="J38" i="19"/>
  <c r="Y3" i="22"/>
  <c r="X78" i="20"/>
  <c r="Y78" i="20"/>
  <c r="B1596" i="10" s="1"/>
  <c r="L38" i="22"/>
  <c r="B433" i="10" s="1"/>
  <c r="B1073" i="10" s="1"/>
  <c r="W22" i="31"/>
  <c r="Y22" i="31" s="1"/>
  <c r="L67" i="33"/>
  <c r="B622" i="10" s="1"/>
  <c r="B1262" i="10" s="1"/>
  <c r="L27" i="22"/>
  <c r="B422" i="10" s="1"/>
  <c r="B1062" i="10" s="1"/>
  <c r="X57" i="31"/>
  <c r="AA57" i="31" s="1"/>
  <c r="B1815" i="10" s="1"/>
  <c r="AA9" i="22"/>
  <c r="B1687" i="10" s="1"/>
  <c r="W53" i="18"/>
  <c r="V53" i="18"/>
  <c r="V39" i="17"/>
  <c r="X39" i="17" s="1"/>
  <c r="V68" i="20"/>
  <c r="Y68" i="20" s="1"/>
  <c r="B1586" i="10" s="1"/>
  <c r="V74" i="21"/>
  <c r="Y74" i="21" s="1"/>
  <c r="B1672" i="10" s="1"/>
  <c r="Y50" i="21"/>
  <c r="B1648" i="10" s="1"/>
  <c r="Y79" i="20"/>
  <c r="B1597" i="10" s="1"/>
  <c r="X7" i="21"/>
  <c r="X67" i="21"/>
  <c r="V65" i="21"/>
  <c r="X65" i="21" s="1"/>
  <c r="W73" i="21"/>
  <c r="V73" i="21"/>
  <c r="Y73" i="21" s="1"/>
  <c r="B1671" i="10" s="1"/>
  <c r="H77" i="20"/>
  <c r="J77" i="20" s="1"/>
  <c r="X23" i="21"/>
  <c r="H38" i="21"/>
  <c r="J38" i="21" s="1"/>
  <c r="X22" i="19"/>
  <c r="J8" i="21"/>
  <c r="X49" i="20"/>
  <c r="H33" i="21"/>
  <c r="J33" i="21" s="1"/>
  <c r="H24" i="21"/>
  <c r="K24" i="21" s="1"/>
  <c r="B339" i="10" s="1"/>
  <c r="B979" i="10" s="1"/>
  <c r="Y73" i="20"/>
  <c r="B1591" i="10" s="1"/>
  <c r="H47" i="21"/>
  <c r="J47" i="21" s="1"/>
  <c r="J36" i="22"/>
  <c r="L36" i="22"/>
  <c r="B431" i="10" s="1"/>
  <c r="B1071" i="10" s="1"/>
  <c r="H22" i="22"/>
  <c r="L22" i="22" s="1"/>
  <c r="B417" i="10" s="1"/>
  <c r="B1057" i="10" s="1"/>
  <c r="X16" i="21"/>
  <c r="W55" i="22"/>
  <c r="X55" i="22"/>
  <c r="AA27" i="22"/>
  <c r="B1705" i="10" s="1"/>
  <c r="X53" i="22"/>
  <c r="W53" i="22"/>
  <c r="L61" i="22"/>
  <c r="B456" i="10" s="1"/>
  <c r="B1096" i="10" s="1"/>
  <c r="AA45" i="31"/>
  <c r="B1803" i="10" s="1"/>
  <c r="W65" i="22"/>
  <c r="X65" i="22"/>
  <c r="Y10" i="31"/>
  <c r="W10" i="31"/>
  <c r="AA10" i="31" s="1"/>
  <c r="B1768" i="10" s="1"/>
  <c r="X61" i="31"/>
  <c r="AA61" i="31" s="1"/>
  <c r="B1819" i="10" s="1"/>
  <c r="H18" i="31"/>
  <c r="L18" i="31" s="1"/>
  <c r="B493" i="10" s="1"/>
  <c r="X62" i="31"/>
  <c r="W62" i="31"/>
  <c r="W17" i="31"/>
  <c r="AA17" i="31" s="1"/>
  <c r="B1775" i="10" s="1"/>
  <c r="W54" i="31"/>
  <c r="Y54" i="31" s="1"/>
  <c r="AA36" i="33"/>
  <c r="B1874" i="10" s="1"/>
  <c r="X6" i="31"/>
  <c r="AA6" i="31" s="1"/>
  <c r="B1764" i="10" s="1"/>
  <c r="X78" i="31"/>
  <c r="AA63" i="31"/>
  <c r="B1821" i="10" s="1"/>
  <c r="W15" i="31"/>
  <c r="AA15" i="31" s="1"/>
  <c r="B1773" i="10" s="1"/>
  <c r="H9" i="33"/>
  <c r="L9" i="33" s="1"/>
  <c r="B564" i="10" s="1"/>
  <c r="B1204" i="10" s="1"/>
  <c r="K77" i="21"/>
  <c r="B392" i="10" s="1"/>
  <c r="B1032" i="10" s="1"/>
  <c r="AA68" i="33"/>
  <c r="B1906" i="10" s="1"/>
  <c r="H33" i="33"/>
  <c r="L33" i="33" s="1"/>
  <c r="B588" i="10" s="1"/>
  <c r="B1228" i="10" s="1"/>
  <c r="Y71" i="22"/>
  <c r="L53" i="33"/>
  <c r="B608" i="10" s="1"/>
  <c r="B1248" i="10" s="1"/>
  <c r="L35" i="33"/>
  <c r="B590" i="10" s="1"/>
  <c r="B1230" i="10" s="1"/>
  <c r="L69" i="33"/>
  <c r="B624" i="10" s="1"/>
  <c r="B1264" i="10" s="1"/>
  <c r="AA41" i="33"/>
  <c r="B1879" i="10" s="1"/>
  <c r="J85" i="33"/>
  <c r="L81" i="33"/>
  <c r="B636" i="10" s="1"/>
  <c r="B1276" i="10" s="1"/>
  <c r="H79" i="18"/>
  <c r="I79" i="18"/>
  <c r="J49" i="18"/>
  <c r="K63" i="27"/>
  <c r="C376" i="10"/>
  <c r="C1016" i="10" s="1"/>
  <c r="H55" i="18"/>
  <c r="J55" i="18" s="1"/>
  <c r="C294" i="10"/>
  <c r="C934" i="10" s="1"/>
  <c r="K61" i="26"/>
  <c r="K82" i="26"/>
  <c r="C315" i="10"/>
  <c r="C955" i="10" s="1"/>
  <c r="H6" i="18"/>
  <c r="I6" i="18"/>
  <c r="V3" i="21"/>
  <c r="Y3" i="21" s="1"/>
  <c r="B1601" i="10" s="1"/>
  <c r="Y21" i="20"/>
  <c r="B1539" i="10" s="1"/>
  <c r="Y77" i="20"/>
  <c r="B1595" i="10" s="1"/>
  <c r="W75" i="21"/>
  <c r="X75" i="21" s="1"/>
  <c r="H26" i="21"/>
  <c r="J26" i="21" s="1"/>
  <c r="V6" i="21"/>
  <c r="W6" i="21"/>
  <c r="Y51" i="19"/>
  <c r="B1489" i="10" s="1"/>
  <c r="F21" i="7" s="1"/>
  <c r="I21" i="7" s="1"/>
  <c r="K21" i="7" s="1"/>
  <c r="M21" i="7" s="1"/>
  <c r="V20" i="21"/>
  <c r="X20" i="21" s="1"/>
  <c r="H45" i="21"/>
  <c r="K45" i="21" s="1"/>
  <c r="B360" i="10" s="1"/>
  <c r="B1000" i="10" s="1"/>
  <c r="V25" i="21"/>
  <c r="Y25" i="21" s="1"/>
  <c r="B1623" i="10" s="1"/>
  <c r="V61" i="21"/>
  <c r="Y61" i="21" s="1"/>
  <c r="B1659" i="10" s="1"/>
  <c r="V76" i="21"/>
  <c r="X76" i="21" s="1"/>
  <c r="J65" i="20"/>
  <c r="J24" i="20"/>
  <c r="X52" i="20"/>
  <c r="V45" i="21"/>
  <c r="Y45" i="21" s="1"/>
  <c r="B1643" i="10" s="1"/>
  <c r="V55" i="21"/>
  <c r="Y55" i="21" s="1"/>
  <c r="B1653" i="10" s="1"/>
  <c r="H25" i="33"/>
  <c r="L25" i="33" s="1"/>
  <c r="B580" i="10" s="1"/>
  <c r="B1220" i="10" s="1"/>
  <c r="W64" i="22"/>
  <c r="Y64" i="22" s="1"/>
  <c r="W75" i="22"/>
  <c r="X75" i="22"/>
  <c r="J34" i="22"/>
  <c r="AA25" i="22"/>
  <c r="B1703" i="10" s="1"/>
  <c r="J82" i="22"/>
  <c r="W28" i="22"/>
  <c r="X28" i="22"/>
  <c r="H12" i="31"/>
  <c r="L12" i="31"/>
  <c r="B487" i="10" s="1"/>
  <c r="B1127" i="10" s="1"/>
  <c r="J12" i="31"/>
  <c r="H32" i="31"/>
  <c r="J32" i="31" s="1"/>
  <c r="X31" i="31"/>
  <c r="AA31" i="31" s="1"/>
  <c r="B1789" i="10" s="1"/>
  <c r="Y41" i="31"/>
  <c r="L48" i="33"/>
  <c r="B603" i="10" s="1"/>
  <c r="B1243" i="10" s="1"/>
  <c r="AA24" i="31"/>
  <c r="B1782" i="10" s="1"/>
  <c r="J52" i="31"/>
  <c r="AA10" i="33"/>
  <c r="B1848" i="10" s="1"/>
  <c r="X77" i="31"/>
  <c r="AA77" i="31" s="1"/>
  <c r="B1835" i="10" s="1"/>
  <c r="W58" i="31"/>
  <c r="AA58" i="31" s="1"/>
  <c r="B1816" i="10" s="1"/>
  <c r="X30" i="31"/>
  <c r="AA30" i="31" s="1"/>
  <c r="B1788" i="10" s="1"/>
  <c r="H39" i="33"/>
  <c r="L39" i="33" s="1"/>
  <c r="B594" i="10" s="1"/>
  <c r="B1234" i="10" s="1"/>
  <c r="L78" i="22"/>
  <c r="B473" i="10" s="1"/>
  <c r="B1113" i="10" s="1"/>
  <c r="F22" i="7" s="1"/>
  <c r="I22" i="7" s="1"/>
  <c r="K22" i="7" s="1"/>
  <c r="M22" i="7" s="1"/>
  <c r="L71" i="33"/>
  <c r="B626" i="10" s="1"/>
  <c r="Y23" i="17"/>
  <c r="B1301" i="10" s="1"/>
  <c r="J62" i="18"/>
  <c r="L56" i="31"/>
  <c r="B531" i="10" s="1"/>
  <c r="B1171" i="10" s="1"/>
  <c r="J46" i="31"/>
  <c r="K11" i="26"/>
  <c r="C244" i="10"/>
  <c r="C884" i="10" s="1"/>
  <c r="C335" i="10"/>
  <c r="C975" i="10" s="1"/>
  <c r="K22" i="27"/>
  <c r="J10" i="17"/>
  <c r="K10" i="17"/>
  <c r="B5" i="10" s="1"/>
  <c r="B645" i="10" s="1"/>
  <c r="K23" i="26"/>
  <c r="C256" i="10"/>
  <c r="C896" i="10" s="1"/>
  <c r="H41" i="18"/>
  <c r="I41" i="18"/>
  <c r="Y53" i="17"/>
  <c r="B1331" i="10" s="1"/>
  <c r="X53" i="17"/>
  <c r="K28" i="18"/>
  <c r="B103" i="10" s="1"/>
  <c r="B743" i="10" s="1"/>
  <c r="J77" i="18"/>
  <c r="K77" i="18"/>
  <c r="B152" i="10" s="1"/>
  <c r="B792" i="10" s="1"/>
  <c r="J46" i="18"/>
  <c r="Y18" i="18"/>
  <c r="B1376" i="10" s="1"/>
  <c r="G6" i="27"/>
  <c r="I6" i="27" s="1"/>
  <c r="J6" i="27" s="1"/>
  <c r="K6" i="27" s="1"/>
  <c r="G35" i="24"/>
  <c r="I35" i="24" s="1"/>
  <c r="J35" i="24" s="1"/>
  <c r="C108" i="10" s="1"/>
  <c r="C748" i="10" s="1"/>
  <c r="S22" i="23"/>
  <c r="U22" i="23" s="1"/>
  <c r="V22" i="23" s="1"/>
  <c r="C1296" i="10" s="1"/>
  <c r="C253" i="10"/>
  <c r="C893" i="10" s="1"/>
  <c r="K20" i="26"/>
  <c r="G26" i="27"/>
  <c r="I26" i="27" s="1"/>
  <c r="J26" i="27" s="1"/>
  <c r="S19" i="27"/>
  <c r="U19" i="27" s="1"/>
  <c r="V19" i="27" s="1"/>
  <c r="C1613" i="10" s="1"/>
  <c r="G86" i="26"/>
  <c r="I86" i="26" s="1"/>
  <c r="J86" i="26" s="1"/>
  <c r="K27" i="26"/>
  <c r="C260" i="10"/>
  <c r="C900" i="10" s="1"/>
  <c r="S17" i="24"/>
  <c r="U17" i="24" s="1"/>
  <c r="V17" i="24" s="1"/>
  <c r="C1371" i="10" s="1"/>
  <c r="I82" i="23"/>
  <c r="J82" i="23" s="1"/>
  <c r="C75" i="10" s="1"/>
  <c r="C715" i="10" s="1"/>
  <c r="U61" i="23"/>
  <c r="V61" i="23" s="1"/>
  <c r="C1335" i="10" s="1"/>
  <c r="G60" i="26"/>
  <c r="I60" i="26" s="1"/>
  <c r="J60" i="26" s="1"/>
  <c r="I33" i="23"/>
  <c r="J33" i="23" s="1"/>
  <c r="C26" i="10" s="1"/>
  <c r="C666" i="10" s="1"/>
  <c r="S15" i="23"/>
  <c r="U15" i="23" s="1"/>
  <c r="V15" i="23" s="1"/>
  <c r="C1289" i="10" s="1"/>
  <c r="C279" i="10"/>
  <c r="C919" i="10" s="1"/>
  <c r="K46" i="26"/>
  <c r="V55" i="18"/>
  <c r="W55" i="18"/>
  <c r="X74" i="18"/>
  <c r="X77" i="18"/>
  <c r="Y77" i="18"/>
  <c r="B1435" i="10" s="1"/>
  <c r="Y50" i="18"/>
  <c r="B1408" i="10" s="1"/>
  <c r="K17" i="26"/>
  <c r="C250" i="10"/>
  <c r="C890" i="10" s="1"/>
  <c r="J60" i="18"/>
  <c r="X24" i="18"/>
  <c r="V21" i="40" l="1"/>
  <c r="C1937" i="10" s="1"/>
  <c r="U61" i="40"/>
  <c r="V61" i="40" s="1"/>
  <c r="C1977" i="10" s="1"/>
  <c r="U69" i="40"/>
  <c r="V69" i="40" s="1"/>
  <c r="C1985" i="10" s="1"/>
  <c r="U26" i="40"/>
  <c r="V26" i="40" s="1"/>
  <c r="C1942" i="10" s="1"/>
  <c r="V9" i="18"/>
  <c r="W30" i="18"/>
  <c r="V12" i="18"/>
  <c r="X12" i="18" s="1"/>
  <c r="J52" i="17"/>
  <c r="X36" i="17"/>
  <c r="Y65" i="17"/>
  <c r="B1343" i="10" s="1"/>
  <c r="K41" i="27"/>
  <c r="K67" i="26"/>
  <c r="K83" i="27"/>
  <c r="X56" i="17"/>
  <c r="H40" i="18"/>
  <c r="K40" i="18" s="1"/>
  <c r="B115" i="10" s="1"/>
  <c r="B755" i="10" s="1"/>
  <c r="J68" i="18"/>
  <c r="K35" i="26"/>
  <c r="X17" i="18"/>
  <c r="K68" i="18"/>
  <c r="B143" i="10" s="1"/>
  <c r="B783" i="10" s="1"/>
  <c r="Y76" i="18"/>
  <c r="B1434" i="10" s="1"/>
  <c r="C363" i="10"/>
  <c r="C1003" i="10" s="1"/>
  <c r="I68" i="18"/>
  <c r="H33" i="18"/>
  <c r="J73" i="17"/>
  <c r="K21" i="17"/>
  <c r="B16" i="10" s="1"/>
  <c r="B656" i="10" s="1"/>
  <c r="J47" i="40"/>
  <c r="C2200" i="10" s="1"/>
  <c r="C2440" i="10" s="1"/>
  <c r="J37" i="40"/>
  <c r="C2190" i="10" s="1"/>
  <c r="C2430" i="10" s="1"/>
  <c r="J50" i="40"/>
  <c r="C2203" i="10" s="1"/>
  <c r="C2443" i="10" s="1"/>
  <c r="J62" i="40"/>
  <c r="C2215" i="10" s="1"/>
  <c r="C2455" i="10" s="1"/>
  <c r="J34" i="40"/>
  <c r="C2187" i="10" s="1"/>
  <c r="C2427" i="10" s="1"/>
  <c r="X57" i="37"/>
  <c r="W57" i="37"/>
  <c r="X53" i="37"/>
  <c r="W53" i="37"/>
  <c r="U51" i="37"/>
  <c r="V51" i="37" s="1"/>
  <c r="X50" i="37"/>
  <c r="X52" i="37"/>
  <c r="W41" i="37"/>
  <c r="W49" i="37"/>
  <c r="U47" i="37"/>
  <c r="V47" i="37"/>
  <c r="W47" i="37" s="1"/>
  <c r="X47" i="37"/>
  <c r="X49" i="37"/>
  <c r="W54" i="37"/>
  <c r="U55" i="37"/>
  <c r="V55" i="37"/>
  <c r="X55" i="37" s="1"/>
  <c r="U45" i="37"/>
  <c r="G11" i="37"/>
  <c r="I40" i="38"/>
  <c r="Y58" i="17"/>
  <c r="B1336" i="10" s="1"/>
  <c r="J31" i="18"/>
  <c r="H56" i="18"/>
  <c r="C395" i="10"/>
  <c r="C1035" i="10" s="1"/>
  <c r="K82" i="27"/>
  <c r="AA43" i="31"/>
  <c r="B1801" i="10" s="1"/>
  <c r="J75" i="40"/>
  <c r="C2228" i="10" s="1"/>
  <c r="C2468" i="10" s="1"/>
  <c r="Y4" i="31"/>
  <c r="Y75" i="22"/>
  <c r="AA65" i="22"/>
  <c r="B1743" i="10" s="1"/>
  <c r="AA22" i="31"/>
  <c r="B1780" i="10" s="1"/>
  <c r="Y81" i="31"/>
  <c r="X37" i="21"/>
  <c r="Y11" i="20"/>
  <c r="B1529" i="10" s="1"/>
  <c r="J31" i="40"/>
  <c r="C2184" i="10" s="1"/>
  <c r="C2424" i="10" s="1"/>
  <c r="J27" i="40"/>
  <c r="C2180" i="10" s="1"/>
  <c r="C2420" i="10" s="1"/>
  <c r="Y14" i="31"/>
  <c r="J64" i="37"/>
  <c r="K64" i="37" s="1"/>
  <c r="L64" i="37" s="1"/>
  <c r="B2219" i="10" s="1"/>
  <c r="B2459" i="10" s="1"/>
  <c r="Y16" i="31"/>
  <c r="U34" i="40"/>
  <c r="V34" i="40" s="1"/>
  <c r="C1950" i="10" s="1"/>
  <c r="U18" i="40"/>
  <c r="V18" i="40" s="1"/>
  <c r="C1934" i="10" s="1"/>
  <c r="H49" i="21"/>
  <c r="K49" i="21" s="1"/>
  <c r="B364" i="10" s="1"/>
  <c r="B1004" i="10" s="1"/>
  <c r="J23" i="31"/>
  <c r="V28" i="21"/>
  <c r="J52" i="40"/>
  <c r="C2205" i="10" s="1"/>
  <c r="C2445" i="10" s="1"/>
  <c r="AA55" i="22"/>
  <c r="B1733" i="10" s="1"/>
  <c r="Y20" i="21"/>
  <c r="B1618" i="10" s="1"/>
  <c r="AA35" i="31"/>
  <c r="B1793" i="10" s="1"/>
  <c r="Y25" i="31"/>
  <c r="U57" i="40"/>
  <c r="V57" i="40" s="1"/>
  <c r="C1973" i="10" s="1"/>
  <c r="Y82" i="22"/>
  <c r="L13" i="22"/>
  <c r="B408" i="10" s="1"/>
  <c r="B1048" i="10" s="1"/>
  <c r="U73" i="40"/>
  <c r="V73" i="40" s="1"/>
  <c r="C1989" i="10" s="1"/>
  <c r="J29" i="17"/>
  <c r="V56" i="18"/>
  <c r="Y56" i="18" s="1"/>
  <c r="B1414" i="10" s="1"/>
  <c r="M43" i="7"/>
  <c r="Y13" i="21"/>
  <c r="B1611" i="10" s="1"/>
  <c r="I53" i="34"/>
  <c r="J53" i="34" s="1"/>
  <c r="C606" i="10" s="1"/>
  <c r="C1246" i="10" s="1"/>
  <c r="J48" i="31"/>
  <c r="W52" i="21"/>
  <c r="V52" i="21"/>
  <c r="I48" i="21"/>
  <c r="H48" i="21"/>
  <c r="J37" i="21"/>
  <c r="K37" i="21"/>
  <c r="B352" i="10" s="1"/>
  <c r="B992" i="10" s="1"/>
  <c r="AA52" i="31"/>
  <c r="B1810" i="10" s="1"/>
  <c r="J81" i="17"/>
  <c r="Y28" i="17"/>
  <c r="B1306" i="10" s="1"/>
  <c r="L84" i="22"/>
  <c r="B479" i="10" s="1"/>
  <c r="B1119" i="10" s="1"/>
  <c r="J70" i="33"/>
  <c r="J25" i="31"/>
  <c r="X56" i="21"/>
  <c r="J24" i="21"/>
  <c r="J45" i="40"/>
  <c r="C2198" i="10" s="1"/>
  <c r="C2438" i="10" s="1"/>
  <c r="K16" i="26"/>
  <c r="Y4" i="22"/>
  <c r="K45" i="20"/>
  <c r="B280" i="10" s="1"/>
  <c r="B920" i="10" s="1"/>
  <c r="J9" i="17"/>
  <c r="AA7" i="31"/>
  <c r="B1765" i="10" s="1"/>
  <c r="X55" i="20"/>
  <c r="AA78" i="31"/>
  <c r="B1836" i="10" s="1"/>
  <c r="AA53" i="22"/>
  <c r="B1731" i="10" s="1"/>
  <c r="L30" i="22"/>
  <c r="B425" i="10" s="1"/>
  <c r="B1065" i="10" s="1"/>
  <c r="I27" i="21"/>
  <c r="K27" i="21" s="1"/>
  <c r="B342" i="10" s="1"/>
  <c r="B982" i="10" s="1"/>
  <c r="V82" i="21"/>
  <c r="AA67" i="31"/>
  <c r="B1825" i="10" s="1"/>
  <c r="K42" i="21"/>
  <c r="B357" i="10" s="1"/>
  <c r="B997" i="10" s="1"/>
  <c r="X80" i="21"/>
  <c r="X58" i="17"/>
  <c r="I7" i="32"/>
  <c r="J7" i="32" s="1"/>
  <c r="Y8" i="18"/>
  <c r="B1366" i="10" s="1"/>
  <c r="Y67" i="17"/>
  <c r="B1345" i="10" s="1"/>
  <c r="X69" i="21"/>
  <c r="V32" i="21"/>
  <c r="X32" i="21" s="1"/>
  <c r="J57" i="21"/>
  <c r="Y45" i="20"/>
  <c r="B1563" i="10" s="1"/>
  <c r="J63" i="40"/>
  <c r="C2216" i="10" s="1"/>
  <c r="C2456" i="10" s="1"/>
  <c r="J41" i="40"/>
  <c r="C2194" i="10" s="1"/>
  <c r="C2434" i="10" s="1"/>
  <c r="U25" i="40"/>
  <c r="V25" i="40" s="1"/>
  <c r="C1941" i="10" s="1"/>
  <c r="Y53" i="21"/>
  <c r="B1651" i="10" s="1"/>
  <c r="X38" i="20"/>
  <c r="J23" i="40"/>
  <c r="C2176" i="10" s="1"/>
  <c r="C2416" i="10" s="1"/>
  <c r="C371" i="10"/>
  <c r="C1011" i="10" s="1"/>
  <c r="H18" i="21"/>
  <c r="I34" i="21"/>
  <c r="J34" i="21"/>
  <c r="H34" i="21"/>
  <c r="K34" i="21" s="1"/>
  <c r="B349" i="10" s="1"/>
  <c r="B989" i="10" s="1"/>
  <c r="X15" i="21"/>
  <c r="C367" i="10"/>
  <c r="C1007" i="10" s="1"/>
  <c r="J27" i="20"/>
  <c r="X29" i="20"/>
  <c r="J84" i="37"/>
  <c r="K84" i="37" s="1"/>
  <c r="L84" i="37" s="1"/>
  <c r="B2239" i="10" s="1"/>
  <c r="B2479" i="10" s="1"/>
  <c r="L3" i="22"/>
  <c r="X75" i="33"/>
  <c r="I28" i="34"/>
  <c r="J28" i="34" s="1"/>
  <c r="C581" i="10" s="1"/>
  <c r="C1221" i="10" s="1"/>
  <c r="I10" i="34"/>
  <c r="J10" i="34" s="1"/>
  <c r="C563" i="10" s="1"/>
  <c r="C1203" i="10" s="1"/>
  <c r="I13" i="34"/>
  <c r="J13" i="34" s="1"/>
  <c r="C566" i="10" s="1"/>
  <c r="C1206" i="10" s="1"/>
  <c r="J84" i="40"/>
  <c r="C2237" i="10" s="1"/>
  <c r="C2477" i="10" s="1"/>
  <c r="J66" i="40"/>
  <c r="C2219" i="10" s="1"/>
  <c r="C2459" i="10" s="1"/>
  <c r="J85" i="40"/>
  <c r="C2238" i="10" s="1"/>
  <c r="C2478" i="10" s="1"/>
  <c r="I33" i="41"/>
  <c r="J33" i="41" s="1"/>
  <c r="C2266" i="10" s="1"/>
  <c r="C2506" i="10" s="1"/>
  <c r="I35" i="41"/>
  <c r="J35" i="41" s="1"/>
  <c r="C2268" i="10" s="1"/>
  <c r="C2508" i="10" s="1"/>
  <c r="I70" i="34"/>
  <c r="J70" i="34" s="1"/>
  <c r="C623" i="10" s="1"/>
  <c r="C1263" i="10" s="1"/>
  <c r="I38" i="34"/>
  <c r="J38" i="34" s="1"/>
  <c r="C591" i="10" s="1"/>
  <c r="C1231" i="10" s="1"/>
  <c r="J87" i="40"/>
  <c r="C2240" i="10" s="1"/>
  <c r="C2480" i="10" s="1"/>
  <c r="J71" i="40"/>
  <c r="C2224" i="10" s="1"/>
  <c r="C2464" i="10" s="1"/>
  <c r="I81" i="41"/>
  <c r="J81" i="41" s="1"/>
  <c r="C2314" i="10" s="1"/>
  <c r="C2554" i="10" s="1"/>
  <c r="I17" i="41"/>
  <c r="J17" i="41" s="1"/>
  <c r="C2250" i="10" s="1"/>
  <c r="C2490" i="10" s="1"/>
  <c r="I51" i="41"/>
  <c r="J51" i="41" s="1"/>
  <c r="C2284" i="10" s="1"/>
  <c r="C2524" i="10" s="1"/>
  <c r="I19" i="41"/>
  <c r="J19" i="41" s="1"/>
  <c r="C2252" i="10" s="1"/>
  <c r="C2492" i="10" s="1"/>
  <c r="I77" i="34"/>
  <c r="J77" i="34" s="1"/>
  <c r="C630" i="10" s="1"/>
  <c r="C1270" i="10" s="1"/>
  <c r="U59" i="40"/>
  <c r="V59" i="40" s="1"/>
  <c r="C1975" i="10" s="1"/>
  <c r="U41" i="40"/>
  <c r="V41" i="40" s="1"/>
  <c r="C1957" i="10" s="1"/>
  <c r="U29" i="40"/>
  <c r="V29" i="40" s="1"/>
  <c r="C1945" i="10" s="1"/>
  <c r="U23" i="40"/>
  <c r="V23" i="40" s="1"/>
  <c r="C1939" i="10" s="1"/>
  <c r="U72" i="40"/>
  <c r="V72" i="40" s="1"/>
  <c r="C1988" i="10" s="1"/>
  <c r="U40" i="40"/>
  <c r="V40" i="40" s="1"/>
  <c r="C1956" i="10" s="1"/>
  <c r="U8" i="40"/>
  <c r="V8" i="40" s="1"/>
  <c r="C1924" i="10" s="1"/>
  <c r="U70" i="40"/>
  <c r="V70" i="40" s="1"/>
  <c r="C1986" i="10" s="1"/>
  <c r="U54" i="40"/>
  <c r="V54" i="40" s="1"/>
  <c r="C1970" i="10" s="1"/>
  <c r="U38" i="40"/>
  <c r="V38" i="40" s="1"/>
  <c r="C1954" i="10" s="1"/>
  <c r="U22" i="40"/>
  <c r="V22" i="40" s="1"/>
  <c r="C1938" i="10" s="1"/>
  <c r="U6" i="40"/>
  <c r="V6" i="40" s="1"/>
  <c r="C1922" i="10" s="1"/>
  <c r="U77" i="40"/>
  <c r="V77" i="40" s="1"/>
  <c r="C1993" i="10" s="1"/>
  <c r="U71" i="40"/>
  <c r="V71" i="40" s="1"/>
  <c r="C1987" i="10" s="1"/>
  <c r="U49" i="40"/>
  <c r="V49" i="40" s="1"/>
  <c r="C1965" i="10" s="1"/>
  <c r="U13" i="40"/>
  <c r="V13" i="40" s="1"/>
  <c r="C1929" i="10" s="1"/>
  <c r="U80" i="40"/>
  <c r="V80" i="40" s="1"/>
  <c r="C1996" i="10" s="1"/>
  <c r="U56" i="40"/>
  <c r="V56" i="40" s="1"/>
  <c r="C1972" i="10" s="1"/>
  <c r="U32" i="40"/>
  <c r="V32" i="40" s="1"/>
  <c r="C1948" i="10" s="1"/>
  <c r="W45" i="33"/>
  <c r="AA52" i="33"/>
  <c r="B1890" i="10" s="1"/>
  <c r="X43" i="33"/>
  <c r="Y33" i="33"/>
  <c r="V23" i="33"/>
  <c r="V19" i="33"/>
  <c r="X3" i="33"/>
  <c r="G52" i="38"/>
  <c r="H52" i="38" s="1"/>
  <c r="J52" i="33"/>
  <c r="J20" i="33"/>
  <c r="G19" i="37"/>
  <c r="Y60" i="37"/>
  <c r="J76" i="37"/>
  <c r="K76" i="37" s="1"/>
  <c r="L76" i="37" s="1"/>
  <c r="B2231" i="10" s="1"/>
  <c r="B2471" i="10" s="1"/>
  <c r="I72" i="38"/>
  <c r="J76" i="17"/>
  <c r="K64" i="18"/>
  <c r="B139" i="10" s="1"/>
  <c r="B779" i="10" s="1"/>
  <c r="D5" i="20"/>
  <c r="J72" i="17"/>
  <c r="K76" i="17"/>
  <c r="B71" i="10" s="1"/>
  <c r="B711" i="10" s="1"/>
  <c r="X67" i="18"/>
  <c r="C343" i="10"/>
  <c r="C983" i="10" s="1"/>
  <c r="J75" i="17"/>
  <c r="J64" i="17"/>
  <c r="K47" i="26"/>
  <c r="Y16" i="18"/>
  <c r="B1374" i="10" s="1"/>
  <c r="X81" i="17"/>
  <c r="Y12" i="17"/>
  <c r="B1290" i="10" s="1"/>
  <c r="J4" i="17"/>
  <c r="K4" i="17"/>
  <c r="V4" i="18"/>
  <c r="X4" i="18" s="1"/>
  <c r="C332" i="10"/>
  <c r="C972" i="10" s="1"/>
  <c r="C5" i="21"/>
  <c r="G5" i="20"/>
  <c r="H5" i="20" s="1"/>
  <c r="J5" i="20" s="1"/>
  <c r="H54" i="18"/>
  <c r="J54" i="18" s="1"/>
  <c r="Y4" i="17"/>
  <c r="B1282" i="10" s="1"/>
  <c r="C320" i="10"/>
  <c r="C960" i="10" s="1"/>
  <c r="V26" i="18"/>
  <c r="X26" i="18" s="1"/>
  <c r="J49" i="20"/>
  <c r="K49" i="20"/>
  <c r="B284" i="10" s="1"/>
  <c r="B924" i="10" s="1"/>
  <c r="AA64" i="22"/>
  <c r="B1742" i="10" s="1"/>
  <c r="Y62" i="31"/>
  <c r="Y15" i="31"/>
  <c r="J75" i="22"/>
  <c r="J52" i="21"/>
  <c r="X74" i="20"/>
  <c r="J77" i="40"/>
  <c r="C2230" i="10" s="1"/>
  <c r="C2470" i="10" s="1"/>
  <c r="J13" i="40"/>
  <c r="C2166" i="10" s="1"/>
  <c r="C2406" i="10" s="1"/>
  <c r="U81" i="40"/>
  <c r="V81" i="40" s="1"/>
  <c r="C1997" i="10" s="1"/>
  <c r="U7" i="40"/>
  <c r="V7" i="40" s="1"/>
  <c r="C1923" i="10" s="1"/>
  <c r="J82" i="40"/>
  <c r="C2235" i="10" s="1"/>
  <c r="C2475" i="10" s="1"/>
  <c r="J80" i="40"/>
  <c r="C2233" i="10" s="1"/>
  <c r="C2473" i="10" s="1"/>
  <c r="J46" i="40"/>
  <c r="C2199" i="10" s="1"/>
  <c r="C2439" i="10" s="1"/>
  <c r="J30" i="40"/>
  <c r="C2183" i="10" s="1"/>
  <c r="C2423" i="10" s="1"/>
  <c r="J20" i="40"/>
  <c r="C2173" i="10" s="1"/>
  <c r="C2413" i="10" s="1"/>
  <c r="J16" i="40"/>
  <c r="C2169" i="10" s="1"/>
  <c r="C2409" i="10" s="1"/>
  <c r="I56" i="34"/>
  <c r="J56" i="34" s="1"/>
  <c r="C609" i="10" s="1"/>
  <c r="C1249" i="10" s="1"/>
  <c r="X53" i="21"/>
  <c r="AA29" i="31"/>
  <c r="B1787" i="10" s="1"/>
  <c r="AA46" i="31"/>
  <c r="B1804" i="10" s="1"/>
  <c r="J51" i="21"/>
  <c r="J35" i="21"/>
  <c r="Y36" i="21"/>
  <c r="B1634" i="10" s="1"/>
  <c r="AA81" i="31"/>
  <c r="B1839" i="10" s="1"/>
  <c r="X31" i="21"/>
  <c r="Y31" i="21"/>
  <c r="B1629" i="10" s="1"/>
  <c r="C386" i="10"/>
  <c r="C1026" i="10" s="1"/>
  <c r="K73" i="27"/>
  <c r="W49" i="21"/>
  <c r="L60" i="31"/>
  <c r="B535" i="10" s="1"/>
  <c r="B1175" i="10" s="1"/>
  <c r="I18" i="21"/>
  <c r="J18" i="21" s="1"/>
  <c r="B881" i="10"/>
  <c r="F15" i="35"/>
  <c r="I15" i="35" s="1"/>
  <c r="K15" i="35" s="1"/>
  <c r="L15" i="35" s="1"/>
  <c r="L54" i="35" s="1"/>
  <c r="C273" i="10"/>
  <c r="C913" i="10" s="1"/>
  <c r="K40" i="26"/>
  <c r="J18" i="31"/>
  <c r="Y55" i="22"/>
  <c r="Y27" i="21"/>
  <c r="B1625" i="10" s="1"/>
  <c r="AA69" i="33"/>
  <c r="B1907" i="10" s="1"/>
  <c r="J46" i="22"/>
  <c r="I3" i="33"/>
  <c r="L3" i="33" s="1"/>
  <c r="G23" i="37"/>
  <c r="H23" i="37" s="1"/>
  <c r="Y67" i="31"/>
  <c r="I6" i="34"/>
  <c r="J6" i="34" s="1"/>
  <c r="J79" i="40"/>
  <c r="C2232" i="10" s="1"/>
  <c r="C2472" i="10" s="1"/>
  <c r="J73" i="40"/>
  <c r="C2226" i="10" s="1"/>
  <c r="C2466" i="10" s="1"/>
  <c r="J9" i="40"/>
  <c r="C2162" i="10" s="1"/>
  <c r="C2402" i="10" s="1"/>
  <c r="U75" i="40"/>
  <c r="V75" i="40" s="1"/>
  <c r="C1991" i="10" s="1"/>
  <c r="G72" i="34"/>
  <c r="I72" i="34" s="1"/>
  <c r="J72" i="34" s="1"/>
  <c r="C625" i="10" s="1"/>
  <c r="C1265" i="10" s="1"/>
  <c r="I40" i="34"/>
  <c r="J40" i="34" s="1"/>
  <c r="C593" i="10" s="1"/>
  <c r="C1233" i="10" s="1"/>
  <c r="J69" i="40"/>
  <c r="C2222" i="10" s="1"/>
  <c r="C2462" i="10" s="1"/>
  <c r="U64" i="40"/>
  <c r="V64" i="40" s="1"/>
  <c r="C1980" i="10" s="1"/>
  <c r="J8" i="22"/>
  <c r="X33" i="17"/>
  <c r="J68" i="33"/>
  <c r="Y6" i="31"/>
  <c r="Y63" i="22"/>
  <c r="J26" i="22"/>
  <c r="J80" i="22"/>
  <c r="Y80" i="21"/>
  <c r="B1678" i="10" s="1"/>
  <c r="H19" i="21"/>
  <c r="K19" i="21" s="1"/>
  <c r="B334" i="10" s="1"/>
  <c r="B974" i="10" s="1"/>
  <c r="AA75" i="31"/>
  <c r="B1833" i="10" s="1"/>
  <c r="U74" i="40"/>
  <c r="V74" i="40" s="1"/>
  <c r="C1990" i="10" s="1"/>
  <c r="U58" i="40"/>
  <c r="V58" i="40" s="1"/>
  <c r="C1974" i="10" s="1"/>
  <c r="Y56" i="17"/>
  <c r="B1334" i="10" s="1"/>
  <c r="X18" i="17"/>
  <c r="H78" i="18"/>
  <c r="K78" i="18" s="1"/>
  <c r="B153" i="10" s="1"/>
  <c r="B793" i="10" s="1"/>
  <c r="C301" i="10"/>
  <c r="C941" i="10" s="1"/>
  <c r="I61" i="34"/>
  <c r="J61" i="34" s="1"/>
  <c r="C614" i="10" s="1"/>
  <c r="C1254" i="10" s="1"/>
  <c r="V25" i="18"/>
  <c r="W25" i="18"/>
  <c r="G21" i="34"/>
  <c r="I21" i="34" s="1"/>
  <c r="J21" i="34" s="1"/>
  <c r="C574" i="10" s="1"/>
  <c r="C1214" i="10" s="1"/>
  <c r="J51" i="20"/>
  <c r="B1022" i="10"/>
  <c r="F21" i="35"/>
  <c r="I21" i="35" s="1"/>
  <c r="K21" i="35" s="1"/>
  <c r="N21" i="35" s="1"/>
  <c r="F20" i="35"/>
  <c r="I20" i="35" s="1"/>
  <c r="K20" i="35" s="1"/>
  <c r="N20" i="35" s="1"/>
  <c r="H11" i="21"/>
  <c r="K11" i="21" s="1"/>
  <c r="B326" i="10" s="1"/>
  <c r="B966" i="10" s="1"/>
  <c r="AA66" i="31"/>
  <c r="B1824" i="10" s="1"/>
  <c r="J54" i="33"/>
  <c r="Y79" i="31"/>
  <c r="Y11" i="31"/>
  <c r="Y4" i="33"/>
  <c r="U65" i="40"/>
  <c r="V65" i="40" s="1"/>
  <c r="C1981" i="10" s="1"/>
  <c r="U55" i="40"/>
  <c r="V55" i="40" s="1"/>
  <c r="C1971" i="10" s="1"/>
  <c r="U19" i="40"/>
  <c r="V19" i="40" s="1"/>
  <c r="C1935" i="10" s="1"/>
  <c r="J48" i="40"/>
  <c r="C2201" i="10" s="1"/>
  <c r="C2441" i="10" s="1"/>
  <c r="G12" i="37"/>
  <c r="H12" i="37" s="1"/>
  <c r="K22" i="21"/>
  <c r="B337" i="10" s="1"/>
  <c r="B977" i="10" s="1"/>
  <c r="K56" i="21"/>
  <c r="B371" i="10" s="1"/>
  <c r="B1011" i="10" s="1"/>
  <c r="W30" i="21"/>
  <c r="Y30" i="21" s="1"/>
  <c r="B1628" i="10" s="1"/>
  <c r="X11" i="33"/>
  <c r="AA80" i="31"/>
  <c r="B1838" i="10" s="1"/>
  <c r="I42" i="34"/>
  <c r="J42" i="34" s="1"/>
  <c r="C595" i="10" s="1"/>
  <c r="C1235" i="10" s="1"/>
  <c r="J55" i="40"/>
  <c r="C2208" i="10" s="1"/>
  <c r="C2448" i="10" s="1"/>
  <c r="U84" i="40"/>
  <c r="C2000" i="10" s="1"/>
  <c r="U68" i="40"/>
  <c r="V68" i="40" s="1"/>
  <c r="C1984" i="10" s="1"/>
  <c r="U52" i="40"/>
  <c r="V52" i="40" s="1"/>
  <c r="C1968" i="10" s="1"/>
  <c r="U36" i="40"/>
  <c r="V36" i="40" s="1"/>
  <c r="C1952" i="10" s="1"/>
  <c r="U20" i="40"/>
  <c r="V20" i="40" s="1"/>
  <c r="C1936" i="10" s="1"/>
  <c r="C248" i="10"/>
  <c r="C888" i="10" s="1"/>
  <c r="K79" i="17"/>
  <c r="B74" i="10" s="1"/>
  <c r="B714" i="10" s="1"/>
  <c r="J25" i="18"/>
  <c r="J49" i="21"/>
  <c r="L29" i="31"/>
  <c r="B504" i="10" s="1"/>
  <c r="B1144" i="10" s="1"/>
  <c r="K6" i="21"/>
  <c r="B321" i="10" s="1"/>
  <c r="V49" i="21"/>
  <c r="X49" i="21" s="1"/>
  <c r="X42" i="21"/>
  <c r="H32" i="21"/>
  <c r="I32" i="21"/>
  <c r="X28" i="20"/>
  <c r="Y28" i="20"/>
  <c r="B1546" i="10" s="1"/>
  <c r="X74" i="21"/>
  <c r="Y5" i="31"/>
  <c r="Y48" i="20"/>
  <c r="B1566" i="10" s="1"/>
  <c r="Y57" i="31"/>
  <c r="Y51" i="31"/>
  <c r="U45" i="40"/>
  <c r="V45" i="40" s="1"/>
  <c r="C1961" i="10" s="1"/>
  <c r="U9" i="40"/>
  <c r="V9" i="40" s="1"/>
  <c r="C1925" i="10" s="1"/>
  <c r="H5" i="19"/>
  <c r="K5" i="19" s="1"/>
  <c r="J11" i="21"/>
  <c r="I22" i="18"/>
  <c r="J22" i="18" s="1"/>
  <c r="AA77" i="22"/>
  <c r="B1755" i="10" s="1"/>
  <c r="AA78" i="22"/>
  <c r="B1756" i="10" s="1"/>
  <c r="Y77" i="31"/>
  <c r="J36" i="21"/>
  <c r="J45" i="20"/>
  <c r="AA40" i="37"/>
  <c r="B1958" i="10" s="1"/>
  <c r="J40" i="18"/>
  <c r="Y73" i="18"/>
  <c r="B1431" i="10" s="1"/>
  <c r="J65" i="17"/>
  <c r="I29" i="34"/>
  <c r="J29" i="34" s="1"/>
  <c r="C582" i="10" s="1"/>
  <c r="C1222" i="10" s="1"/>
  <c r="J21" i="40"/>
  <c r="C2174" i="10" s="1"/>
  <c r="C2414" i="10" s="1"/>
  <c r="X22" i="20"/>
  <c r="Y22" i="20"/>
  <c r="B1540" i="10" s="1"/>
  <c r="K55" i="20"/>
  <c r="B290" i="10" s="1"/>
  <c r="B930" i="10" s="1"/>
  <c r="X64" i="20"/>
  <c r="J59" i="40"/>
  <c r="C2212" i="10" s="1"/>
  <c r="C2452" i="10" s="1"/>
  <c r="U53" i="40"/>
  <c r="V53" i="40" s="1"/>
  <c r="C1969" i="10" s="1"/>
  <c r="U51" i="40"/>
  <c r="V51" i="40" s="1"/>
  <c r="C1967" i="10" s="1"/>
  <c r="U33" i="40"/>
  <c r="V33" i="40" s="1"/>
  <c r="C1949" i="10" s="1"/>
  <c r="U17" i="40"/>
  <c r="V17" i="40" s="1"/>
  <c r="C1933" i="10" s="1"/>
  <c r="J78" i="40"/>
  <c r="C2231" i="10" s="1"/>
  <c r="C2471" i="10" s="1"/>
  <c r="J18" i="40"/>
  <c r="C2171" i="10" s="1"/>
  <c r="C2411" i="10" s="1"/>
  <c r="I26" i="34"/>
  <c r="J26" i="34" s="1"/>
  <c r="C579" i="10" s="1"/>
  <c r="C1219" i="10" s="1"/>
  <c r="U16" i="40"/>
  <c r="V16" i="40" s="1"/>
  <c r="C1932" i="10" s="1"/>
  <c r="K53" i="21"/>
  <c r="B368" i="10" s="1"/>
  <c r="B1008" i="10" s="1"/>
  <c r="AA3" i="33"/>
  <c r="B1841" i="10" s="1"/>
  <c r="I58" i="34"/>
  <c r="J58" i="34" s="1"/>
  <c r="C611" i="10" s="1"/>
  <c r="C1251" i="10" s="1"/>
  <c r="W68" i="21"/>
  <c r="V68" i="21"/>
  <c r="Y68" i="21"/>
  <c r="B1666" i="10" s="1"/>
  <c r="X46" i="20"/>
  <c r="Y46" i="20"/>
  <c r="B1564" i="10" s="1"/>
  <c r="AA14" i="31"/>
  <c r="B1772" i="10" s="1"/>
  <c r="J22" i="22"/>
  <c r="K57" i="21"/>
  <c r="B372" i="10" s="1"/>
  <c r="B1012" i="10" s="1"/>
  <c r="AA34" i="31"/>
  <c r="B1792" i="10" s="1"/>
  <c r="X45" i="20"/>
  <c r="H13" i="21"/>
  <c r="J44" i="37"/>
  <c r="K44" i="37" s="1"/>
  <c r="L44" i="37" s="1"/>
  <c r="B2199" i="10" s="1"/>
  <c r="B2439" i="10" s="1"/>
  <c r="AA16" i="33"/>
  <c r="B1854" i="10" s="1"/>
  <c r="I5" i="34"/>
  <c r="J5" i="34" s="1"/>
  <c r="J29" i="40"/>
  <c r="C2182" i="10" s="1"/>
  <c r="C2422" i="10" s="1"/>
  <c r="U83" i="40"/>
  <c r="V83" i="40" s="1"/>
  <c r="C1999" i="10" s="1"/>
  <c r="U67" i="40"/>
  <c r="V67" i="40" s="1"/>
  <c r="C1983" i="10" s="1"/>
  <c r="I60" i="34"/>
  <c r="J60" i="34" s="1"/>
  <c r="C613" i="10" s="1"/>
  <c r="C1253" i="10" s="1"/>
  <c r="L15" i="31"/>
  <c r="B490" i="10" s="1"/>
  <c r="B1130" i="10" s="1"/>
  <c r="Y44" i="31"/>
  <c r="Y29" i="20"/>
  <c r="B1547" i="10" s="1"/>
  <c r="V10" i="21"/>
  <c r="Y10" i="21" s="1"/>
  <c r="B1608" i="10" s="1"/>
  <c r="J77" i="33"/>
  <c r="Y65" i="31"/>
  <c r="AA16" i="31"/>
  <c r="B1774" i="10" s="1"/>
  <c r="I74" i="34"/>
  <c r="J74" i="34" s="1"/>
  <c r="C627" i="10" s="1"/>
  <c r="C1267" i="10" s="1"/>
  <c r="U82" i="40"/>
  <c r="V82" i="40" s="1"/>
  <c r="C1998" i="10" s="1"/>
  <c r="U66" i="40"/>
  <c r="V66" i="40" s="1"/>
  <c r="C1982" i="10" s="1"/>
  <c r="U50" i="40"/>
  <c r="V50" i="40" s="1"/>
  <c r="C1966" i="10" s="1"/>
  <c r="K74" i="18"/>
  <c r="B149" i="10" s="1"/>
  <c r="B789" i="10" s="1"/>
  <c r="V64" i="21"/>
  <c r="V59" i="21"/>
  <c r="Y59" i="21" s="1"/>
  <c r="B1657" i="10" s="1"/>
  <c r="H16" i="21"/>
  <c r="Y69" i="21"/>
  <c r="B1667" i="10" s="1"/>
  <c r="W28" i="21"/>
  <c r="Y28" i="21" s="1"/>
  <c r="B1626" i="10" s="1"/>
  <c r="X28" i="21"/>
  <c r="Y42" i="21"/>
  <c r="B1640" i="10" s="1"/>
  <c r="X44" i="20"/>
  <c r="AA75" i="22"/>
  <c r="B1753" i="10" s="1"/>
  <c r="Y6" i="21"/>
  <c r="B1604" i="10" s="1"/>
  <c r="Y53" i="22"/>
  <c r="J21" i="20"/>
  <c r="J79" i="22"/>
  <c r="J24" i="22"/>
  <c r="J16" i="20"/>
  <c r="Y54" i="20"/>
  <c r="B1572" i="10" s="1"/>
  <c r="Y14" i="33"/>
  <c r="C2164" i="10"/>
  <c r="C2404" i="10" s="1"/>
  <c r="U63" i="40"/>
  <c r="V63" i="40" s="1"/>
  <c r="C1979" i="10" s="1"/>
  <c r="U37" i="40"/>
  <c r="V37" i="40" s="1"/>
  <c r="C1953" i="10" s="1"/>
  <c r="U27" i="40"/>
  <c r="V27" i="40" s="1"/>
  <c r="C1943" i="10" s="1"/>
  <c r="U11" i="40"/>
  <c r="V11" i="40" s="1"/>
  <c r="C1927" i="10" s="1"/>
  <c r="J53" i="40"/>
  <c r="C2206" i="10" s="1"/>
  <c r="C2446" i="10" s="1"/>
  <c r="U78" i="40"/>
  <c r="V78" i="40" s="1"/>
  <c r="C1994" i="10" s="1"/>
  <c r="U62" i="40"/>
  <c r="V62" i="40" s="1"/>
  <c r="C1978" i="10" s="1"/>
  <c r="U46" i="40"/>
  <c r="V46" i="40" s="1"/>
  <c r="C1962" i="10" s="1"/>
  <c r="U30" i="40"/>
  <c r="V30" i="40" s="1"/>
  <c r="C1946" i="10" s="1"/>
  <c r="U14" i="40"/>
  <c r="V14" i="40" s="1"/>
  <c r="C1930" i="10" s="1"/>
  <c r="I67" i="41"/>
  <c r="J67" i="41" s="1"/>
  <c r="C2300" i="10" s="1"/>
  <c r="C2540" i="10" s="1"/>
  <c r="Y78" i="31"/>
  <c r="Y41" i="21"/>
  <c r="B1639" i="10" s="1"/>
  <c r="U76" i="40"/>
  <c r="V76" i="40" s="1"/>
  <c r="C1992" i="10" s="1"/>
  <c r="U60" i="40"/>
  <c r="V60" i="40" s="1"/>
  <c r="C1976" i="10" s="1"/>
  <c r="U44" i="40"/>
  <c r="V44" i="40" s="1"/>
  <c r="C1960" i="10" s="1"/>
  <c r="U28" i="40"/>
  <c r="V28" i="40" s="1"/>
  <c r="C1944" i="10" s="1"/>
  <c r="U12" i="40"/>
  <c r="V12" i="40" s="1"/>
  <c r="C1928" i="10" s="1"/>
  <c r="Y42" i="17"/>
  <c r="B1320" i="10" s="1"/>
  <c r="C298" i="10"/>
  <c r="C938" i="10" s="1"/>
  <c r="X13" i="21"/>
  <c r="I16" i="21"/>
  <c r="V46" i="21"/>
  <c r="J13" i="17"/>
  <c r="I10" i="18"/>
  <c r="K10" i="18" s="1"/>
  <c r="B85" i="10" s="1"/>
  <c r="B725" i="10" s="1"/>
  <c r="K46" i="17"/>
  <c r="B41" i="10" s="1"/>
  <c r="B681" i="10" s="1"/>
  <c r="K69" i="17"/>
  <c r="B64" i="10" s="1"/>
  <c r="B704" i="10" s="1"/>
  <c r="C390" i="10"/>
  <c r="C1030" i="10" s="1"/>
  <c r="K77" i="27"/>
  <c r="K61" i="17"/>
  <c r="B56" i="10" s="1"/>
  <c r="B696" i="10" s="1"/>
  <c r="J61" i="17"/>
  <c r="W27" i="18"/>
  <c r="X27" i="18" s="1"/>
  <c r="C380" i="10"/>
  <c r="C1020" i="10" s="1"/>
  <c r="K67" i="27"/>
  <c r="X26" i="17"/>
  <c r="Y26" i="17"/>
  <c r="B1304" i="10" s="1"/>
  <c r="X73" i="18"/>
  <c r="W57" i="18"/>
  <c r="X57" i="18" s="1"/>
  <c r="J71" i="17"/>
  <c r="X35" i="17"/>
  <c r="X69" i="17"/>
  <c r="Y9" i="18"/>
  <c r="B1367" i="10" s="1"/>
  <c r="K51" i="17"/>
  <c r="B46" i="10" s="1"/>
  <c r="B686" i="10" s="1"/>
  <c r="C265" i="10"/>
  <c r="C905" i="10" s="1"/>
  <c r="K32" i="26"/>
  <c r="K21" i="18"/>
  <c r="B96" i="10" s="1"/>
  <c r="B736" i="10" s="1"/>
  <c r="V63" i="18"/>
  <c r="Y63" i="18" s="1"/>
  <c r="B1421" i="10" s="1"/>
  <c r="K69" i="18"/>
  <c r="B144" i="10" s="1"/>
  <c r="B784" i="10" s="1"/>
  <c r="J25" i="17"/>
  <c r="K25" i="17"/>
  <c r="B20" i="10" s="1"/>
  <c r="B660" i="10" s="1"/>
  <c r="K18" i="27"/>
  <c r="C331" i="10"/>
  <c r="C971" i="10" s="1"/>
  <c r="Y51" i="17"/>
  <c r="B1329" i="10" s="1"/>
  <c r="K43" i="26"/>
  <c r="K26" i="17"/>
  <c r="B21" i="10" s="1"/>
  <c r="B661" i="10" s="1"/>
  <c r="X33" i="18"/>
  <c r="Y33" i="18"/>
  <c r="B1391" i="10" s="1"/>
  <c r="V52" i="18"/>
  <c r="Y59" i="17"/>
  <c r="B1337" i="10" s="1"/>
  <c r="Y49" i="17"/>
  <c r="B1327" i="10" s="1"/>
  <c r="K34" i="27"/>
  <c r="J85" i="18"/>
  <c r="K85" i="17"/>
  <c r="B80" i="10" s="1"/>
  <c r="B720" i="10" s="1"/>
  <c r="H51" i="18"/>
  <c r="Y26" i="18"/>
  <c r="B1384" i="10" s="1"/>
  <c r="I16" i="18"/>
  <c r="J83" i="17"/>
  <c r="C351" i="10"/>
  <c r="C991" i="10" s="1"/>
  <c r="K33" i="26"/>
  <c r="X9" i="18"/>
  <c r="K63" i="18"/>
  <c r="B138" i="10" s="1"/>
  <c r="B778" i="10" s="1"/>
  <c r="F19" i="7" s="1"/>
  <c r="I19" i="7" s="1"/>
  <c r="K19" i="7" s="1"/>
  <c r="L19" i="7" s="1"/>
  <c r="C277" i="10"/>
  <c r="C917" i="10" s="1"/>
  <c r="K44" i="26"/>
  <c r="J63" i="17"/>
  <c r="K63" i="17"/>
  <c r="B58" i="10" s="1"/>
  <c r="B698" i="10" s="1"/>
  <c r="J69" i="18"/>
  <c r="C375" i="10"/>
  <c r="C1015" i="10" s="1"/>
  <c r="K62" i="27"/>
  <c r="K49" i="18"/>
  <c r="B124" i="10" s="1"/>
  <c r="B764" i="10" s="1"/>
  <c r="X66" i="17"/>
  <c r="K57" i="17"/>
  <c r="B52" i="10" s="1"/>
  <c r="B692" i="10" s="1"/>
  <c r="J42" i="17"/>
  <c r="X47" i="17"/>
  <c r="Y47" i="17"/>
  <c r="B1325" i="10" s="1"/>
  <c r="C306" i="10"/>
  <c r="C946" i="10" s="1"/>
  <c r="K56" i="26"/>
  <c r="C289" i="10"/>
  <c r="C929" i="10" s="1"/>
  <c r="K20" i="17"/>
  <c r="B15" i="10" s="1"/>
  <c r="B655" i="10" s="1"/>
  <c r="J30" i="17"/>
  <c r="K52" i="26"/>
  <c r="J34" i="17"/>
  <c r="X19" i="17"/>
  <c r="I38" i="18"/>
  <c r="J38" i="18" s="1"/>
  <c r="H66" i="18"/>
  <c r="J66" i="18" s="1"/>
  <c r="W38" i="18"/>
  <c r="Y38" i="18" s="1"/>
  <c r="B1396" i="10" s="1"/>
  <c r="K84" i="17"/>
  <c r="B79" i="10" s="1"/>
  <c r="B719" i="10" s="1"/>
  <c r="J84" i="17"/>
  <c r="C355" i="10"/>
  <c r="C995" i="10" s="1"/>
  <c r="K42" i="27"/>
  <c r="K27" i="17"/>
  <c r="B22" i="10" s="1"/>
  <c r="B662" i="10" s="1"/>
  <c r="C302" i="10"/>
  <c r="C942" i="10" s="1"/>
  <c r="Y18" i="17"/>
  <c r="B1296" i="10" s="1"/>
  <c r="Y31" i="17"/>
  <c r="B1309" i="10" s="1"/>
  <c r="W7" i="18"/>
  <c r="V7" i="18"/>
  <c r="J80" i="17"/>
  <c r="K80" i="17"/>
  <c r="B75" i="10" s="1"/>
  <c r="B715" i="10" s="1"/>
  <c r="K74" i="27"/>
  <c r="C387" i="10"/>
  <c r="C1027" i="10" s="1"/>
  <c r="Y35" i="17"/>
  <c r="B1313" i="10" s="1"/>
  <c r="V11" i="18"/>
  <c r="J84" i="18"/>
  <c r="Y27" i="18"/>
  <c r="B1385" i="10" s="1"/>
  <c r="K39" i="26"/>
  <c r="Y67" i="18"/>
  <c r="B1425" i="10" s="1"/>
  <c r="J67" i="17"/>
  <c r="K67" i="17"/>
  <c r="B62" i="10" s="1"/>
  <c r="B702" i="10" s="1"/>
  <c r="K35" i="17"/>
  <c r="B30" i="10" s="1"/>
  <c r="B670" i="10" s="1"/>
  <c r="H20" i="18"/>
  <c r="J20" i="18" s="1"/>
  <c r="I57" i="18"/>
  <c r="J57" i="18" s="1"/>
  <c r="I24" i="18"/>
  <c r="H24" i="18"/>
  <c r="I43" i="18"/>
  <c r="H43" i="18"/>
  <c r="C262" i="10"/>
  <c r="C902" i="10" s="1"/>
  <c r="K29" i="26"/>
  <c r="W37" i="18"/>
  <c r="V37" i="18"/>
  <c r="H72" i="18"/>
  <c r="J72" i="18" s="1"/>
  <c r="K62" i="17"/>
  <c r="B57" i="10" s="1"/>
  <c r="B697" i="10" s="1"/>
  <c r="K53" i="18"/>
  <c r="B128" i="10" s="1"/>
  <c r="B768" i="10" s="1"/>
  <c r="C296" i="10"/>
  <c r="C936" i="10" s="1"/>
  <c r="K63" i="26"/>
  <c r="K74" i="26"/>
  <c r="C307" i="10"/>
  <c r="C947" i="10" s="1"/>
  <c r="V36" i="18"/>
  <c r="I82" i="18"/>
  <c r="I48" i="18"/>
  <c r="K34" i="17"/>
  <c r="B29" i="10" s="1"/>
  <c r="B669" i="10" s="1"/>
  <c r="V45" i="18"/>
  <c r="I51" i="18"/>
  <c r="H75" i="18"/>
  <c r="J75" i="18" s="1"/>
  <c r="H65" i="18"/>
  <c r="I65" i="18"/>
  <c r="H59" i="18"/>
  <c r="I59" i="18"/>
  <c r="V31" i="18"/>
  <c r="Y31" i="18" s="1"/>
  <c r="B1389" i="10" s="1"/>
  <c r="H4" i="18"/>
  <c r="W36" i="18"/>
  <c r="H82" i="18"/>
  <c r="J33" i="18"/>
  <c r="K33" i="18"/>
  <c r="B108" i="10" s="1"/>
  <c r="B748" i="10" s="1"/>
  <c r="Y69" i="17"/>
  <c r="B1347" i="10" s="1"/>
  <c r="W28" i="18"/>
  <c r="V28" i="18"/>
  <c r="C308" i="10"/>
  <c r="C948" i="10" s="1"/>
  <c r="K75" i="26"/>
  <c r="H45" i="18"/>
  <c r="H48" i="18"/>
  <c r="K74" i="17"/>
  <c r="B69" i="10" s="1"/>
  <c r="B709" i="10" s="1"/>
  <c r="K27" i="18"/>
  <c r="B102" i="10" s="1"/>
  <c r="B742" i="10" s="1"/>
  <c r="Y14" i="17"/>
  <c r="B1292" i="10" s="1"/>
  <c r="K58" i="18"/>
  <c r="B133" i="10" s="1"/>
  <c r="B773" i="10" s="1"/>
  <c r="J58" i="18"/>
  <c r="X80" i="17"/>
  <c r="Y80" i="17"/>
  <c r="B1358" i="10" s="1"/>
  <c r="K25" i="18"/>
  <c r="B100" i="10" s="1"/>
  <c r="B740" i="10" s="1"/>
  <c r="V48" i="18"/>
  <c r="Y48" i="18" s="1"/>
  <c r="B1406" i="10" s="1"/>
  <c r="J11" i="17"/>
  <c r="K14" i="18"/>
  <c r="B89" i="10" s="1"/>
  <c r="B729" i="10" s="1"/>
  <c r="Y29" i="18"/>
  <c r="B1387" i="10" s="1"/>
  <c r="Y75" i="17"/>
  <c r="B1353" i="10" s="1"/>
  <c r="X45" i="17"/>
  <c r="V23" i="18"/>
  <c r="Y23" i="18" s="1"/>
  <c r="B1381" i="10" s="1"/>
  <c r="Y73" i="17"/>
  <c r="B1351" i="10" s="1"/>
  <c r="X10" i="18"/>
  <c r="V5" i="18"/>
  <c r="Y5" i="18" s="1"/>
  <c r="B1363" i="10" s="1"/>
  <c r="J13" i="18"/>
  <c r="K13" i="18"/>
  <c r="B88" i="10" s="1"/>
  <c r="B728" i="10" s="1"/>
  <c r="Y8" i="17"/>
  <c r="B1286" i="10" s="1"/>
  <c r="X8" i="17"/>
  <c r="C295" i="10"/>
  <c r="C935" i="10" s="1"/>
  <c r="K62" i="26"/>
  <c r="X14" i="18"/>
  <c r="Y3" i="17"/>
  <c r="B1281" i="10" s="1"/>
  <c r="X3" i="17"/>
  <c r="W41" i="18"/>
  <c r="V41" i="18"/>
  <c r="K83" i="18"/>
  <c r="B158" i="10" s="1"/>
  <c r="B798" i="10" s="1"/>
  <c r="J83" i="18"/>
  <c r="X73" i="17"/>
  <c r="V19" i="18"/>
  <c r="F62" i="35"/>
  <c r="I62" i="35" s="1"/>
  <c r="K62" i="35" s="1"/>
  <c r="L62" i="35" s="1"/>
  <c r="L73" i="35" s="1"/>
  <c r="X13" i="18"/>
  <c r="K42" i="18"/>
  <c r="B117" i="10" s="1"/>
  <c r="B757" i="10" s="1"/>
  <c r="J53" i="18"/>
  <c r="Y13" i="18"/>
  <c r="B1371" i="10" s="1"/>
  <c r="J35" i="18"/>
  <c r="H18" i="18"/>
  <c r="V49" i="18"/>
  <c r="Y49" i="18" s="1"/>
  <c r="B1407" i="10" s="1"/>
  <c r="C352" i="10"/>
  <c r="C992" i="10" s="1"/>
  <c r="X81" i="18"/>
  <c r="V47" i="18"/>
  <c r="W47" i="18"/>
  <c r="W45" i="18"/>
  <c r="W6" i="18"/>
  <c r="V6" i="18"/>
  <c r="W62" i="18"/>
  <c r="V62" i="18"/>
  <c r="K13" i="26"/>
  <c r="C246" i="10"/>
  <c r="C886" i="10" s="1"/>
  <c r="K33" i="17"/>
  <c r="B28" i="10" s="1"/>
  <c r="B668" i="10" s="1"/>
  <c r="X17" i="17"/>
  <c r="Y17" i="17"/>
  <c r="B1295" i="10" s="1"/>
  <c r="K31" i="18"/>
  <c r="B106" i="10" s="1"/>
  <c r="B746" i="10" s="1"/>
  <c r="Y70" i="17"/>
  <c r="B1348" i="10" s="1"/>
  <c r="X70" i="17"/>
  <c r="W19" i="18"/>
  <c r="H12" i="18"/>
  <c r="J52" i="18"/>
  <c r="H47" i="18"/>
  <c r="K26" i="18"/>
  <c r="B101" i="10" s="1"/>
  <c r="B741" i="10" s="1"/>
  <c r="H11" i="18"/>
  <c r="J11" i="18" s="1"/>
  <c r="I18" i="18"/>
  <c r="Y72" i="18"/>
  <c r="B1430" i="10" s="1"/>
  <c r="I3" i="19"/>
  <c r="H3" i="19"/>
  <c r="D3" i="20"/>
  <c r="F3" i="20"/>
  <c r="C3" i="21"/>
  <c r="G3" i="20"/>
  <c r="X52" i="17"/>
  <c r="Y79" i="17"/>
  <c r="B1357" i="10" s="1"/>
  <c r="X42" i="18"/>
  <c r="H15" i="18"/>
  <c r="J15" i="18" s="1"/>
  <c r="J16" i="18"/>
  <c r="J28" i="17"/>
  <c r="X43" i="17"/>
  <c r="V66" i="18"/>
  <c r="X66" i="18" s="1"/>
  <c r="X71" i="17"/>
  <c r="Y24" i="17"/>
  <c r="B1302" i="10" s="1"/>
  <c r="X24" i="17"/>
  <c r="K21" i="27"/>
  <c r="C334" i="10"/>
  <c r="C974" i="10" s="1"/>
  <c r="Y55" i="18"/>
  <c r="B1413" i="10" s="1"/>
  <c r="K6" i="18"/>
  <c r="B81" i="10" s="1"/>
  <c r="B721" i="10" s="1"/>
  <c r="Y64" i="17"/>
  <c r="B1342" i="10" s="1"/>
  <c r="X35" i="18"/>
  <c r="J38" i="17"/>
  <c r="X22" i="17"/>
  <c r="V32" i="18"/>
  <c r="J8" i="17"/>
  <c r="K20" i="27"/>
  <c r="C333" i="10"/>
  <c r="C973" i="10" s="1"/>
  <c r="K17" i="27"/>
  <c r="C330" i="10"/>
  <c r="C970" i="10" s="1"/>
  <c r="J76" i="18"/>
  <c r="K76" i="18"/>
  <c r="B151" i="10" s="1"/>
  <c r="B791" i="10" s="1"/>
  <c r="F5" i="21"/>
  <c r="I5" i="21" s="1"/>
  <c r="D5" i="21"/>
  <c r="G5" i="21"/>
  <c r="J67" i="18"/>
  <c r="K67" i="18"/>
  <c r="B142" i="10" s="1"/>
  <c r="V43" i="18"/>
  <c r="X46" i="17"/>
  <c r="Y46" i="17"/>
  <c r="B1324" i="10" s="1"/>
  <c r="Y77" i="17"/>
  <c r="B1355" i="10" s="1"/>
  <c r="X77" i="17"/>
  <c r="K34" i="26"/>
  <c r="C267" i="10"/>
  <c r="C907" i="10" s="1"/>
  <c r="C274" i="10"/>
  <c r="C914" i="10" s="1"/>
  <c r="K41" i="26"/>
  <c r="C284" i="10"/>
  <c r="C924" i="10" s="1"/>
  <c r="K51" i="26"/>
  <c r="K11" i="27"/>
  <c r="C324" i="10"/>
  <c r="C964" i="10" s="1"/>
  <c r="C328" i="10"/>
  <c r="C968" i="10" s="1"/>
  <c r="K15" i="27"/>
  <c r="C349" i="10"/>
  <c r="C989" i="10" s="1"/>
  <c r="K36" i="27"/>
  <c r="K35" i="18"/>
  <c r="B110" i="10" s="1"/>
  <c r="B750" i="10" s="1"/>
  <c r="V68" i="18"/>
  <c r="X68" i="18" s="1"/>
  <c r="K14" i="17"/>
  <c r="B9" i="10" s="1"/>
  <c r="B649" i="10" s="1"/>
  <c r="I19" i="18"/>
  <c r="H19" i="18"/>
  <c r="H30" i="18"/>
  <c r="H36" i="18"/>
  <c r="I36" i="18"/>
  <c r="X44" i="17"/>
  <c r="Y44" i="17"/>
  <c r="B1322" i="10" s="1"/>
  <c r="W51" i="18"/>
  <c r="W82" i="18"/>
  <c r="V82" i="18"/>
  <c r="K59" i="26"/>
  <c r="C292" i="10"/>
  <c r="C932" i="10" s="1"/>
  <c r="C322" i="10"/>
  <c r="C962" i="10" s="1"/>
  <c r="K9" i="27"/>
  <c r="J50" i="18"/>
  <c r="J79" i="18"/>
  <c r="Y53" i="18"/>
  <c r="B1411" i="10" s="1"/>
  <c r="X64" i="17"/>
  <c r="K45" i="17"/>
  <c r="B40" i="10" s="1"/>
  <c r="B680" i="10" s="1"/>
  <c r="J73" i="18"/>
  <c r="K81" i="18"/>
  <c r="B156" i="10" s="1"/>
  <c r="B796" i="10" s="1"/>
  <c r="V22" i="18"/>
  <c r="K60" i="17"/>
  <c r="B55" i="10" s="1"/>
  <c r="B695" i="10" s="1"/>
  <c r="Y72" i="17"/>
  <c r="B1350" i="10" s="1"/>
  <c r="J14" i="18"/>
  <c r="I12" i="18"/>
  <c r="J17" i="17"/>
  <c r="J27" i="18"/>
  <c r="X27" i="17"/>
  <c r="Y27" i="17"/>
  <c r="B1305" i="10" s="1"/>
  <c r="W43" i="18"/>
  <c r="V44" i="18"/>
  <c r="W44" i="18"/>
  <c r="X49" i="17"/>
  <c r="V59" i="18"/>
  <c r="W59" i="18"/>
  <c r="X76" i="17"/>
  <c r="X79" i="17"/>
  <c r="C263" i="10"/>
  <c r="C903" i="10" s="1"/>
  <c r="K30" i="26"/>
  <c r="C309" i="10"/>
  <c r="C949" i="10" s="1"/>
  <c r="K76" i="26"/>
  <c r="C326" i="10"/>
  <c r="C966" i="10" s="1"/>
  <c r="K13" i="27"/>
  <c r="C338" i="10"/>
  <c r="C978" i="10" s="1"/>
  <c r="K25" i="27"/>
  <c r="K43" i="27"/>
  <c r="C356" i="10"/>
  <c r="C996" i="10" s="1"/>
  <c r="K54" i="18"/>
  <c r="B129" i="10" s="1"/>
  <c r="B769" i="10" s="1"/>
  <c r="K70" i="18"/>
  <c r="B145" i="10" s="1"/>
  <c r="B785" i="10" s="1"/>
  <c r="J70" i="18"/>
  <c r="K80" i="18"/>
  <c r="B155" i="10" s="1"/>
  <c r="B795" i="10" s="1"/>
  <c r="Y42" i="18"/>
  <c r="B1400" i="10" s="1"/>
  <c r="H7" i="18"/>
  <c r="K7" i="18" s="1"/>
  <c r="B82" i="10" s="1"/>
  <c r="B722" i="10" s="1"/>
  <c r="V21" i="18"/>
  <c r="W21" i="18"/>
  <c r="I30" i="18"/>
  <c r="Y43" i="17"/>
  <c r="B1321" i="10" s="1"/>
  <c r="V51" i="18"/>
  <c r="Y52" i="17"/>
  <c r="B1330" i="10" s="1"/>
  <c r="V65" i="18"/>
  <c r="W65" i="18"/>
  <c r="V75" i="18"/>
  <c r="X75" i="18" s="1"/>
  <c r="V79" i="18"/>
  <c r="K83" i="17"/>
  <c r="B78" i="10" s="1"/>
  <c r="B718" i="10" s="1"/>
  <c r="K9" i="26"/>
  <c r="C242" i="10"/>
  <c r="C882" i="10" s="1"/>
  <c r="V58" i="18"/>
  <c r="Y20" i="18"/>
  <c r="B1378" i="10" s="1"/>
  <c r="X20" i="18"/>
  <c r="X71" i="18"/>
  <c r="V39" i="18"/>
  <c r="Y39" i="18" s="1"/>
  <c r="B1397" i="10" s="1"/>
  <c r="X61" i="17"/>
  <c r="H32" i="18"/>
  <c r="J32" i="18" s="1"/>
  <c r="Y15" i="18"/>
  <c r="B1373" i="10" s="1"/>
  <c r="V61" i="18"/>
  <c r="X61" i="18" s="1"/>
  <c r="Y22" i="17"/>
  <c r="B1300" i="10" s="1"/>
  <c r="W22" i="18"/>
  <c r="J60" i="17"/>
  <c r="K80" i="26"/>
  <c r="C313" i="10"/>
  <c r="C953" i="10" s="1"/>
  <c r="C318" i="10"/>
  <c r="C958" i="10" s="1"/>
  <c r="K85" i="26"/>
  <c r="C314" i="10"/>
  <c r="C954" i="10" s="1"/>
  <c r="K81" i="26"/>
  <c r="X55" i="18"/>
  <c r="J41" i="18"/>
  <c r="X53" i="18"/>
  <c r="J5" i="18"/>
  <c r="Y71" i="18"/>
  <c r="B1429" i="10" s="1"/>
  <c r="X29" i="17"/>
  <c r="K23" i="18"/>
  <c r="B98" i="10" s="1"/>
  <c r="B738" i="10" s="1"/>
  <c r="Y14" i="18"/>
  <c r="B1372" i="10" s="1"/>
  <c r="J55" i="17"/>
  <c r="J32" i="17"/>
  <c r="K8" i="18"/>
  <c r="B83" i="10" s="1"/>
  <c r="B723" i="10" s="1"/>
  <c r="Y64" i="18"/>
  <c r="B1422" i="10" s="1"/>
  <c r="Y35" i="18"/>
  <c r="B1393" i="10" s="1"/>
  <c r="K38" i="17"/>
  <c r="B33" i="10" s="1"/>
  <c r="B673" i="10" s="1"/>
  <c r="X15" i="17"/>
  <c r="K39" i="17"/>
  <c r="B34" i="10" s="1"/>
  <c r="B674" i="10" s="1"/>
  <c r="K10" i="27"/>
  <c r="C323" i="10"/>
  <c r="C963" i="10" s="1"/>
  <c r="I4" i="19"/>
  <c r="H4" i="19"/>
  <c r="W32" i="18"/>
  <c r="J26" i="18"/>
  <c r="X78" i="17"/>
  <c r="Y78" i="17"/>
  <c r="B1356" i="10" s="1"/>
  <c r="X72" i="17"/>
  <c r="K61" i="18"/>
  <c r="B136" i="10" s="1"/>
  <c r="B776" i="10" s="1"/>
  <c r="J61" i="18"/>
  <c r="D4" i="20"/>
  <c r="G4" i="20"/>
  <c r="F4" i="20"/>
  <c r="I4" i="20" s="1"/>
  <c r="C4" i="21"/>
  <c r="Y54" i="18"/>
  <c r="B1412" i="10" s="1"/>
  <c r="X54" i="18"/>
  <c r="K53" i="27"/>
  <c r="C366" i="10"/>
  <c r="C1006" i="10" s="1"/>
  <c r="C379" i="10"/>
  <c r="C1019" i="10" s="1"/>
  <c r="K66" i="27"/>
  <c r="B1266" i="10"/>
  <c r="Y30" i="18"/>
  <c r="B1388" i="10" s="1"/>
  <c r="X30" i="18"/>
  <c r="K26" i="21"/>
  <c r="B341" i="10" s="1"/>
  <c r="B981" i="10" s="1"/>
  <c r="D82" i="38"/>
  <c r="K82" i="38" s="1"/>
  <c r="C82" i="39"/>
  <c r="F82" i="38"/>
  <c r="G82" i="38" s="1"/>
  <c r="D78" i="38"/>
  <c r="K78" i="38" s="1"/>
  <c r="C78" i="39"/>
  <c r="F78" i="38"/>
  <c r="G50" i="37"/>
  <c r="H50" i="37" s="1"/>
  <c r="D34" i="38"/>
  <c r="K34" i="38" s="1"/>
  <c r="C34" i="39"/>
  <c r="F34" i="38"/>
  <c r="D18" i="38"/>
  <c r="K18" i="38" s="1"/>
  <c r="C18" i="39"/>
  <c r="F18" i="38"/>
  <c r="I18" i="38" s="1"/>
  <c r="C16" i="39"/>
  <c r="D16" i="38"/>
  <c r="K16" i="38" s="1"/>
  <c r="F16" i="38"/>
  <c r="S81" i="38"/>
  <c r="Z81" i="38" s="1"/>
  <c r="R81" i="39"/>
  <c r="U81" i="38"/>
  <c r="S57" i="38"/>
  <c r="Z57" i="38" s="1"/>
  <c r="R57" i="39"/>
  <c r="U57" i="38"/>
  <c r="S37" i="38"/>
  <c r="Z37" i="38" s="1"/>
  <c r="R37" i="39"/>
  <c r="U37" i="38"/>
  <c r="V37" i="38" s="1"/>
  <c r="S17" i="38"/>
  <c r="Z17" i="38" s="1"/>
  <c r="R17" i="39"/>
  <c r="U17" i="38"/>
  <c r="L72" i="38"/>
  <c r="B2307" i="10" s="1"/>
  <c r="B2547" i="10" s="1"/>
  <c r="C48" i="44"/>
  <c r="D48" i="39"/>
  <c r="K48" i="39" s="1"/>
  <c r="F48" i="39"/>
  <c r="L40" i="38"/>
  <c r="B2275" i="10" s="1"/>
  <c r="B2515" i="10" s="1"/>
  <c r="K33" i="21"/>
  <c r="B348" i="10" s="1"/>
  <c r="B988" i="10" s="1"/>
  <c r="J43" i="21"/>
  <c r="Y65" i="21"/>
  <c r="B1663" i="10" s="1"/>
  <c r="Y64" i="20"/>
  <c r="B1582" i="10" s="1"/>
  <c r="I31" i="21"/>
  <c r="K31" i="21" s="1"/>
  <c r="B346" i="10" s="1"/>
  <c r="B986" i="10" s="1"/>
  <c r="W58" i="21"/>
  <c r="V58" i="21"/>
  <c r="Y58" i="21" s="1"/>
  <c r="B1656" i="10" s="1"/>
  <c r="X62" i="21"/>
  <c r="X12" i="21"/>
  <c r="C3" i="38"/>
  <c r="G84" i="38"/>
  <c r="H84" i="38" s="1"/>
  <c r="R68" i="39"/>
  <c r="S68" i="38"/>
  <c r="Z68" i="38" s="1"/>
  <c r="U68" i="38"/>
  <c r="V68" i="38" s="1"/>
  <c r="R52" i="39"/>
  <c r="S52" i="38"/>
  <c r="Z52" i="38" s="1"/>
  <c r="U52" i="38"/>
  <c r="R20" i="39"/>
  <c r="S20" i="38"/>
  <c r="Z20" i="38" s="1"/>
  <c r="U20" i="38"/>
  <c r="R4" i="39"/>
  <c r="S4" i="38"/>
  <c r="Z4" i="38" s="1"/>
  <c r="U4" i="38"/>
  <c r="V4" i="38" s="1"/>
  <c r="G83" i="37"/>
  <c r="H83" i="37" s="1"/>
  <c r="G77" i="37"/>
  <c r="H77" i="37" s="1"/>
  <c r="C77" i="39"/>
  <c r="D77" i="38"/>
  <c r="K77" i="38" s="1"/>
  <c r="F77" i="38"/>
  <c r="G77" i="38" s="1"/>
  <c r="I77" i="38"/>
  <c r="C55" i="39"/>
  <c r="D55" i="38"/>
  <c r="K55" i="38" s="1"/>
  <c r="F55" i="38"/>
  <c r="G53" i="37"/>
  <c r="H53" i="37" s="1"/>
  <c r="G49" i="37"/>
  <c r="H49" i="37" s="1"/>
  <c r="G47" i="37"/>
  <c r="H47" i="37" s="1"/>
  <c r="C41" i="39"/>
  <c r="D41" i="38"/>
  <c r="K41" i="38" s="1"/>
  <c r="F41" i="38"/>
  <c r="C25" i="39"/>
  <c r="D25" i="38"/>
  <c r="K25" i="38" s="1"/>
  <c r="F25" i="38"/>
  <c r="C13" i="39"/>
  <c r="D13" i="38"/>
  <c r="K13" i="38" s="1"/>
  <c r="F13" i="38"/>
  <c r="G13" i="38" s="1"/>
  <c r="I13" i="38"/>
  <c r="V71" i="33"/>
  <c r="R71" i="38"/>
  <c r="K41" i="18"/>
  <c r="B116" i="10" s="1"/>
  <c r="B756" i="10" s="1"/>
  <c r="Y58" i="31"/>
  <c r="Y28" i="22"/>
  <c r="X25" i="21"/>
  <c r="X6" i="21"/>
  <c r="Y75" i="21"/>
  <c r="B1673" i="10" s="1"/>
  <c r="X3" i="21"/>
  <c r="J6" i="18"/>
  <c r="K79" i="18"/>
  <c r="B154" i="10" s="1"/>
  <c r="B794" i="10" s="1"/>
  <c r="Y30" i="31"/>
  <c r="AA54" i="31"/>
  <c r="B1812" i="10" s="1"/>
  <c r="Y65" i="22"/>
  <c r="X73" i="21"/>
  <c r="L25" i="22"/>
  <c r="B420" i="10" s="1"/>
  <c r="B1060" i="10" s="1"/>
  <c r="G82" i="37"/>
  <c r="G70" i="37"/>
  <c r="H70" i="37" s="1"/>
  <c r="D66" i="38"/>
  <c r="K66" i="38" s="1"/>
  <c r="C66" i="39"/>
  <c r="F66" i="38"/>
  <c r="J66" i="37"/>
  <c r="K66" i="37" s="1"/>
  <c r="D62" i="38"/>
  <c r="K62" i="38" s="1"/>
  <c r="C62" i="39"/>
  <c r="F62" i="38"/>
  <c r="G62" i="38" s="1"/>
  <c r="D46" i="38"/>
  <c r="K46" i="38" s="1"/>
  <c r="C46" i="39"/>
  <c r="F46" i="38"/>
  <c r="D38" i="38"/>
  <c r="K38" i="38" s="1"/>
  <c r="C38" i="39"/>
  <c r="F38" i="38"/>
  <c r="G38" i="38" s="1"/>
  <c r="G38" i="37"/>
  <c r="H38" i="37" s="1"/>
  <c r="G32" i="37"/>
  <c r="H32" i="37" s="1"/>
  <c r="C8" i="39"/>
  <c r="D8" i="38"/>
  <c r="K8" i="38" s="1"/>
  <c r="F8" i="38"/>
  <c r="G8" i="38" s="1"/>
  <c r="H8" i="38" s="1"/>
  <c r="I8" i="38"/>
  <c r="Y65" i="33"/>
  <c r="S61" i="38"/>
  <c r="Z61" i="38" s="1"/>
  <c r="R61" i="39"/>
  <c r="U61" i="38"/>
  <c r="V61" i="38" s="1"/>
  <c r="S33" i="38"/>
  <c r="Z33" i="38" s="1"/>
  <c r="R33" i="39"/>
  <c r="U33" i="38"/>
  <c r="Y31" i="31"/>
  <c r="J72" i="38"/>
  <c r="C72" i="44"/>
  <c r="D72" i="39"/>
  <c r="K72" i="39" s="1"/>
  <c r="F72" i="39"/>
  <c r="I72" i="39" s="1"/>
  <c r="I64" i="38"/>
  <c r="G64" i="38"/>
  <c r="G56" i="38"/>
  <c r="C56" i="44"/>
  <c r="D56" i="39"/>
  <c r="K56" i="39" s="1"/>
  <c r="F56" i="39"/>
  <c r="I56" i="39" s="1"/>
  <c r="I48" i="38"/>
  <c r="G48" i="38"/>
  <c r="J40" i="38"/>
  <c r="C40" i="44"/>
  <c r="D40" i="39"/>
  <c r="K40" i="39" s="1"/>
  <c r="F40" i="39"/>
  <c r="I40" i="39" s="1"/>
  <c r="Y34" i="31"/>
  <c r="J15" i="22"/>
  <c r="K5" i="18"/>
  <c r="K21" i="20"/>
  <c r="B256" i="10" s="1"/>
  <c r="B896" i="10" s="1"/>
  <c r="X55" i="21"/>
  <c r="J45" i="21"/>
  <c r="W33" i="21"/>
  <c r="V33" i="21"/>
  <c r="X33" i="21" s="1"/>
  <c r="J27" i="21"/>
  <c r="K38" i="21"/>
  <c r="B353" i="10" s="1"/>
  <c r="B993" i="10" s="1"/>
  <c r="W82" i="21"/>
  <c r="Y82" i="21" s="1"/>
  <c r="B1680" i="10" s="1"/>
  <c r="I13" i="21"/>
  <c r="K13" i="21" s="1"/>
  <c r="B328" i="10" s="1"/>
  <c r="B968" i="10" s="1"/>
  <c r="X11" i="20"/>
  <c r="V21" i="21"/>
  <c r="Y21" i="21" s="1"/>
  <c r="B1619" i="10" s="1"/>
  <c r="Y62" i="21"/>
  <c r="B1660" i="10" s="1"/>
  <c r="I23" i="21"/>
  <c r="K23" i="21" s="1"/>
  <c r="B338" i="10" s="1"/>
  <c r="B978" i="10" s="1"/>
  <c r="Y29" i="17"/>
  <c r="B1307" i="10" s="1"/>
  <c r="J23" i="18"/>
  <c r="K55" i="17"/>
  <c r="B50" i="10" s="1"/>
  <c r="B690" i="10" s="1"/>
  <c r="K6" i="17"/>
  <c r="B1" i="10" s="1"/>
  <c r="I47" i="18"/>
  <c r="K32" i="17"/>
  <c r="B27" i="10" s="1"/>
  <c r="B667" i="10" s="1"/>
  <c r="Y61" i="17"/>
  <c r="B1339" i="10" s="1"/>
  <c r="K12" i="17"/>
  <c r="B7" i="10" s="1"/>
  <c r="B647" i="10" s="1"/>
  <c r="L3" i="31"/>
  <c r="J3" i="33"/>
  <c r="I84" i="38"/>
  <c r="C84" i="44"/>
  <c r="D84" i="39"/>
  <c r="K84" i="39" s="1"/>
  <c r="F84" i="39"/>
  <c r="G68" i="38"/>
  <c r="H68" i="38" s="1"/>
  <c r="J60" i="37"/>
  <c r="K60" i="37" s="1"/>
  <c r="L60" i="37" s="1"/>
  <c r="B2215" i="10" s="1"/>
  <c r="B2455" i="10" s="1"/>
  <c r="C52" i="44"/>
  <c r="G52" i="39"/>
  <c r="D52" i="39"/>
  <c r="K52" i="39" s="1"/>
  <c r="I52" i="39"/>
  <c r="F52" i="39"/>
  <c r="G36" i="38"/>
  <c r="X77" i="33"/>
  <c r="W77" i="33"/>
  <c r="X5" i="33"/>
  <c r="R5" i="38"/>
  <c r="Y80" i="33"/>
  <c r="Y48" i="33"/>
  <c r="Y20" i="33"/>
  <c r="Y76" i="37"/>
  <c r="AA76" i="37"/>
  <c r="B1994" i="10" s="1"/>
  <c r="R76" i="39"/>
  <c r="S76" i="38"/>
  <c r="Z76" i="38" s="1"/>
  <c r="U76" i="38"/>
  <c r="AA60" i="37"/>
  <c r="B1978" i="10" s="1"/>
  <c r="R60" i="39"/>
  <c r="S60" i="38"/>
  <c r="Z60" i="38" s="1"/>
  <c r="U60" i="38"/>
  <c r="AA44" i="37"/>
  <c r="B1962" i="10" s="1"/>
  <c r="R44" i="39"/>
  <c r="S44" i="38"/>
  <c r="Z44" i="38" s="1"/>
  <c r="U44" i="38"/>
  <c r="AA28" i="37"/>
  <c r="B1946" i="10" s="1"/>
  <c r="R28" i="39"/>
  <c r="S28" i="38"/>
  <c r="Z28" i="38" s="1"/>
  <c r="U28" i="38"/>
  <c r="AA12" i="37"/>
  <c r="B1930" i="10" s="1"/>
  <c r="R12" i="39"/>
  <c r="S12" i="38"/>
  <c r="Z12" i="38" s="1"/>
  <c r="U12" i="38"/>
  <c r="C83" i="39"/>
  <c r="D83" i="38"/>
  <c r="K83" i="38" s="1"/>
  <c r="F83" i="38"/>
  <c r="J75" i="37"/>
  <c r="K75" i="37" s="1"/>
  <c r="C75" i="39"/>
  <c r="D75" i="38"/>
  <c r="K75" i="38" s="1"/>
  <c r="F75" i="38"/>
  <c r="G73" i="37"/>
  <c r="H73" i="37" s="1"/>
  <c r="J69" i="37"/>
  <c r="K69" i="37" s="1"/>
  <c r="L69" i="37" s="1"/>
  <c r="B2224" i="10" s="1"/>
  <c r="B2464" i="10" s="1"/>
  <c r="C69" i="39"/>
  <c r="D69" i="38"/>
  <c r="K69" i="38" s="1"/>
  <c r="F69" i="38"/>
  <c r="I69" i="38" s="1"/>
  <c r="G65" i="37"/>
  <c r="H65" i="37" s="1"/>
  <c r="C65" i="39"/>
  <c r="D65" i="38"/>
  <c r="K65" i="38" s="1"/>
  <c r="F65" i="38"/>
  <c r="G65" i="38" s="1"/>
  <c r="J59" i="33"/>
  <c r="G55" i="37"/>
  <c r="H55" i="37" s="1"/>
  <c r="C53" i="39"/>
  <c r="D53" i="38"/>
  <c r="K53" i="38" s="1"/>
  <c r="F53" i="38"/>
  <c r="C49" i="39"/>
  <c r="D49" i="38"/>
  <c r="K49" i="38" s="1"/>
  <c r="G49" i="38"/>
  <c r="F49" i="38"/>
  <c r="I49" i="38" s="1"/>
  <c r="C47" i="39"/>
  <c r="D47" i="38"/>
  <c r="K47" i="38" s="1"/>
  <c r="F47" i="38"/>
  <c r="I47" i="38" s="1"/>
  <c r="J45" i="37"/>
  <c r="K45" i="37" s="1"/>
  <c r="C43" i="39"/>
  <c r="D43" i="38"/>
  <c r="K43" i="38" s="1"/>
  <c r="F43" i="38"/>
  <c r="G41" i="37"/>
  <c r="H41" i="37" s="1"/>
  <c r="G37" i="37"/>
  <c r="H37" i="37" s="1"/>
  <c r="C37" i="39"/>
  <c r="D37" i="38"/>
  <c r="K37" i="38" s="1"/>
  <c r="F37" i="38"/>
  <c r="G33" i="37"/>
  <c r="H33" i="37" s="1"/>
  <c r="C33" i="39"/>
  <c r="D33" i="38"/>
  <c r="K33" i="38" s="1"/>
  <c r="F33" i="38"/>
  <c r="G33" i="38" s="1"/>
  <c r="G29" i="37"/>
  <c r="H29" i="37" s="1"/>
  <c r="G27" i="37"/>
  <c r="H27" i="37" s="1"/>
  <c r="C27" i="39"/>
  <c r="D27" i="38"/>
  <c r="K27" i="38" s="1"/>
  <c r="F27" i="38"/>
  <c r="J25" i="37"/>
  <c r="K25" i="37" s="1"/>
  <c r="L25" i="37" s="1"/>
  <c r="B2180" i="10" s="1"/>
  <c r="B2420" i="10" s="1"/>
  <c r="C23" i="39"/>
  <c r="D23" i="38"/>
  <c r="K23" i="38" s="1"/>
  <c r="F23" i="38"/>
  <c r="C19" i="39"/>
  <c r="D19" i="38"/>
  <c r="K19" i="38" s="1"/>
  <c r="F19" i="38"/>
  <c r="G19" i="38" s="1"/>
  <c r="G13" i="37"/>
  <c r="H13" i="37" s="1"/>
  <c r="C11" i="39"/>
  <c r="D11" i="38"/>
  <c r="K11" i="38" s="1"/>
  <c r="F11" i="38"/>
  <c r="G11" i="38" s="1"/>
  <c r="H11" i="38" s="1"/>
  <c r="Y33" i="31"/>
  <c r="J84" i="33"/>
  <c r="V79" i="33"/>
  <c r="W79" i="33" s="1"/>
  <c r="R79" i="38"/>
  <c r="X71" i="33"/>
  <c r="X63" i="33"/>
  <c r="R63" i="38"/>
  <c r="X55" i="33"/>
  <c r="X47" i="33"/>
  <c r="R47" i="38"/>
  <c r="S47" i="37"/>
  <c r="X31" i="33"/>
  <c r="R31" i="38"/>
  <c r="W23" i="33"/>
  <c r="AA23" i="33" s="1"/>
  <c r="B1861" i="10" s="1"/>
  <c r="V15" i="33"/>
  <c r="R15" i="38"/>
  <c r="AA64" i="33"/>
  <c r="B1902" i="10" s="1"/>
  <c r="Y32" i="33"/>
  <c r="AA70" i="37"/>
  <c r="B1988" i="10" s="1"/>
  <c r="R70" i="39"/>
  <c r="S70" i="38"/>
  <c r="Z70" i="38" s="1"/>
  <c r="U70" i="38"/>
  <c r="R54" i="39"/>
  <c r="S54" i="38"/>
  <c r="Z54" i="38" s="1"/>
  <c r="U54" i="38"/>
  <c r="R38" i="39"/>
  <c r="S38" i="38"/>
  <c r="Z38" i="38" s="1"/>
  <c r="U38" i="38"/>
  <c r="Y30" i="37"/>
  <c r="R22" i="39"/>
  <c r="S22" i="38"/>
  <c r="Z22" i="38" s="1"/>
  <c r="U22" i="38"/>
  <c r="Y6" i="37"/>
  <c r="R6" i="39"/>
  <c r="S6" i="38"/>
  <c r="Z6" i="38" s="1"/>
  <c r="U6" i="38"/>
  <c r="C5" i="41"/>
  <c r="C6" i="41"/>
  <c r="C75" i="42"/>
  <c r="D75" i="41"/>
  <c r="H75" i="41"/>
  <c r="F75" i="41"/>
  <c r="G75" i="41" s="1"/>
  <c r="C63" i="42"/>
  <c r="D63" i="41"/>
  <c r="H63" i="41"/>
  <c r="F63" i="41"/>
  <c r="G63" i="41" s="1"/>
  <c r="J61" i="40"/>
  <c r="C2214" i="10" s="1"/>
  <c r="C2454" i="10" s="1"/>
  <c r="C61" i="42"/>
  <c r="D61" i="41"/>
  <c r="F61" i="41"/>
  <c r="G61" i="41" s="1"/>
  <c r="H61" i="41"/>
  <c r="J57" i="40"/>
  <c r="C2210" i="10" s="1"/>
  <c r="C2450" i="10" s="1"/>
  <c r="C57" i="42"/>
  <c r="D57" i="41"/>
  <c r="H57" i="41"/>
  <c r="F57" i="41"/>
  <c r="G57" i="41" s="1"/>
  <c r="C43" i="42"/>
  <c r="D43" i="41"/>
  <c r="H43" i="41"/>
  <c r="F43" i="41"/>
  <c r="G43" i="41" s="1"/>
  <c r="J25" i="40"/>
  <c r="C2178" i="10" s="1"/>
  <c r="C2418" i="10" s="1"/>
  <c r="C25" i="42"/>
  <c r="D25" i="41"/>
  <c r="H25" i="41"/>
  <c r="F25" i="41"/>
  <c r="G25" i="41" s="1"/>
  <c r="J15" i="40"/>
  <c r="C2168" i="10" s="1"/>
  <c r="C2408" i="10" s="1"/>
  <c r="C15" i="42"/>
  <c r="D15" i="41"/>
  <c r="H15" i="41"/>
  <c r="F15" i="41"/>
  <c r="G15" i="41" s="1"/>
  <c r="C13" i="42"/>
  <c r="D13" i="41"/>
  <c r="F13" i="41"/>
  <c r="G13" i="41" s="1"/>
  <c r="H13" i="41"/>
  <c r="C11" i="42"/>
  <c r="D11" i="41"/>
  <c r="F11" i="41"/>
  <c r="G11" i="41" s="1"/>
  <c r="H11" i="41"/>
  <c r="O5" i="42"/>
  <c r="T5" i="41"/>
  <c r="P5" i="41"/>
  <c r="R5" i="41"/>
  <c r="S5" i="41" s="1"/>
  <c r="U5" i="41" s="1"/>
  <c r="V5" i="41" s="1"/>
  <c r="C2001" i="10" s="1"/>
  <c r="O83" i="42"/>
  <c r="R83" i="41"/>
  <c r="S83" i="41"/>
  <c r="P83" i="41"/>
  <c r="T83" i="41"/>
  <c r="O81" i="42"/>
  <c r="R81" i="41"/>
  <c r="S81" i="41" s="1"/>
  <c r="U81" i="41" s="1"/>
  <c r="V81" i="41" s="1"/>
  <c r="C2077" i="10" s="1"/>
  <c r="P81" i="41"/>
  <c r="T81" i="41"/>
  <c r="U79" i="40"/>
  <c r="V79" i="40" s="1"/>
  <c r="C1995" i="10" s="1"/>
  <c r="O79" i="42"/>
  <c r="R79" i="41"/>
  <c r="S79" i="41" s="1"/>
  <c r="P79" i="41"/>
  <c r="T79" i="41"/>
  <c r="O77" i="42"/>
  <c r="R77" i="41"/>
  <c r="S77" i="41" s="1"/>
  <c r="P77" i="41"/>
  <c r="T77" i="41"/>
  <c r="O75" i="42"/>
  <c r="R75" i="41"/>
  <c r="S75" i="41" s="1"/>
  <c r="P75" i="41"/>
  <c r="T75" i="41"/>
  <c r="O73" i="42"/>
  <c r="R73" i="41"/>
  <c r="S73" i="41" s="1"/>
  <c r="P73" i="41"/>
  <c r="T73" i="41"/>
  <c r="O71" i="42"/>
  <c r="R71" i="41"/>
  <c r="S71" i="41" s="1"/>
  <c r="P71" i="41"/>
  <c r="T71" i="41"/>
  <c r="O69" i="42"/>
  <c r="R69" i="41"/>
  <c r="S69" i="41" s="1"/>
  <c r="P69" i="41"/>
  <c r="T69" i="41"/>
  <c r="O67" i="42"/>
  <c r="R67" i="41"/>
  <c r="S67" i="41" s="1"/>
  <c r="P67" i="41"/>
  <c r="T67" i="41"/>
  <c r="O65" i="42"/>
  <c r="R65" i="41"/>
  <c r="S65" i="41" s="1"/>
  <c r="P65" i="41"/>
  <c r="T65" i="41"/>
  <c r="O63" i="42"/>
  <c r="R63" i="41"/>
  <c r="S63" i="41" s="1"/>
  <c r="P63" i="41"/>
  <c r="T63" i="41"/>
  <c r="O61" i="42"/>
  <c r="R61" i="41"/>
  <c r="S61" i="41" s="1"/>
  <c r="P61" i="41"/>
  <c r="T61" i="41"/>
  <c r="O59" i="42"/>
  <c r="R59" i="41"/>
  <c r="S59" i="41" s="1"/>
  <c r="P59" i="41"/>
  <c r="T59" i="41"/>
  <c r="O57" i="42"/>
  <c r="R57" i="41"/>
  <c r="S57" i="41" s="1"/>
  <c r="P57" i="41"/>
  <c r="T57" i="41"/>
  <c r="O55" i="42"/>
  <c r="R55" i="41"/>
  <c r="S55" i="41" s="1"/>
  <c r="P55" i="41"/>
  <c r="T55" i="41"/>
  <c r="O53" i="42"/>
  <c r="R53" i="41"/>
  <c r="S53" i="41" s="1"/>
  <c r="P53" i="41"/>
  <c r="T53" i="41"/>
  <c r="O51" i="42"/>
  <c r="R51" i="41"/>
  <c r="S51" i="41" s="1"/>
  <c r="P51" i="41"/>
  <c r="T51" i="41"/>
  <c r="O49" i="42"/>
  <c r="R49" i="41"/>
  <c r="S49" i="41" s="1"/>
  <c r="P49" i="41"/>
  <c r="T49" i="41"/>
  <c r="U47" i="40"/>
  <c r="V47" i="40" s="1"/>
  <c r="C1963" i="10" s="1"/>
  <c r="O47" i="42"/>
  <c r="R47" i="41"/>
  <c r="S47" i="41" s="1"/>
  <c r="P47" i="41"/>
  <c r="T47" i="41"/>
  <c r="O45" i="42"/>
  <c r="R45" i="41"/>
  <c r="S45" i="41" s="1"/>
  <c r="P45" i="41"/>
  <c r="T45" i="41"/>
  <c r="U43" i="40"/>
  <c r="V43" i="40" s="1"/>
  <c r="C1959" i="10" s="1"/>
  <c r="O43" i="42"/>
  <c r="R43" i="41"/>
  <c r="S43" i="41" s="1"/>
  <c r="P43" i="41"/>
  <c r="T43" i="41"/>
  <c r="O41" i="42"/>
  <c r="R41" i="41"/>
  <c r="S41" i="41" s="1"/>
  <c r="P41" i="41"/>
  <c r="T41" i="41"/>
  <c r="U39" i="40"/>
  <c r="V39" i="40" s="1"/>
  <c r="C1955" i="10" s="1"/>
  <c r="O39" i="42"/>
  <c r="R39" i="41"/>
  <c r="P39" i="41"/>
  <c r="T39" i="41"/>
  <c r="O37" i="42"/>
  <c r="R37" i="41"/>
  <c r="S37" i="41" s="1"/>
  <c r="P37" i="41"/>
  <c r="T37" i="41"/>
  <c r="U35" i="40"/>
  <c r="V35" i="40" s="1"/>
  <c r="C1951" i="10" s="1"/>
  <c r="O35" i="42"/>
  <c r="R35" i="41"/>
  <c r="S35" i="41" s="1"/>
  <c r="P35" i="41"/>
  <c r="T35" i="41"/>
  <c r="O33" i="42"/>
  <c r="R33" i="41"/>
  <c r="S33" i="41" s="1"/>
  <c r="P33" i="41"/>
  <c r="T33" i="41"/>
  <c r="U31" i="40"/>
  <c r="V31" i="40" s="1"/>
  <c r="C1947" i="10" s="1"/>
  <c r="O31" i="42"/>
  <c r="R31" i="41"/>
  <c r="P31" i="41"/>
  <c r="T31" i="41"/>
  <c r="O29" i="42"/>
  <c r="R29" i="41"/>
  <c r="S29" i="41" s="1"/>
  <c r="P29" i="41"/>
  <c r="T29" i="41"/>
  <c r="O27" i="42"/>
  <c r="R27" i="41"/>
  <c r="P27" i="41"/>
  <c r="T27" i="41"/>
  <c r="O25" i="42"/>
  <c r="R25" i="41"/>
  <c r="S25" i="41" s="1"/>
  <c r="P25" i="41"/>
  <c r="T25" i="41"/>
  <c r="O23" i="42"/>
  <c r="R23" i="41"/>
  <c r="S23" i="41" s="1"/>
  <c r="P23" i="41"/>
  <c r="T23" i="41"/>
  <c r="O21" i="42"/>
  <c r="R21" i="41"/>
  <c r="S21" i="41" s="1"/>
  <c r="P21" i="41"/>
  <c r="T21" i="41"/>
  <c r="O19" i="42"/>
  <c r="R19" i="41"/>
  <c r="S19" i="41" s="1"/>
  <c r="P19" i="41"/>
  <c r="T19" i="41"/>
  <c r="O17" i="42"/>
  <c r="R17" i="41"/>
  <c r="S17" i="41" s="1"/>
  <c r="P17" i="41"/>
  <c r="T17" i="41"/>
  <c r="U15" i="40"/>
  <c r="V15" i="40" s="1"/>
  <c r="C1931" i="10" s="1"/>
  <c r="O15" i="42"/>
  <c r="R15" i="41"/>
  <c r="S15" i="41" s="1"/>
  <c r="P15" i="41"/>
  <c r="T15" i="41"/>
  <c r="O13" i="42"/>
  <c r="R13" i="41"/>
  <c r="S13" i="41" s="1"/>
  <c r="P13" i="41"/>
  <c r="T13" i="41"/>
  <c r="O11" i="42"/>
  <c r="R11" i="41"/>
  <c r="S11" i="41" s="1"/>
  <c r="P11" i="41"/>
  <c r="T11" i="41"/>
  <c r="O9" i="42"/>
  <c r="R9" i="41"/>
  <c r="S9" i="41" s="1"/>
  <c r="P9" i="41"/>
  <c r="T9" i="41"/>
  <c r="O7" i="42"/>
  <c r="R7" i="41"/>
  <c r="S7" i="41" s="1"/>
  <c r="P7" i="41"/>
  <c r="T7" i="41"/>
  <c r="C84" i="42"/>
  <c r="D84" i="41"/>
  <c r="H84" i="41"/>
  <c r="F84" i="41"/>
  <c r="C82" i="42"/>
  <c r="D82" i="41"/>
  <c r="F82" i="41"/>
  <c r="G82" i="41" s="1"/>
  <c r="H82" i="41"/>
  <c r="C80" i="42"/>
  <c r="D80" i="41"/>
  <c r="H80" i="41"/>
  <c r="F80" i="41"/>
  <c r="J68" i="40"/>
  <c r="C2221" i="10" s="1"/>
  <c r="C2461" i="10" s="1"/>
  <c r="D62" i="41"/>
  <c r="C62" i="42"/>
  <c r="H62" i="41"/>
  <c r="F62" i="41"/>
  <c r="G62" i="41" s="1"/>
  <c r="I62" i="41" s="1"/>
  <c r="J62" i="41" s="1"/>
  <c r="C2295" i="10" s="1"/>
  <c r="C2535" i="10" s="1"/>
  <c r="D52" i="41"/>
  <c r="C52" i="42"/>
  <c r="F52" i="41"/>
  <c r="G52" i="41" s="1"/>
  <c r="H52" i="41"/>
  <c r="D50" i="41"/>
  <c r="C50" i="42"/>
  <c r="F50" i="41"/>
  <c r="G50" i="41" s="1"/>
  <c r="H50" i="41"/>
  <c r="C48" i="42"/>
  <c r="D48" i="41"/>
  <c r="H48" i="41"/>
  <c r="F48" i="41"/>
  <c r="G48" i="41" s="1"/>
  <c r="J36" i="40"/>
  <c r="C2189" i="10" s="1"/>
  <c r="C2429" i="10" s="1"/>
  <c r="J32" i="40"/>
  <c r="C2185" i="10" s="1"/>
  <c r="C2425" i="10" s="1"/>
  <c r="D30" i="41"/>
  <c r="C30" i="42"/>
  <c r="H30" i="41"/>
  <c r="F30" i="41"/>
  <c r="D20" i="41"/>
  <c r="C20" i="42"/>
  <c r="H20" i="41"/>
  <c r="F20" i="41"/>
  <c r="G20" i="41" s="1"/>
  <c r="I20" i="41" s="1"/>
  <c r="J20" i="41" s="1"/>
  <c r="C2253" i="10" s="1"/>
  <c r="C2493" i="10" s="1"/>
  <c r="D18" i="41"/>
  <c r="C18" i="42"/>
  <c r="F18" i="41"/>
  <c r="H18" i="41"/>
  <c r="C16" i="42"/>
  <c r="D16" i="41"/>
  <c r="F16" i="41"/>
  <c r="G16" i="41" s="1"/>
  <c r="H16" i="41"/>
  <c r="J14" i="40"/>
  <c r="C2167" i="10" s="1"/>
  <c r="C2407" i="10" s="1"/>
  <c r="I76" i="34"/>
  <c r="J76" i="34" s="1"/>
  <c r="C629" i="10" s="1"/>
  <c r="C1269" i="10" s="1"/>
  <c r="C76" i="41"/>
  <c r="C72" i="41"/>
  <c r="C60" i="41"/>
  <c r="C56" i="41"/>
  <c r="I44" i="34"/>
  <c r="J44" i="34" s="1"/>
  <c r="C597" i="10" s="1"/>
  <c r="C1237" i="10" s="1"/>
  <c r="C44" i="41"/>
  <c r="C40" i="41"/>
  <c r="C26" i="41"/>
  <c r="J26" i="40"/>
  <c r="C2179" i="10" s="1"/>
  <c r="C2419" i="10" s="1"/>
  <c r="I22" i="34"/>
  <c r="J22" i="34" s="1"/>
  <c r="C575" i="10" s="1"/>
  <c r="C1215" i="10" s="1"/>
  <c r="I12" i="34"/>
  <c r="J12" i="34" s="1"/>
  <c r="C565" i="10" s="1"/>
  <c r="C1205" i="10" s="1"/>
  <c r="C12" i="41"/>
  <c r="C8" i="41"/>
  <c r="J8" i="40"/>
  <c r="C2161" i="10" s="1"/>
  <c r="C2401" i="10" s="1"/>
  <c r="I65" i="41"/>
  <c r="J65" i="41" s="1"/>
  <c r="C2298" i="10" s="1"/>
  <c r="C2538" i="10" s="1"/>
  <c r="B1185" i="10"/>
  <c r="F15" i="36"/>
  <c r="I15" i="36" s="1"/>
  <c r="K15" i="36" s="1"/>
  <c r="K16" i="18"/>
  <c r="B91" i="10" s="1"/>
  <c r="B731" i="10" s="1"/>
  <c r="J79" i="31"/>
  <c r="Y11" i="22"/>
  <c r="J5" i="19"/>
  <c r="X80" i="20"/>
  <c r="K22" i="18"/>
  <c r="B97" i="10" s="1"/>
  <c r="B737" i="10" s="1"/>
  <c r="J8" i="18"/>
  <c r="Y26" i="31"/>
  <c r="L32" i="31"/>
  <c r="B507" i="10" s="1"/>
  <c r="B1147" i="10" s="1"/>
  <c r="L44" i="31"/>
  <c r="B519" i="10" s="1"/>
  <c r="B1159" i="10" s="1"/>
  <c r="Y77" i="22"/>
  <c r="Y78" i="22"/>
  <c r="AA34" i="22"/>
  <c r="B1712" i="10" s="1"/>
  <c r="X61" i="21"/>
  <c r="X15" i="18"/>
  <c r="X64" i="18"/>
  <c r="AA8" i="22"/>
  <c r="B1686" i="10" s="1"/>
  <c r="L40" i="22"/>
  <c r="B435" i="10" s="1"/>
  <c r="B1075" i="10" s="1"/>
  <c r="L9" i="22"/>
  <c r="B404" i="10" s="1"/>
  <c r="B1044" i="10" s="1"/>
  <c r="L74" i="22"/>
  <c r="B469" i="10" s="1"/>
  <c r="B1109" i="10" s="1"/>
  <c r="Y74" i="31"/>
  <c r="D74" i="38"/>
  <c r="K74" i="38" s="1"/>
  <c r="C74" i="39"/>
  <c r="F74" i="38"/>
  <c r="I74" i="38" s="1"/>
  <c r="J30" i="37"/>
  <c r="K30" i="37" s="1"/>
  <c r="L30" i="37" s="1"/>
  <c r="B2185" i="10" s="1"/>
  <c r="B2425" i="10" s="1"/>
  <c r="D30" i="38"/>
  <c r="K30" i="38" s="1"/>
  <c r="C30" i="39"/>
  <c r="F30" i="38"/>
  <c r="I30" i="38" s="1"/>
  <c r="J28" i="37"/>
  <c r="K28" i="37" s="1"/>
  <c r="D26" i="38"/>
  <c r="K26" i="38" s="1"/>
  <c r="C26" i="39"/>
  <c r="F26" i="38"/>
  <c r="G26" i="37"/>
  <c r="H26" i="37" s="1"/>
  <c r="D22" i="38"/>
  <c r="K22" i="38" s="1"/>
  <c r="C22" i="39"/>
  <c r="F22" i="38"/>
  <c r="I22" i="38" s="1"/>
  <c r="G22" i="37"/>
  <c r="H22" i="37" s="1"/>
  <c r="D14" i="38"/>
  <c r="K14" i="38" s="1"/>
  <c r="C14" i="39"/>
  <c r="F14" i="38"/>
  <c r="C12" i="39"/>
  <c r="D12" i="38"/>
  <c r="K12" i="38" s="1"/>
  <c r="F12" i="38"/>
  <c r="G10" i="37"/>
  <c r="H10" i="37" s="1"/>
  <c r="D6" i="38"/>
  <c r="K6" i="38" s="1"/>
  <c r="C6" i="39"/>
  <c r="F6" i="38"/>
  <c r="I6" i="38" s="1"/>
  <c r="S49" i="38"/>
  <c r="Z49" i="38" s="1"/>
  <c r="R49" i="39"/>
  <c r="U49" i="38"/>
  <c r="Y37" i="33"/>
  <c r="S25" i="38"/>
  <c r="Z25" i="38" s="1"/>
  <c r="R25" i="39"/>
  <c r="U25" i="38"/>
  <c r="S13" i="38"/>
  <c r="Z13" i="38" s="1"/>
  <c r="R13" i="39"/>
  <c r="U13" i="38"/>
  <c r="V13" i="38" s="1"/>
  <c r="AA13" i="37"/>
  <c r="B1931" i="10" s="1"/>
  <c r="S9" i="38"/>
  <c r="Z9" i="38" s="1"/>
  <c r="R9" i="39"/>
  <c r="U9" i="38"/>
  <c r="C80" i="44"/>
  <c r="D80" i="39"/>
  <c r="K80" i="39" s="1"/>
  <c r="F80" i="39"/>
  <c r="I80" i="39" s="1"/>
  <c r="AA70" i="31"/>
  <c r="B1828" i="10" s="1"/>
  <c r="K47" i="21"/>
  <c r="B362" i="10" s="1"/>
  <c r="B1002" i="10" s="1"/>
  <c r="Y12" i="18"/>
  <c r="B1370" i="10" s="1"/>
  <c r="K53" i="20"/>
  <c r="B288" i="10" s="1"/>
  <c r="B928" i="10" s="1"/>
  <c r="X45" i="21"/>
  <c r="Y14" i="21"/>
  <c r="B1612" i="10" s="1"/>
  <c r="Y38" i="21"/>
  <c r="B1636" i="10" s="1"/>
  <c r="AA38" i="31"/>
  <c r="B1796" i="10" s="1"/>
  <c r="Y22" i="21"/>
  <c r="B1620" i="10" s="1"/>
  <c r="K36" i="20"/>
  <c r="B271" i="10" s="1"/>
  <c r="B911" i="10" s="1"/>
  <c r="K58" i="21"/>
  <c r="B373" i="10" s="1"/>
  <c r="B1013" i="10" s="1"/>
  <c r="Y34" i="21"/>
  <c r="B1632" i="10" s="1"/>
  <c r="Y76" i="21"/>
  <c r="B1674" i="10" s="1"/>
  <c r="J19" i="21"/>
  <c r="J53" i="21"/>
  <c r="W11" i="21"/>
  <c r="Y11" i="21" s="1"/>
  <c r="B1609" i="10" s="1"/>
  <c r="X30" i="21"/>
  <c r="X36" i="21"/>
  <c r="Y62" i="20"/>
  <c r="B1580" i="10" s="1"/>
  <c r="W66" i="21"/>
  <c r="V66" i="21"/>
  <c r="Y50" i="20"/>
  <c r="B1568" i="10" s="1"/>
  <c r="X50" i="20"/>
  <c r="J32" i="20"/>
  <c r="K55" i="18"/>
  <c r="B130" i="10" s="1"/>
  <c r="B770" i="10" s="1"/>
  <c r="J68" i="22"/>
  <c r="J25" i="33"/>
  <c r="J9" i="33"/>
  <c r="C4" i="39"/>
  <c r="D4" i="38"/>
  <c r="K4" i="38" s="1"/>
  <c r="F4" i="38"/>
  <c r="G4" i="38" s="1"/>
  <c r="G76" i="38"/>
  <c r="H76" i="38" s="1"/>
  <c r="I60" i="38"/>
  <c r="I44" i="38"/>
  <c r="J44" i="38" s="1"/>
  <c r="H44" i="38"/>
  <c r="J36" i="37"/>
  <c r="K36" i="37" s="1"/>
  <c r="L36" i="37" s="1"/>
  <c r="B2191" i="10" s="1"/>
  <c r="B2431" i="10" s="1"/>
  <c r="F7" i="34"/>
  <c r="G7" i="34" s="1"/>
  <c r="D7" i="34"/>
  <c r="H7" i="34"/>
  <c r="AA53" i="31"/>
  <c r="B1811" i="10" s="1"/>
  <c r="X45" i="33"/>
  <c r="AA45" i="33" s="1"/>
  <c r="B1883" i="10" s="1"/>
  <c r="R45" i="38"/>
  <c r="S45" i="37"/>
  <c r="AA72" i="37"/>
  <c r="B1990" i="10" s="1"/>
  <c r="R72" i="39"/>
  <c r="S72" i="38"/>
  <c r="Z72" i="38" s="1"/>
  <c r="U72" i="38"/>
  <c r="V72" i="38" s="1"/>
  <c r="R56" i="39"/>
  <c r="S56" i="38"/>
  <c r="Z56" i="38" s="1"/>
  <c r="U56" i="38"/>
  <c r="AA32" i="37"/>
  <c r="B1950" i="10" s="1"/>
  <c r="R32" i="39"/>
  <c r="S32" i="38"/>
  <c r="Z32" i="38" s="1"/>
  <c r="U32" i="38"/>
  <c r="R24" i="39"/>
  <c r="S24" i="38"/>
  <c r="Z24" i="38" s="1"/>
  <c r="U24" i="38"/>
  <c r="Y16" i="37"/>
  <c r="AA16" i="37"/>
  <c r="B1934" i="10" s="1"/>
  <c r="R16" i="39"/>
  <c r="S16" i="38"/>
  <c r="Z16" i="38" s="1"/>
  <c r="U16" i="38"/>
  <c r="G5" i="31"/>
  <c r="G85" i="37"/>
  <c r="H85" i="37" s="1"/>
  <c r="C85" i="39"/>
  <c r="D85" i="38"/>
  <c r="K85" i="38" s="1"/>
  <c r="F85" i="38"/>
  <c r="I85" i="38" s="1"/>
  <c r="C81" i="39"/>
  <c r="D81" i="38"/>
  <c r="K81" i="38" s="1"/>
  <c r="F81" i="38"/>
  <c r="G81" i="38" s="1"/>
  <c r="G79" i="37"/>
  <c r="H79" i="37" s="1"/>
  <c r="G71" i="37"/>
  <c r="H71" i="37" s="1"/>
  <c r="C63" i="39"/>
  <c r="D63" i="38"/>
  <c r="K63" i="38" s="1"/>
  <c r="F63" i="38"/>
  <c r="I63" i="38" s="1"/>
  <c r="J61" i="37"/>
  <c r="K61" i="37" s="1"/>
  <c r="J59" i="37"/>
  <c r="K59" i="37" s="1"/>
  <c r="L59" i="37" s="1"/>
  <c r="B2214" i="10" s="1"/>
  <c r="B2454" i="10" s="1"/>
  <c r="C59" i="39"/>
  <c r="D59" i="38"/>
  <c r="K59" i="38" s="1"/>
  <c r="F59" i="38"/>
  <c r="G57" i="37"/>
  <c r="H57" i="37" s="1"/>
  <c r="J45" i="33"/>
  <c r="C39" i="39"/>
  <c r="D39" i="38"/>
  <c r="K39" i="38" s="1"/>
  <c r="F39" i="38"/>
  <c r="I39" i="38" s="1"/>
  <c r="J35" i="37"/>
  <c r="K35" i="37" s="1"/>
  <c r="C35" i="39"/>
  <c r="D35" i="38"/>
  <c r="K35" i="38" s="1"/>
  <c r="F35" i="38"/>
  <c r="I35" i="38" s="1"/>
  <c r="G15" i="37"/>
  <c r="H15" i="37" s="1"/>
  <c r="C7" i="39"/>
  <c r="D7" i="38"/>
  <c r="K7" i="38" s="1"/>
  <c r="F7" i="38"/>
  <c r="I7" i="38" s="1"/>
  <c r="Y17" i="31"/>
  <c r="AA9" i="31"/>
  <c r="B1767" i="10" s="1"/>
  <c r="Y69" i="31"/>
  <c r="Y53" i="31"/>
  <c r="Y37" i="31"/>
  <c r="Y21" i="31"/>
  <c r="J33" i="33"/>
  <c r="Y3" i="33"/>
  <c r="W75" i="33"/>
  <c r="AA75" i="33" s="1"/>
  <c r="B1913" i="10" s="1"/>
  <c r="R75" i="38"/>
  <c r="X59" i="33"/>
  <c r="R59" i="38"/>
  <c r="W43" i="33"/>
  <c r="Y43" i="33" s="1"/>
  <c r="R43" i="38"/>
  <c r="X35" i="33"/>
  <c r="W27" i="33"/>
  <c r="Y27" i="33" s="1"/>
  <c r="R27" i="38"/>
  <c r="W19" i="33"/>
  <c r="AA19" i="33" s="1"/>
  <c r="B1857" i="10" s="1"/>
  <c r="W11" i="33"/>
  <c r="AA11" i="33" s="1"/>
  <c r="B1849" i="10" s="1"/>
  <c r="R11" i="38"/>
  <c r="R74" i="39"/>
  <c r="S74" i="38"/>
  <c r="Z74" i="38" s="1"/>
  <c r="U74" i="38"/>
  <c r="Y58" i="37"/>
  <c r="AA58" i="37"/>
  <c r="B1976" i="10" s="1"/>
  <c r="R58" i="39"/>
  <c r="S58" i="38"/>
  <c r="Z58" i="38" s="1"/>
  <c r="U58" i="38"/>
  <c r="R42" i="39"/>
  <c r="S42" i="38"/>
  <c r="Z42" i="38" s="1"/>
  <c r="U42" i="38"/>
  <c r="Y26" i="37"/>
  <c r="AA26" i="37"/>
  <c r="B1944" i="10" s="1"/>
  <c r="R26" i="39"/>
  <c r="S26" i="38"/>
  <c r="Z26" i="38" s="1"/>
  <c r="U26" i="38"/>
  <c r="R10" i="39"/>
  <c r="S10" i="38"/>
  <c r="Z10" i="38" s="1"/>
  <c r="U10" i="38"/>
  <c r="I86" i="34"/>
  <c r="J86" i="34" s="1"/>
  <c r="C639" i="10" s="1"/>
  <c r="C1279" i="10" s="1"/>
  <c r="C70" i="41"/>
  <c r="C58" i="41"/>
  <c r="I54" i="34"/>
  <c r="J54" i="34" s="1"/>
  <c r="C607" i="10" s="1"/>
  <c r="C1247" i="10" s="1"/>
  <c r="C38" i="41"/>
  <c r="I24" i="34"/>
  <c r="J24" i="34" s="1"/>
  <c r="C577" i="10" s="1"/>
  <c r="C1217" i="10" s="1"/>
  <c r="C87" i="42"/>
  <c r="D87" i="41"/>
  <c r="F87" i="41"/>
  <c r="G87" i="41" s="1"/>
  <c r="H87" i="41"/>
  <c r="C71" i="42"/>
  <c r="D71" i="41"/>
  <c r="H71" i="41"/>
  <c r="F71" i="41"/>
  <c r="G71" i="41" s="1"/>
  <c r="C55" i="42"/>
  <c r="D55" i="41"/>
  <c r="H55" i="41"/>
  <c r="F55" i="41"/>
  <c r="G55" i="41" s="1"/>
  <c r="C81" i="46"/>
  <c r="F81" i="42"/>
  <c r="G81" i="42" s="1"/>
  <c r="D81" i="42"/>
  <c r="H81" i="42"/>
  <c r="I49" i="41"/>
  <c r="J49" i="41" s="1"/>
  <c r="C2282" i="10" s="1"/>
  <c r="C2522" i="10" s="1"/>
  <c r="C49" i="46"/>
  <c r="F49" i="42"/>
  <c r="G49" i="42" s="1"/>
  <c r="D49" i="42"/>
  <c r="H49" i="42"/>
  <c r="C17" i="46"/>
  <c r="F17" i="42"/>
  <c r="G17" i="42" s="1"/>
  <c r="D17" i="42"/>
  <c r="H17" i="42"/>
  <c r="I83" i="41"/>
  <c r="J83" i="41" s="1"/>
  <c r="C2316" i="10" s="1"/>
  <c r="C2556" i="10" s="1"/>
  <c r="AA42" i="31"/>
  <c r="B1800" i="10" s="1"/>
  <c r="L4" i="22"/>
  <c r="X57" i="21"/>
  <c r="B1133" i="10"/>
  <c r="I17" i="43"/>
  <c r="K17" i="43" s="1"/>
  <c r="P17" i="43" s="1"/>
  <c r="J78" i="37"/>
  <c r="K78" i="37" s="1"/>
  <c r="L78" i="37"/>
  <c r="B2233" i="10" s="1"/>
  <c r="B2473" i="10" s="1"/>
  <c r="D70" i="38"/>
  <c r="K70" i="38" s="1"/>
  <c r="C70" i="39"/>
  <c r="F70" i="38"/>
  <c r="D54" i="38"/>
  <c r="K54" i="38" s="1"/>
  <c r="C54" i="39"/>
  <c r="F54" i="38"/>
  <c r="G54" i="37"/>
  <c r="H54" i="37" s="1"/>
  <c r="D50" i="38"/>
  <c r="K50" i="38" s="1"/>
  <c r="C50" i="39"/>
  <c r="F50" i="38"/>
  <c r="C32" i="39"/>
  <c r="D32" i="38"/>
  <c r="K32" i="38" s="1"/>
  <c r="F32" i="38"/>
  <c r="I32" i="38" s="1"/>
  <c r="C20" i="39"/>
  <c r="D20" i="38"/>
  <c r="K20" i="38" s="1"/>
  <c r="F20" i="38"/>
  <c r="G18" i="37"/>
  <c r="H18" i="37" s="1"/>
  <c r="S73" i="38"/>
  <c r="Z73" i="38" s="1"/>
  <c r="R73" i="39"/>
  <c r="U73" i="38"/>
  <c r="S21" i="38"/>
  <c r="Z21" i="38" s="1"/>
  <c r="R21" i="39"/>
  <c r="U21" i="38"/>
  <c r="C64" i="44"/>
  <c r="D64" i="39"/>
  <c r="K64" i="39" s="1"/>
  <c r="F64" i="39"/>
  <c r="X82" i="21"/>
  <c r="J13" i="21"/>
  <c r="J31" i="21"/>
  <c r="X58" i="21"/>
  <c r="X21" i="21"/>
  <c r="V9" i="21"/>
  <c r="Y9" i="21" s="1"/>
  <c r="B1607" i="10" s="1"/>
  <c r="C68" i="44"/>
  <c r="D68" i="39"/>
  <c r="K68" i="39" s="1"/>
  <c r="F68" i="39"/>
  <c r="I68" i="39" s="1"/>
  <c r="C36" i="44"/>
  <c r="D36" i="39"/>
  <c r="K36" i="39" s="1"/>
  <c r="F36" i="39"/>
  <c r="Y77" i="33"/>
  <c r="R77" i="38"/>
  <c r="V5" i="33"/>
  <c r="R36" i="39"/>
  <c r="S36" i="38"/>
  <c r="Z36" i="38" s="1"/>
  <c r="U36" i="38"/>
  <c r="V36" i="38" s="1"/>
  <c r="C73" i="39"/>
  <c r="D73" i="38"/>
  <c r="K73" i="38" s="1"/>
  <c r="F73" i="38"/>
  <c r="C45" i="39"/>
  <c r="D45" i="38"/>
  <c r="K45" i="38" s="1"/>
  <c r="F45" i="38"/>
  <c r="G45" i="38" s="1"/>
  <c r="G43" i="37"/>
  <c r="H43" i="37" s="1"/>
  <c r="C29" i="39"/>
  <c r="D29" i="38"/>
  <c r="K29" i="38" s="1"/>
  <c r="F29" i="38"/>
  <c r="C9" i="39"/>
  <c r="D9" i="38"/>
  <c r="K9" i="38" s="1"/>
  <c r="F9" i="38"/>
  <c r="I9" i="38" s="1"/>
  <c r="J39" i="33"/>
  <c r="W63" i="33"/>
  <c r="V55" i="33"/>
  <c r="R55" i="38"/>
  <c r="S55" i="37"/>
  <c r="W47" i="33"/>
  <c r="AA47" i="33" s="1"/>
  <c r="B1885" i="10" s="1"/>
  <c r="V39" i="33"/>
  <c r="W39" i="33" s="1"/>
  <c r="Y39" i="33" s="1"/>
  <c r="R39" i="38"/>
  <c r="W31" i="33"/>
  <c r="R23" i="38"/>
  <c r="X7" i="33"/>
  <c r="V7" i="33"/>
  <c r="R7" i="38"/>
  <c r="Y78" i="37"/>
  <c r="AA78" i="37"/>
  <c r="B1996" i="10" s="1"/>
  <c r="R78" i="39"/>
  <c r="S78" i="38"/>
  <c r="Z78" i="38" s="1"/>
  <c r="U78" i="38"/>
  <c r="R62" i="39"/>
  <c r="S62" i="38"/>
  <c r="Z62" i="38" s="1"/>
  <c r="U62" i="38"/>
  <c r="V62" i="38" s="1"/>
  <c r="W62" i="38" s="1"/>
  <c r="R46" i="39"/>
  <c r="S46" i="38"/>
  <c r="Z46" i="38" s="1"/>
  <c r="U46" i="38"/>
  <c r="R30" i="39"/>
  <c r="S30" i="38"/>
  <c r="Z30" i="38" s="1"/>
  <c r="U30" i="38"/>
  <c r="V30" i="38" s="1"/>
  <c r="W30" i="38" s="1"/>
  <c r="R14" i="39"/>
  <c r="S14" i="38"/>
  <c r="Z14" i="38" s="1"/>
  <c r="U14" i="38"/>
  <c r="Y8" i="31"/>
  <c r="C79" i="42"/>
  <c r="D79" i="41"/>
  <c r="H79" i="41"/>
  <c r="F79" i="41"/>
  <c r="G79" i="41" s="1"/>
  <c r="C77" i="42"/>
  <c r="D77" i="41"/>
  <c r="H77" i="41"/>
  <c r="F77" i="41"/>
  <c r="G77" i="41" s="1"/>
  <c r="C73" i="42"/>
  <c r="D73" i="41"/>
  <c r="F73" i="41"/>
  <c r="G73" i="41" s="1"/>
  <c r="H73" i="41"/>
  <c r="C59" i="42"/>
  <c r="D59" i="41"/>
  <c r="H59" i="41"/>
  <c r="F59" i="41"/>
  <c r="G59" i="41" s="1"/>
  <c r="C47" i="42"/>
  <c r="D47" i="41"/>
  <c r="H47" i="41"/>
  <c r="F47" i="41"/>
  <c r="G47" i="41" s="1"/>
  <c r="C45" i="42"/>
  <c r="D45" i="41"/>
  <c r="F45" i="41"/>
  <c r="G45" i="41" s="1"/>
  <c r="H45" i="41"/>
  <c r="C41" i="42"/>
  <c r="D41" i="41"/>
  <c r="F41" i="41"/>
  <c r="G41" i="41" s="1"/>
  <c r="H41" i="41"/>
  <c r="C31" i="42"/>
  <c r="D31" i="41"/>
  <c r="H31" i="41"/>
  <c r="F31" i="41"/>
  <c r="G31" i="41" s="1"/>
  <c r="C29" i="42"/>
  <c r="D29" i="41"/>
  <c r="H29" i="41"/>
  <c r="F29" i="41"/>
  <c r="G29" i="41" s="1"/>
  <c r="I29" i="41" s="1"/>
  <c r="J29" i="41" s="1"/>
  <c r="C2262" i="10" s="1"/>
  <c r="C2502" i="10" s="1"/>
  <c r="C27" i="42"/>
  <c r="D27" i="41"/>
  <c r="F27" i="41"/>
  <c r="G27" i="41" s="1"/>
  <c r="H27" i="41"/>
  <c r="C9" i="42"/>
  <c r="D9" i="41"/>
  <c r="H9" i="41"/>
  <c r="F9" i="41"/>
  <c r="D78" i="41"/>
  <c r="C78" i="42"/>
  <c r="H78" i="41"/>
  <c r="F78" i="41"/>
  <c r="C68" i="42"/>
  <c r="D68" i="41"/>
  <c r="H68" i="41"/>
  <c r="F68" i="41"/>
  <c r="G68" i="41" s="1"/>
  <c r="I68" i="41" s="1"/>
  <c r="J68" i="41" s="1"/>
  <c r="C2301" i="10" s="1"/>
  <c r="C2541" i="10" s="1"/>
  <c r="C66" i="42"/>
  <c r="D66" i="41"/>
  <c r="H66" i="41"/>
  <c r="F66" i="41"/>
  <c r="G66" i="41" s="1"/>
  <c r="C64" i="42"/>
  <c r="D64" i="41"/>
  <c r="H64" i="41"/>
  <c r="F64" i="41"/>
  <c r="G64" i="41" s="1"/>
  <c r="I64" i="41" s="1"/>
  <c r="J64" i="41" s="1"/>
  <c r="C2297" i="10" s="1"/>
  <c r="C2537" i="10" s="1"/>
  <c r="D46" i="41"/>
  <c r="C46" i="42"/>
  <c r="F46" i="41"/>
  <c r="G46" i="41" s="1"/>
  <c r="H46" i="41"/>
  <c r="D36" i="41"/>
  <c r="C36" i="42"/>
  <c r="F36" i="41"/>
  <c r="H36" i="41"/>
  <c r="D34" i="41"/>
  <c r="C34" i="42"/>
  <c r="H34" i="41"/>
  <c r="F34" i="41"/>
  <c r="C32" i="42"/>
  <c r="D32" i="41"/>
  <c r="F32" i="41"/>
  <c r="G32" i="41" s="1"/>
  <c r="H32" i="41"/>
  <c r="D14" i="41"/>
  <c r="C14" i="42"/>
  <c r="F14" i="41"/>
  <c r="G14" i="41" s="1"/>
  <c r="H14" i="41"/>
  <c r="C22" i="41"/>
  <c r="C85" i="42"/>
  <c r="D85" i="41"/>
  <c r="H85" i="41"/>
  <c r="F85" i="41"/>
  <c r="G85" i="41" s="1"/>
  <c r="C69" i="42"/>
  <c r="D69" i="41"/>
  <c r="H69" i="41"/>
  <c r="F69" i="41"/>
  <c r="C53" i="42"/>
  <c r="D53" i="41"/>
  <c r="F53" i="41"/>
  <c r="G53" i="41" s="1"/>
  <c r="H53" i="41"/>
  <c r="C37" i="42"/>
  <c r="D37" i="41"/>
  <c r="H37" i="41"/>
  <c r="F37" i="41"/>
  <c r="C21" i="42"/>
  <c r="D21" i="41"/>
  <c r="H21" i="41"/>
  <c r="F21" i="41"/>
  <c r="O80" i="42"/>
  <c r="P80" i="41"/>
  <c r="R80" i="41"/>
  <c r="S80" i="41" s="1"/>
  <c r="T80" i="41"/>
  <c r="O72" i="42"/>
  <c r="P72" i="41"/>
  <c r="R72" i="41"/>
  <c r="S72" i="41" s="1"/>
  <c r="T72" i="41"/>
  <c r="O64" i="42"/>
  <c r="P64" i="41"/>
  <c r="R64" i="41"/>
  <c r="S64" i="41" s="1"/>
  <c r="T64" i="41"/>
  <c r="O56" i="42"/>
  <c r="P56" i="41"/>
  <c r="R56" i="41"/>
  <c r="S56" i="41" s="1"/>
  <c r="T56" i="41"/>
  <c r="O48" i="42"/>
  <c r="P48" i="41"/>
  <c r="R48" i="41"/>
  <c r="S48" i="41" s="1"/>
  <c r="T48" i="41"/>
  <c r="O40" i="42"/>
  <c r="P40" i="41"/>
  <c r="R40" i="41"/>
  <c r="S40" i="41" s="1"/>
  <c r="T40" i="41"/>
  <c r="O32" i="42"/>
  <c r="P32" i="41"/>
  <c r="R32" i="41"/>
  <c r="S32" i="41" s="1"/>
  <c r="T32" i="41"/>
  <c r="O24" i="42"/>
  <c r="P24" i="41"/>
  <c r="R24" i="41"/>
  <c r="S24" i="41" s="1"/>
  <c r="T24" i="41"/>
  <c r="O16" i="42"/>
  <c r="P16" i="41"/>
  <c r="R16" i="41"/>
  <c r="S16" i="41" s="1"/>
  <c r="T16" i="41"/>
  <c r="O8" i="42"/>
  <c r="P8" i="41"/>
  <c r="R8" i="41"/>
  <c r="S8" i="41" s="1"/>
  <c r="T8" i="41"/>
  <c r="C65" i="46"/>
  <c r="F65" i="42"/>
  <c r="G65" i="42" s="1"/>
  <c r="D65" i="42"/>
  <c r="H65" i="42"/>
  <c r="C33" i="46"/>
  <c r="F33" i="42"/>
  <c r="G33" i="42" s="1"/>
  <c r="D33" i="42"/>
  <c r="H33" i="42"/>
  <c r="P78" i="41"/>
  <c r="O78" i="42"/>
  <c r="R78" i="41"/>
  <c r="S78" i="41" s="1"/>
  <c r="T78" i="41"/>
  <c r="P70" i="41"/>
  <c r="O70" i="42"/>
  <c r="R70" i="41"/>
  <c r="S70" i="41" s="1"/>
  <c r="T70" i="41"/>
  <c r="P62" i="41"/>
  <c r="O62" i="42"/>
  <c r="R62" i="41"/>
  <c r="S62" i="41" s="1"/>
  <c r="T62" i="41"/>
  <c r="P54" i="41"/>
  <c r="O54" i="42"/>
  <c r="R54" i="41"/>
  <c r="T54" i="41"/>
  <c r="P46" i="41"/>
  <c r="O46" i="42"/>
  <c r="R46" i="41"/>
  <c r="S46" i="41" s="1"/>
  <c r="T46" i="41"/>
  <c r="P38" i="41"/>
  <c r="O38" i="42"/>
  <c r="R38" i="41"/>
  <c r="S38" i="41" s="1"/>
  <c r="T38" i="41"/>
  <c r="O30" i="42"/>
  <c r="P30" i="41"/>
  <c r="R30" i="41"/>
  <c r="S30" i="41" s="1"/>
  <c r="T30" i="41"/>
  <c r="O22" i="42"/>
  <c r="P22" i="41"/>
  <c r="R22" i="41"/>
  <c r="S22" i="41" s="1"/>
  <c r="T22" i="41"/>
  <c r="O14" i="42"/>
  <c r="P14" i="41"/>
  <c r="R14" i="41"/>
  <c r="S14" i="41" s="1"/>
  <c r="T14" i="41"/>
  <c r="O6" i="42"/>
  <c r="P6" i="41"/>
  <c r="R6" i="41"/>
  <c r="S6" i="41" s="1"/>
  <c r="T6" i="41"/>
  <c r="C67" i="46"/>
  <c r="F67" i="42"/>
  <c r="G67" i="42" s="1"/>
  <c r="D67" i="42"/>
  <c r="H67" i="42"/>
  <c r="C35" i="46"/>
  <c r="F35" i="42"/>
  <c r="G35" i="42" s="1"/>
  <c r="D35" i="42"/>
  <c r="H35" i="42"/>
  <c r="L49" i="31"/>
  <c r="B524" i="10" s="1"/>
  <c r="B1164" i="10" s="1"/>
  <c r="AA62" i="31"/>
  <c r="B1820" i="10" s="1"/>
  <c r="K77" i="20"/>
  <c r="B312" i="10" s="1"/>
  <c r="B952" i="10" s="1"/>
  <c r="X68" i="20"/>
  <c r="Y39" i="17"/>
  <c r="B1317" i="10" s="1"/>
  <c r="G74" i="37"/>
  <c r="H74" i="37" s="1"/>
  <c r="D58" i="38"/>
  <c r="K58" i="38" s="1"/>
  <c r="C58" i="39"/>
  <c r="F58" i="38"/>
  <c r="I58" i="38" s="1"/>
  <c r="D42" i="38"/>
  <c r="K42" i="38" s="1"/>
  <c r="C42" i="39"/>
  <c r="F42" i="38"/>
  <c r="G42" i="38" s="1"/>
  <c r="C28" i="39"/>
  <c r="D28" i="38"/>
  <c r="K28" i="38" s="1"/>
  <c r="F28" i="38"/>
  <c r="C24" i="39"/>
  <c r="D24" i="38"/>
  <c r="K24" i="38" s="1"/>
  <c r="F24" i="38"/>
  <c r="D10" i="38"/>
  <c r="K10" i="38" s="1"/>
  <c r="C10" i="39"/>
  <c r="F10" i="38"/>
  <c r="S69" i="38"/>
  <c r="Z69" i="38" s="1"/>
  <c r="R69" i="39"/>
  <c r="U69" i="38"/>
  <c r="S65" i="38"/>
  <c r="Z65" i="38" s="1"/>
  <c r="R65" i="39"/>
  <c r="U65" i="38"/>
  <c r="S53" i="38"/>
  <c r="Z53" i="38" s="1"/>
  <c r="R53" i="39"/>
  <c r="U53" i="38"/>
  <c r="S41" i="38"/>
  <c r="Z41" i="38" s="1"/>
  <c r="R41" i="39"/>
  <c r="U41" i="38"/>
  <c r="S29" i="38"/>
  <c r="Z29" i="38" s="1"/>
  <c r="R29" i="39"/>
  <c r="U29" i="38"/>
  <c r="Y23" i="31"/>
  <c r="G80" i="38"/>
  <c r="J42" i="21"/>
  <c r="J12" i="21"/>
  <c r="B871" i="10"/>
  <c r="F20" i="7"/>
  <c r="I20" i="7" s="1"/>
  <c r="K20" i="7" s="1"/>
  <c r="M20" i="7" s="1"/>
  <c r="X10" i="21"/>
  <c r="C270" i="10"/>
  <c r="C910" i="10" s="1"/>
  <c r="K37" i="26"/>
  <c r="C76" i="44"/>
  <c r="D76" i="39"/>
  <c r="K76" i="39" s="1"/>
  <c r="F76" i="39"/>
  <c r="H60" i="38"/>
  <c r="L60" i="38" s="1"/>
  <c r="B2295" i="10" s="1"/>
  <c r="B2535" i="10" s="1"/>
  <c r="C60" i="44"/>
  <c r="D60" i="39"/>
  <c r="K60" i="39" s="1"/>
  <c r="F60" i="39"/>
  <c r="C44" i="44"/>
  <c r="D44" i="39"/>
  <c r="K44" i="39" s="1"/>
  <c r="F44" i="39"/>
  <c r="R80" i="39"/>
  <c r="S80" i="38"/>
  <c r="Z80" i="38" s="1"/>
  <c r="U80" i="38"/>
  <c r="R64" i="39"/>
  <c r="S64" i="38"/>
  <c r="Z64" i="38" s="1"/>
  <c r="U64" i="38"/>
  <c r="Y56" i="37"/>
  <c r="R48" i="39"/>
  <c r="S48" i="38"/>
  <c r="Z48" i="38" s="1"/>
  <c r="U48" i="38"/>
  <c r="R40" i="39"/>
  <c r="V40" i="38"/>
  <c r="X40" i="38" s="1"/>
  <c r="S40" i="38"/>
  <c r="Z40" i="38" s="1"/>
  <c r="R8" i="39"/>
  <c r="S8" i="38"/>
  <c r="Z8" i="38" s="1"/>
  <c r="U8" i="38"/>
  <c r="V8" i="38" s="1"/>
  <c r="D5" i="33"/>
  <c r="K5" i="33" s="1"/>
  <c r="F5" i="33"/>
  <c r="G5" i="33" s="1"/>
  <c r="C79" i="39"/>
  <c r="D79" i="38"/>
  <c r="K79" i="38" s="1"/>
  <c r="F79" i="38"/>
  <c r="C71" i="39"/>
  <c r="D71" i="38"/>
  <c r="K71" i="38" s="1"/>
  <c r="F71" i="38"/>
  <c r="G71" i="38" s="1"/>
  <c r="H71" i="38" s="1"/>
  <c r="C67" i="39"/>
  <c r="D67" i="38"/>
  <c r="K67" i="38" s="1"/>
  <c r="F67" i="38"/>
  <c r="I67" i="38" s="1"/>
  <c r="G63" i="37"/>
  <c r="H63" i="37" s="1"/>
  <c r="C61" i="39"/>
  <c r="D61" i="38"/>
  <c r="K61" i="38" s="1"/>
  <c r="F61" i="38"/>
  <c r="G61" i="38" s="1"/>
  <c r="C57" i="39"/>
  <c r="D57" i="38"/>
  <c r="K57" i="38" s="1"/>
  <c r="F57" i="38"/>
  <c r="G57" i="38" s="1"/>
  <c r="H57" i="38" s="1"/>
  <c r="C51" i="39"/>
  <c r="D51" i="38"/>
  <c r="K51" i="38" s="1"/>
  <c r="F51" i="38"/>
  <c r="C31" i="39"/>
  <c r="D31" i="38"/>
  <c r="K31" i="38" s="1"/>
  <c r="F31" i="38"/>
  <c r="J29" i="33"/>
  <c r="C21" i="39"/>
  <c r="D21" i="38"/>
  <c r="K21" i="38" s="1"/>
  <c r="F21" i="38"/>
  <c r="I21" i="38" s="1"/>
  <c r="G17" i="37"/>
  <c r="H17" i="37" s="1"/>
  <c r="C17" i="39"/>
  <c r="D17" i="38"/>
  <c r="K17" i="38" s="1"/>
  <c r="F17" i="38"/>
  <c r="C15" i="39"/>
  <c r="D15" i="38"/>
  <c r="K15" i="38" s="1"/>
  <c r="F15" i="38"/>
  <c r="G15" i="38" s="1"/>
  <c r="Y61" i="31"/>
  <c r="R3" i="38"/>
  <c r="V67" i="33"/>
  <c r="R67" i="38"/>
  <c r="V59" i="33"/>
  <c r="V51" i="33"/>
  <c r="W51" i="33" s="1"/>
  <c r="Y51" i="33" s="1"/>
  <c r="R51" i="38"/>
  <c r="S51" i="37"/>
  <c r="V35" i="33"/>
  <c r="R35" i="38"/>
  <c r="R19" i="38"/>
  <c r="R82" i="39"/>
  <c r="S82" i="38"/>
  <c r="Z82" i="38" s="1"/>
  <c r="U82" i="38"/>
  <c r="AA74" i="37"/>
  <c r="B1992" i="10" s="1"/>
  <c r="R66" i="39"/>
  <c r="S66" i="38"/>
  <c r="Z66" i="38" s="1"/>
  <c r="U66" i="38"/>
  <c r="V66" i="38" s="1"/>
  <c r="R50" i="39"/>
  <c r="S50" i="38"/>
  <c r="Z50" i="38" s="1"/>
  <c r="U50" i="38"/>
  <c r="AA42" i="37"/>
  <c r="B1960" i="10" s="1"/>
  <c r="R34" i="39"/>
  <c r="S34" i="38"/>
  <c r="Z34" i="38" s="1"/>
  <c r="U34" i="38"/>
  <c r="R18" i="39"/>
  <c r="S18" i="38"/>
  <c r="Z18" i="38" s="1"/>
  <c r="U18" i="38"/>
  <c r="Y46" i="31"/>
  <c r="C86" i="41"/>
  <c r="J86" i="40"/>
  <c r="C2239" i="10" s="1"/>
  <c r="C2479" i="10" s="1"/>
  <c r="C74" i="41"/>
  <c r="C54" i="41"/>
  <c r="C42" i="41"/>
  <c r="J42" i="40"/>
  <c r="C2195" i="10" s="1"/>
  <c r="C2435" i="10" s="1"/>
  <c r="C28" i="41"/>
  <c r="C24" i="41"/>
  <c r="C10" i="41"/>
  <c r="C39" i="42"/>
  <c r="D39" i="41"/>
  <c r="H39" i="41"/>
  <c r="F39" i="41"/>
  <c r="C23" i="42"/>
  <c r="D23" i="41"/>
  <c r="H23" i="41"/>
  <c r="F23" i="41"/>
  <c r="O84" i="42"/>
  <c r="P84" i="41"/>
  <c r="R84" i="41"/>
  <c r="S84" i="41" s="1"/>
  <c r="T84" i="41"/>
  <c r="O76" i="42"/>
  <c r="P76" i="41"/>
  <c r="R76" i="41"/>
  <c r="T76" i="41"/>
  <c r="O68" i="42"/>
  <c r="P68" i="41"/>
  <c r="R68" i="41"/>
  <c r="S68" i="41" s="1"/>
  <c r="T68" i="41"/>
  <c r="O60" i="42"/>
  <c r="P60" i="41"/>
  <c r="R60" i="41"/>
  <c r="T60" i="41"/>
  <c r="O52" i="42"/>
  <c r="P52" i="41"/>
  <c r="R52" i="41"/>
  <c r="T52" i="41"/>
  <c r="O44" i="42"/>
  <c r="P44" i="41"/>
  <c r="R44" i="41"/>
  <c r="S44" i="41" s="1"/>
  <c r="T44" i="41"/>
  <c r="O36" i="42"/>
  <c r="P36" i="41"/>
  <c r="R36" i="41"/>
  <c r="S36" i="41" s="1"/>
  <c r="T36" i="41"/>
  <c r="O28" i="42"/>
  <c r="P28" i="41"/>
  <c r="R28" i="41"/>
  <c r="S28" i="41" s="1"/>
  <c r="T28" i="41"/>
  <c r="O20" i="42"/>
  <c r="P20" i="41"/>
  <c r="R20" i="41"/>
  <c r="S20" i="41" s="1"/>
  <c r="T20" i="41"/>
  <c r="O12" i="42"/>
  <c r="P12" i="41"/>
  <c r="R12" i="41"/>
  <c r="S12" i="41" s="1"/>
  <c r="T12" i="41"/>
  <c r="P82" i="41"/>
  <c r="O82" i="42"/>
  <c r="R82" i="41"/>
  <c r="S82" i="41" s="1"/>
  <c r="T82" i="41"/>
  <c r="P74" i="41"/>
  <c r="O74" i="42"/>
  <c r="R74" i="41"/>
  <c r="S74" i="41" s="1"/>
  <c r="T74" i="41"/>
  <c r="P66" i="41"/>
  <c r="O66" i="42"/>
  <c r="R66" i="41"/>
  <c r="S66" i="41" s="1"/>
  <c r="T66" i="41"/>
  <c r="P58" i="41"/>
  <c r="O58" i="42"/>
  <c r="R58" i="41"/>
  <c r="S58" i="41" s="1"/>
  <c r="T58" i="41"/>
  <c r="P50" i="41"/>
  <c r="O50" i="42"/>
  <c r="R50" i="41"/>
  <c r="S50" i="41" s="1"/>
  <c r="T50" i="41"/>
  <c r="P42" i="41"/>
  <c r="O42" i="42"/>
  <c r="R42" i="41"/>
  <c r="S42" i="41" s="1"/>
  <c r="P34" i="41"/>
  <c r="O34" i="42"/>
  <c r="R34" i="41"/>
  <c r="S34" i="41" s="1"/>
  <c r="T34" i="41"/>
  <c r="O26" i="42"/>
  <c r="P26" i="41"/>
  <c r="R26" i="41"/>
  <c r="S26" i="41" s="1"/>
  <c r="T26" i="41"/>
  <c r="O18" i="42"/>
  <c r="P18" i="41"/>
  <c r="R18" i="41"/>
  <c r="S18" i="41" s="1"/>
  <c r="T18" i="41"/>
  <c r="O10" i="42"/>
  <c r="P10" i="41"/>
  <c r="R10" i="41"/>
  <c r="T10" i="41"/>
  <c r="C83" i="46"/>
  <c r="F83" i="42"/>
  <c r="G83" i="42" s="1"/>
  <c r="D83" i="42"/>
  <c r="H83" i="42"/>
  <c r="C51" i="46"/>
  <c r="F51" i="42"/>
  <c r="G51" i="42" s="1"/>
  <c r="D51" i="42"/>
  <c r="H51" i="42"/>
  <c r="C19" i="46"/>
  <c r="F19" i="42"/>
  <c r="G19" i="42" s="1"/>
  <c r="D19" i="42"/>
  <c r="H19" i="42"/>
  <c r="AA28" i="22"/>
  <c r="B1706" i="10" s="1"/>
  <c r="L55" i="22"/>
  <c r="B450" i="10" s="1"/>
  <c r="B1090" i="10" s="1"/>
  <c r="J42" i="33"/>
  <c r="X81" i="21"/>
  <c r="X43" i="21"/>
  <c r="Y13" i="31"/>
  <c r="J13" i="33"/>
  <c r="K60" i="26"/>
  <c r="C293" i="10"/>
  <c r="C933" i="10" s="1"/>
  <c r="C319" i="10"/>
  <c r="C959" i="10" s="1"/>
  <c r="K86" i="26"/>
  <c r="C339" i="10"/>
  <c r="C979" i="10" s="1"/>
  <c r="K26" i="27"/>
  <c r="U46" i="41" l="1"/>
  <c r="V46" i="41" s="1"/>
  <c r="C2042" i="10" s="1"/>
  <c r="U62" i="41"/>
  <c r="V62" i="41" s="1"/>
  <c r="C2058" i="10" s="1"/>
  <c r="U16" i="41"/>
  <c r="V16" i="41" s="1"/>
  <c r="C2012" i="10" s="1"/>
  <c r="U32" i="41"/>
  <c r="V32" i="41" s="1"/>
  <c r="C2028" i="10" s="1"/>
  <c r="U48" i="41"/>
  <c r="V48" i="41" s="1"/>
  <c r="C2044" i="10" s="1"/>
  <c r="U64" i="41"/>
  <c r="V64" i="41" s="1"/>
  <c r="C2060" i="10" s="1"/>
  <c r="U80" i="41"/>
  <c r="V80" i="41" s="1"/>
  <c r="C2076" i="10" s="1"/>
  <c r="U17" i="41"/>
  <c r="V17" i="41" s="1"/>
  <c r="C2013" i="10" s="1"/>
  <c r="X63" i="18"/>
  <c r="Y57" i="18"/>
  <c r="B1415" i="10" s="1"/>
  <c r="X56" i="18"/>
  <c r="X23" i="18"/>
  <c r="I57" i="41"/>
  <c r="J57" i="41" s="1"/>
  <c r="C2290" i="10" s="1"/>
  <c r="C2530" i="10" s="1"/>
  <c r="J52" i="38"/>
  <c r="L52" i="38"/>
  <c r="B2287" i="10" s="1"/>
  <c r="B2527" i="10" s="1"/>
  <c r="X51" i="37"/>
  <c r="W51" i="37"/>
  <c r="X45" i="37"/>
  <c r="W40" i="38"/>
  <c r="V45" i="37"/>
  <c r="W45" i="37" s="1"/>
  <c r="W55" i="37"/>
  <c r="H11" i="37"/>
  <c r="AA62" i="37"/>
  <c r="B1980" i="10" s="1"/>
  <c r="Y62" i="37"/>
  <c r="Y49" i="37"/>
  <c r="AA64" i="37"/>
  <c r="B1982" i="10" s="1"/>
  <c r="AA30" i="37"/>
  <c r="B1948" i="10" s="1"/>
  <c r="AA41" i="37"/>
  <c r="B1959" i="10" s="1"/>
  <c r="Y9" i="37"/>
  <c r="Y46" i="37"/>
  <c r="Y14" i="37"/>
  <c r="J83" i="37"/>
  <c r="K83" i="37" s="1"/>
  <c r="H82" i="37"/>
  <c r="L82" i="37" s="1"/>
  <c r="B2237" i="10" s="1"/>
  <c r="B2477" i="10" s="1"/>
  <c r="H19" i="37"/>
  <c r="L76" i="38"/>
  <c r="B2311" i="10" s="1"/>
  <c r="B2551" i="10" s="1"/>
  <c r="L84" i="38"/>
  <c r="B2319" i="10" s="1"/>
  <c r="B2559" i="10" s="1"/>
  <c r="J85" i="37"/>
  <c r="K85" i="37" s="1"/>
  <c r="I71" i="38"/>
  <c r="J11" i="37"/>
  <c r="K11" i="37" s="1"/>
  <c r="L11" i="37" s="1"/>
  <c r="B2166" i="10" s="1"/>
  <c r="B2406" i="10" s="1"/>
  <c r="I19" i="38"/>
  <c r="J14" i="37"/>
  <c r="K14" i="37" s="1"/>
  <c r="J12" i="37"/>
  <c r="K12" i="37" s="1"/>
  <c r="B2163" i="10"/>
  <c r="B2403" i="10" s="1"/>
  <c r="J10" i="18"/>
  <c r="K56" i="18"/>
  <c r="B131" i="10" s="1"/>
  <c r="B771" i="10" s="1"/>
  <c r="J56" i="18"/>
  <c r="U82" i="41"/>
  <c r="V82" i="41" s="1"/>
  <c r="C2078" i="10" s="1"/>
  <c r="I57" i="38"/>
  <c r="I32" i="41"/>
  <c r="J32" i="41" s="1"/>
  <c r="C2265" i="10" s="1"/>
  <c r="C2505" i="10" s="1"/>
  <c r="I73" i="41"/>
  <c r="J73" i="41" s="1"/>
  <c r="C2306" i="10" s="1"/>
  <c r="C2546" i="10" s="1"/>
  <c r="I87" i="41"/>
  <c r="J87" i="41" s="1"/>
  <c r="C2320" i="10" s="1"/>
  <c r="C2560" i="10" s="1"/>
  <c r="I82" i="41"/>
  <c r="J82" i="41" s="1"/>
  <c r="C2315" i="10" s="1"/>
  <c r="C2555" i="10" s="1"/>
  <c r="Y49" i="21"/>
  <c r="B1647" i="10" s="1"/>
  <c r="U66" i="41"/>
  <c r="V66" i="41" s="1"/>
  <c r="C2062" i="10" s="1"/>
  <c r="I19" i="42"/>
  <c r="J19" i="42" s="1"/>
  <c r="C2332" i="10" s="1"/>
  <c r="C2572" i="10" s="1"/>
  <c r="I85" i="41"/>
  <c r="J85" i="41" s="1"/>
  <c r="C2318" i="10" s="1"/>
  <c r="C2558" i="10" s="1"/>
  <c r="I45" i="38"/>
  <c r="L28" i="37"/>
  <c r="B2183" i="10" s="1"/>
  <c r="B2423" i="10" s="1"/>
  <c r="J58" i="37"/>
  <c r="K58" i="37" s="1"/>
  <c r="J16" i="37"/>
  <c r="K16" i="37" s="1"/>
  <c r="L16" i="37" s="1"/>
  <c r="B2171" i="10" s="1"/>
  <c r="B2411" i="10" s="1"/>
  <c r="Y4" i="18"/>
  <c r="B1362" i="10" s="1"/>
  <c r="J10" i="40"/>
  <c r="C2163" i="10" s="1"/>
  <c r="C2403" i="10" s="1"/>
  <c r="I14" i="41"/>
  <c r="J14" i="41" s="1"/>
  <c r="C2247" i="10" s="1"/>
  <c r="C2487" i="10" s="1"/>
  <c r="AA46" i="37"/>
  <c r="B1964" i="10" s="1"/>
  <c r="Y80" i="37"/>
  <c r="I45" i="41"/>
  <c r="J45" i="41" s="1"/>
  <c r="C2278" i="10" s="1"/>
  <c r="C2518" i="10" s="1"/>
  <c r="J46" i="37"/>
  <c r="K46" i="37" s="1"/>
  <c r="L46" i="37" s="1"/>
  <c r="B2201" i="10" s="1"/>
  <c r="B2441" i="10" s="1"/>
  <c r="G69" i="38"/>
  <c r="J24" i="37"/>
  <c r="K24" i="37" s="1"/>
  <c r="L24" i="37" s="1"/>
  <c r="B2179" i="10" s="1"/>
  <c r="B2419" i="10" s="1"/>
  <c r="AA31" i="33"/>
  <c r="B1869" i="10" s="1"/>
  <c r="AA6" i="37"/>
  <c r="B1924" i="10" s="1"/>
  <c r="K48" i="21"/>
  <c r="B363" i="10" s="1"/>
  <c r="B1003" i="10" s="1"/>
  <c r="J48" i="21"/>
  <c r="Y32" i="21"/>
  <c r="B1630" i="10" s="1"/>
  <c r="X8" i="38"/>
  <c r="G18" i="38"/>
  <c r="H18" i="38" s="1"/>
  <c r="U20" i="41"/>
  <c r="V20" i="41" s="1"/>
  <c r="C2016" i="10" s="1"/>
  <c r="Y33" i="21"/>
  <c r="B1631" i="10" s="1"/>
  <c r="AA25" i="37"/>
  <c r="B1943" i="10" s="1"/>
  <c r="I50" i="41"/>
  <c r="J50" i="41" s="1"/>
  <c r="C2283" i="10" s="1"/>
  <c r="C2523" i="10" s="1"/>
  <c r="X45" i="18"/>
  <c r="Y52" i="21"/>
  <c r="B1650" i="10" s="1"/>
  <c r="X52" i="21"/>
  <c r="I11" i="41"/>
  <c r="J11" i="41" s="1"/>
  <c r="C2244" i="10" s="1"/>
  <c r="C2484" i="10" s="1"/>
  <c r="I25" i="41"/>
  <c r="J25" i="41" s="1"/>
  <c r="C2258" i="10" s="1"/>
  <c r="C2498" i="10" s="1"/>
  <c r="I51" i="42"/>
  <c r="J51" i="42" s="1"/>
  <c r="C2364" i="10" s="1"/>
  <c r="C2604" i="10" s="1"/>
  <c r="I83" i="42"/>
  <c r="J83" i="42" s="1"/>
  <c r="C2396" i="10" s="1"/>
  <c r="C2636" i="10" s="1"/>
  <c r="J54" i="40"/>
  <c r="C2207" i="10" s="1"/>
  <c r="C2447" i="10" s="1"/>
  <c r="I53" i="41"/>
  <c r="J53" i="41" s="1"/>
  <c r="C2286" i="10" s="1"/>
  <c r="C2526" i="10" s="1"/>
  <c r="G36" i="41"/>
  <c r="I36" i="41" s="1"/>
  <c r="J36" i="41" s="1"/>
  <c r="C2269" i="10" s="1"/>
  <c r="C2509" i="10" s="1"/>
  <c r="I46" i="41"/>
  <c r="J46" i="41" s="1"/>
  <c r="C2279" i="10" s="1"/>
  <c r="C2519" i="10" s="1"/>
  <c r="I27" i="41"/>
  <c r="J27" i="41" s="1"/>
  <c r="C2260" i="10" s="1"/>
  <c r="C2500" i="10" s="1"/>
  <c r="I17" i="42"/>
  <c r="J17" i="42" s="1"/>
  <c r="C2330" i="10" s="1"/>
  <c r="C2570" i="10" s="1"/>
  <c r="J58" i="40"/>
  <c r="C2211" i="10" s="1"/>
  <c r="C2451" i="10" s="1"/>
  <c r="J44" i="40"/>
  <c r="C2197" i="10" s="1"/>
  <c r="C2437" i="10" s="1"/>
  <c r="J56" i="40"/>
  <c r="C2209" i="10" s="1"/>
  <c r="C2449" i="10" s="1"/>
  <c r="J72" i="40"/>
  <c r="C2225" i="10" s="1"/>
  <c r="C2465" i="10" s="1"/>
  <c r="U38" i="41"/>
  <c r="V38" i="41" s="1"/>
  <c r="C2034" i="10" s="1"/>
  <c r="U78" i="41"/>
  <c r="V78" i="41" s="1"/>
  <c r="C2074" i="10" s="1"/>
  <c r="U7" i="41"/>
  <c r="V7" i="41" s="1"/>
  <c r="C2003" i="10" s="1"/>
  <c r="U11" i="41"/>
  <c r="V11" i="41" s="1"/>
  <c r="C2007" i="10" s="1"/>
  <c r="U15" i="41"/>
  <c r="V15" i="41" s="1"/>
  <c r="C2011" i="10" s="1"/>
  <c r="U19" i="41"/>
  <c r="V19" i="41" s="1"/>
  <c r="C2015" i="10" s="1"/>
  <c r="U21" i="41"/>
  <c r="V21" i="41" s="1"/>
  <c r="C2017" i="10" s="1"/>
  <c r="U23" i="41"/>
  <c r="V23" i="41" s="1"/>
  <c r="C2019" i="10" s="1"/>
  <c r="U29" i="41"/>
  <c r="V29" i="41" s="1"/>
  <c r="C2025" i="10" s="1"/>
  <c r="U33" i="41"/>
  <c r="V33" i="41" s="1"/>
  <c r="C2029" i="10" s="1"/>
  <c r="U35" i="41"/>
  <c r="V35" i="41" s="1"/>
  <c r="C2031" i="10" s="1"/>
  <c r="U45" i="41"/>
  <c r="V45" i="41" s="1"/>
  <c r="C2041" i="10" s="1"/>
  <c r="U47" i="41"/>
  <c r="V47" i="41" s="1"/>
  <c r="C2043" i="10" s="1"/>
  <c r="U57" i="41"/>
  <c r="V57" i="41" s="1"/>
  <c r="C2053" i="10" s="1"/>
  <c r="U65" i="41"/>
  <c r="V65" i="41" s="1"/>
  <c r="C2061" i="10" s="1"/>
  <c r="U69" i="41"/>
  <c r="V69" i="41" s="1"/>
  <c r="C2065" i="10" s="1"/>
  <c r="U73" i="41"/>
  <c r="V73" i="41" s="1"/>
  <c r="C2069" i="10" s="1"/>
  <c r="U77" i="41"/>
  <c r="V77" i="41" s="1"/>
  <c r="C2073" i="10" s="1"/>
  <c r="U83" i="41"/>
  <c r="V83" i="41" s="1"/>
  <c r="C2079" i="10" s="1"/>
  <c r="U36" i="41"/>
  <c r="V36" i="41" s="1"/>
  <c r="C2032" i="10" s="1"/>
  <c r="U68" i="41"/>
  <c r="V68" i="41" s="1"/>
  <c r="C2064" i="10" s="1"/>
  <c r="U70" i="41"/>
  <c r="V70" i="41" s="1"/>
  <c r="C2066" i="10" s="1"/>
  <c r="U25" i="41"/>
  <c r="V25" i="41" s="1"/>
  <c r="C2021" i="10" s="1"/>
  <c r="S27" i="41"/>
  <c r="U27" i="41" s="1"/>
  <c r="V27" i="41" s="1"/>
  <c r="C2023" i="10" s="1"/>
  <c r="U37" i="41"/>
  <c r="V37" i="41" s="1"/>
  <c r="C2033" i="10" s="1"/>
  <c r="S39" i="41"/>
  <c r="U39" i="41" s="1"/>
  <c r="V39" i="41" s="1"/>
  <c r="C2035" i="10" s="1"/>
  <c r="Y47" i="33"/>
  <c r="Y57" i="37"/>
  <c r="AA49" i="37"/>
  <c r="B1967" i="10" s="1"/>
  <c r="Y43" i="37"/>
  <c r="W37" i="38"/>
  <c r="X36" i="38"/>
  <c r="Y28" i="37"/>
  <c r="Y24" i="37"/>
  <c r="Y19" i="33"/>
  <c r="AA18" i="37"/>
  <c r="B1936" i="10" s="1"/>
  <c r="AA17" i="37"/>
  <c r="B1935" i="10" s="1"/>
  <c r="Y12" i="37"/>
  <c r="H52" i="39"/>
  <c r="L58" i="37"/>
  <c r="B2213" i="10" s="1"/>
  <c r="B2453" i="10" s="1"/>
  <c r="G56" i="39"/>
  <c r="L44" i="38"/>
  <c r="B2279" i="10" s="1"/>
  <c r="B2519" i="10" s="1"/>
  <c r="G47" i="38"/>
  <c r="L39" i="37"/>
  <c r="B2194" i="10" s="1"/>
  <c r="B2434" i="10" s="1"/>
  <c r="J31" i="37"/>
  <c r="K31" i="37" s="1"/>
  <c r="L31" i="37" s="1"/>
  <c r="B2186" i="10" s="1"/>
  <c r="B2426" i="10" s="1"/>
  <c r="G30" i="38"/>
  <c r="L12" i="37"/>
  <c r="B2167" i="10" s="1"/>
  <c r="B2407" i="10" s="1"/>
  <c r="I11" i="38"/>
  <c r="J10" i="37"/>
  <c r="K10" i="37" s="1"/>
  <c r="N54" i="35"/>
  <c r="N96" i="35" s="1"/>
  <c r="N98" i="35" s="1"/>
  <c r="N101" i="35" s="1"/>
  <c r="G6" i="38"/>
  <c r="B2161" i="10"/>
  <c r="B2401" i="10" s="1"/>
  <c r="I4" i="38"/>
  <c r="Y70" i="37"/>
  <c r="Y65" i="37"/>
  <c r="V60" i="38"/>
  <c r="W60" i="38" s="1"/>
  <c r="J81" i="37"/>
  <c r="K81" i="37" s="1"/>
  <c r="L81" i="37" s="1"/>
  <c r="B2236" i="10" s="1"/>
  <c r="B2476" i="10" s="1"/>
  <c r="G76" i="39"/>
  <c r="H76" i="39" s="1"/>
  <c r="I76" i="39"/>
  <c r="G67" i="38"/>
  <c r="H67" i="38" s="1"/>
  <c r="L61" i="37"/>
  <c r="B2216" i="10" s="1"/>
  <c r="B2456" i="10" s="1"/>
  <c r="L96" i="35"/>
  <c r="L101" i="35" s="1"/>
  <c r="J23" i="37"/>
  <c r="K23" i="37" s="1"/>
  <c r="L23" i="37"/>
  <c r="B2178" i="10" s="1"/>
  <c r="B2418" i="10" s="1"/>
  <c r="I15" i="38"/>
  <c r="I42" i="38"/>
  <c r="J38" i="40"/>
  <c r="C2191" i="10" s="1"/>
  <c r="C2431" i="10" s="1"/>
  <c r="I81" i="38"/>
  <c r="G85" i="38"/>
  <c r="I48" i="41"/>
  <c r="J48" i="41" s="1"/>
  <c r="C2281" i="10" s="1"/>
  <c r="C2521" i="10" s="1"/>
  <c r="S31" i="41"/>
  <c r="U31" i="41" s="1"/>
  <c r="V31" i="41" s="1"/>
  <c r="C2027" i="10" s="1"/>
  <c r="I33" i="38"/>
  <c r="I65" i="38"/>
  <c r="AA77" i="33"/>
  <c r="B1915" i="10" s="1"/>
  <c r="J32" i="37"/>
  <c r="K32" i="37" s="1"/>
  <c r="I82" i="38"/>
  <c r="J78" i="18"/>
  <c r="X68" i="21"/>
  <c r="K18" i="21"/>
  <c r="B333" i="10" s="1"/>
  <c r="B973" i="10" s="1"/>
  <c r="S54" i="41"/>
  <c r="U54" i="41" s="1"/>
  <c r="V54" i="41" s="1"/>
  <c r="C2050" i="10" s="1"/>
  <c r="F16" i="36"/>
  <c r="I16" i="36" s="1"/>
  <c r="K16" i="36" s="1"/>
  <c r="K66" i="18"/>
  <c r="B141" i="10" s="1"/>
  <c r="B781" i="10" s="1"/>
  <c r="Y64" i="21"/>
  <c r="B1662" i="10" s="1"/>
  <c r="X64" i="21"/>
  <c r="B961" i="10"/>
  <c r="F15" i="43"/>
  <c r="I15" i="43" s="1"/>
  <c r="K15" i="43" s="1"/>
  <c r="G9" i="41"/>
  <c r="I9" i="41" s="1"/>
  <c r="J9" i="41" s="1"/>
  <c r="C2242" i="10" s="1"/>
  <c r="C2482" i="10" s="1"/>
  <c r="U58" i="41"/>
  <c r="V58" i="41" s="1"/>
  <c r="C2054" i="10" s="1"/>
  <c r="U28" i="41"/>
  <c r="V28" i="41" s="1"/>
  <c r="C2024" i="10" s="1"/>
  <c r="AA40" i="38"/>
  <c r="B2038" i="10" s="1"/>
  <c r="U8" i="41"/>
  <c r="V8" i="41" s="1"/>
  <c r="C2004" i="10" s="1"/>
  <c r="U56" i="41"/>
  <c r="V56" i="41" s="1"/>
  <c r="C2052" i="10" s="1"/>
  <c r="I77" i="41"/>
  <c r="J77" i="41" s="1"/>
  <c r="C2310" i="10" s="1"/>
  <c r="C2550" i="10" s="1"/>
  <c r="Y45" i="33"/>
  <c r="Y44" i="37"/>
  <c r="AA57" i="37"/>
  <c r="B1975" i="10" s="1"/>
  <c r="AA73" i="37"/>
  <c r="B1991" i="10" s="1"/>
  <c r="U44" i="41"/>
  <c r="V44" i="41" s="1"/>
  <c r="C2040" i="10" s="1"/>
  <c r="U24" i="41"/>
  <c r="V24" i="41" s="1"/>
  <c r="C2020" i="10" s="1"/>
  <c r="U72" i="41"/>
  <c r="V72" i="41" s="1"/>
  <c r="C2068" i="10" s="1"/>
  <c r="J28" i="40"/>
  <c r="C2181" i="10" s="1"/>
  <c r="C2421" i="10" s="1"/>
  <c r="Y18" i="37"/>
  <c r="J39" i="37"/>
  <c r="K39" i="37" s="1"/>
  <c r="AA9" i="37"/>
  <c r="B1927" i="10" s="1"/>
  <c r="U6" i="41"/>
  <c r="V6" i="41" s="1"/>
  <c r="C2002" i="10" s="1"/>
  <c r="U22" i="41"/>
  <c r="V22" i="41" s="1"/>
  <c r="C2018" i="10" s="1"/>
  <c r="I55" i="41"/>
  <c r="J55" i="41" s="1"/>
  <c r="C2288" i="10" s="1"/>
  <c r="C2528" i="10" s="1"/>
  <c r="Y11" i="33"/>
  <c r="J51" i="37"/>
  <c r="K51" i="37" s="1"/>
  <c r="L51" i="37" s="1"/>
  <c r="B2206" i="10" s="1"/>
  <c r="B2446" i="10" s="1"/>
  <c r="J67" i="37"/>
  <c r="K67" i="37" s="1"/>
  <c r="L67" i="37" s="1"/>
  <c r="B2222" i="10" s="1"/>
  <c r="B2462" i="10" s="1"/>
  <c r="L85" i="37"/>
  <c r="B2240" i="10" s="1"/>
  <c r="J40" i="40"/>
  <c r="C2193" i="10" s="1"/>
  <c r="C2433" i="10" s="1"/>
  <c r="I16" i="41"/>
  <c r="J16" i="41" s="1"/>
  <c r="C2249" i="10" s="1"/>
  <c r="C2489" i="10" s="1"/>
  <c r="G18" i="41"/>
  <c r="I18" i="41" s="1"/>
  <c r="J18" i="41" s="1"/>
  <c r="C2251" i="10" s="1"/>
  <c r="C2491" i="10" s="1"/>
  <c r="I52" i="41"/>
  <c r="J52" i="41" s="1"/>
  <c r="C2285" i="10" s="1"/>
  <c r="C2525" i="10" s="1"/>
  <c r="U41" i="41"/>
  <c r="V41" i="41" s="1"/>
  <c r="C2037" i="10" s="1"/>
  <c r="Y23" i="33"/>
  <c r="J53" i="37"/>
  <c r="K53" i="37" s="1"/>
  <c r="H36" i="38"/>
  <c r="J36" i="38" s="1"/>
  <c r="X48" i="18"/>
  <c r="I62" i="38"/>
  <c r="H82" i="38"/>
  <c r="K51" i="18"/>
  <c r="B126" i="10" s="1"/>
  <c r="B766" i="10" s="1"/>
  <c r="U12" i="41"/>
  <c r="V12" i="41" s="1"/>
  <c r="C2008" i="10" s="1"/>
  <c r="U40" i="41"/>
  <c r="V40" i="41" s="1"/>
  <c r="C2036" i="10" s="1"/>
  <c r="X11" i="21"/>
  <c r="I41" i="41"/>
  <c r="J41" i="41" s="1"/>
  <c r="C2274" i="10" s="1"/>
  <c r="C2514" i="10" s="1"/>
  <c r="I49" i="42"/>
  <c r="J49" i="42" s="1"/>
  <c r="C2362" i="10" s="1"/>
  <c r="C2602" i="10" s="1"/>
  <c r="U55" i="41"/>
  <c r="V55" i="41" s="1"/>
  <c r="C2051" i="10" s="1"/>
  <c r="U59" i="41"/>
  <c r="V59" i="41" s="1"/>
  <c r="C2055" i="10" s="1"/>
  <c r="U67" i="41"/>
  <c r="V67" i="41" s="1"/>
  <c r="C2063" i="10" s="1"/>
  <c r="U79" i="41"/>
  <c r="V79" i="41" s="1"/>
  <c r="C2075" i="10" s="1"/>
  <c r="I13" i="41"/>
  <c r="J13" i="41" s="1"/>
  <c r="C2246" i="10" s="1"/>
  <c r="C2486" i="10" s="1"/>
  <c r="L83" i="37"/>
  <c r="B2238" i="10" s="1"/>
  <c r="B2478" i="10" s="1"/>
  <c r="I61" i="38"/>
  <c r="AA24" i="37"/>
  <c r="B1942" i="10" s="1"/>
  <c r="J12" i="40"/>
  <c r="C2165" i="10" s="1"/>
  <c r="C2405" i="10" s="1"/>
  <c r="AA33" i="37"/>
  <c r="B1951" i="10" s="1"/>
  <c r="X59" i="21"/>
  <c r="I38" i="38"/>
  <c r="X46" i="21"/>
  <c r="Y46" i="21"/>
  <c r="B1644" i="10" s="1"/>
  <c r="J32" i="21"/>
  <c r="K32" i="21"/>
  <c r="B347" i="10" s="1"/>
  <c r="B987" i="10" s="1"/>
  <c r="J70" i="40"/>
  <c r="C2223" i="10" s="1"/>
  <c r="C2463" i="10" s="1"/>
  <c r="AA56" i="37"/>
  <c r="B1974" i="10" s="1"/>
  <c r="J24" i="40"/>
  <c r="C2177" i="10" s="1"/>
  <c r="C2417" i="10" s="1"/>
  <c r="J74" i="40"/>
  <c r="C2227" i="10" s="1"/>
  <c r="C2467" i="10" s="1"/>
  <c r="U14" i="41"/>
  <c r="V14" i="41" s="1"/>
  <c r="C2010" i="10" s="1"/>
  <c r="U30" i="41"/>
  <c r="V30" i="41" s="1"/>
  <c r="C2026" i="10" s="1"/>
  <c r="AA14" i="37"/>
  <c r="B1932" i="10" s="1"/>
  <c r="AA63" i="33"/>
  <c r="B1901" i="10" s="1"/>
  <c r="J62" i="37"/>
  <c r="K62" i="37" s="1"/>
  <c r="L62" i="37" s="1"/>
  <c r="B2217" i="10" s="1"/>
  <c r="B2457" i="10" s="1"/>
  <c r="Y64" i="37"/>
  <c r="J82" i="37"/>
  <c r="K82" i="37" s="1"/>
  <c r="J84" i="38"/>
  <c r="K16" i="21"/>
  <c r="B331" i="10" s="1"/>
  <c r="B971" i="10" s="1"/>
  <c r="J16" i="21"/>
  <c r="X25" i="18"/>
  <c r="Y25" i="18"/>
  <c r="B1383" i="10" s="1"/>
  <c r="J47" i="18"/>
  <c r="Y61" i="18"/>
  <c r="B1419" i="10" s="1"/>
  <c r="X22" i="18"/>
  <c r="Y32" i="18"/>
  <c r="B1390" i="10" s="1"/>
  <c r="Y51" i="18"/>
  <c r="B1409" i="10" s="1"/>
  <c r="K82" i="18"/>
  <c r="B157" i="10" s="1"/>
  <c r="B797" i="10" s="1"/>
  <c r="Y52" i="18"/>
  <c r="B1410" i="10" s="1"/>
  <c r="X52" i="18"/>
  <c r="K38" i="18"/>
  <c r="B113" i="10" s="1"/>
  <c r="B753" i="10" s="1"/>
  <c r="J65" i="18"/>
  <c r="K48" i="18"/>
  <c r="B123" i="10" s="1"/>
  <c r="B763" i="10" s="1"/>
  <c r="K75" i="18"/>
  <c r="B150" i="10" s="1"/>
  <c r="B790" i="10" s="1"/>
  <c r="Y37" i="18"/>
  <c r="B1395" i="10" s="1"/>
  <c r="K57" i="18"/>
  <c r="B132" i="10" s="1"/>
  <c r="B772" i="10" s="1"/>
  <c r="J18" i="18"/>
  <c r="X38" i="18"/>
  <c r="Y66" i="18"/>
  <c r="B1424" i="10" s="1"/>
  <c r="J43" i="18"/>
  <c r="J59" i="18"/>
  <c r="K72" i="18"/>
  <c r="B147" i="10" s="1"/>
  <c r="B787" i="10" s="1"/>
  <c r="K20" i="18"/>
  <c r="B95" i="10" s="1"/>
  <c r="B735" i="10" s="1"/>
  <c r="X39" i="18"/>
  <c r="K18" i="18"/>
  <c r="B93" i="10" s="1"/>
  <c r="B733" i="10" s="1"/>
  <c r="X7" i="18"/>
  <c r="Y7" i="18"/>
  <c r="B1365" i="10" s="1"/>
  <c r="Y36" i="18"/>
  <c r="B1394" i="10" s="1"/>
  <c r="K24" i="18"/>
  <c r="B99" i="10" s="1"/>
  <c r="B739" i="10" s="1"/>
  <c r="Y11" i="18"/>
  <c r="B1369" i="10" s="1"/>
  <c r="X11" i="18"/>
  <c r="Y22" i="18"/>
  <c r="B1380" i="10" s="1"/>
  <c r="X28" i="18"/>
  <c r="K11" i="18"/>
  <c r="B86" i="10" s="1"/>
  <c r="B726" i="10" s="1"/>
  <c r="Y6" i="18"/>
  <c r="B1364" i="10" s="1"/>
  <c r="Y47" i="18"/>
  <c r="B1405" i="10" s="1"/>
  <c r="J51" i="18"/>
  <c r="J48" i="18"/>
  <c r="X37" i="18"/>
  <c r="K43" i="18"/>
  <c r="B118" i="10" s="1"/>
  <c r="B758" i="10" s="1"/>
  <c r="J24" i="18"/>
  <c r="K32" i="18"/>
  <c r="B107" i="10" s="1"/>
  <c r="B747" i="10" s="1"/>
  <c r="X62" i="18"/>
  <c r="Y28" i="18"/>
  <c r="B1386" i="10" s="1"/>
  <c r="K59" i="18"/>
  <c r="B134" i="10" s="1"/>
  <c r="B774" i="10" s="1"/>
  <c r="X36" i="18"/>
  <c r="X31" i="18"/>
  <c r="H3" i="20"/>
  <c r="J45" i="18"/>
  <c r="K45" i="18"/>
  <c r="B120" i="10" s="1"/>
  <c r="B760" i="10" s="1"/>
  <c r="J4" i="18"/>
  <c r="K4" i="18"/>
  <c r="K65" i="18"/>
  <c r="B140" i="10" s="1"/>
  <c r="B780" i="10" s="1"/>
  <c r="J82" i="18"/>
  <c r="Y62" i="18"/>
  <c r="B1420" i="10" s="1"/>
  <c r="X19" i="18"/>
  <c r="X49" i="18"/>
  <c r="K19" i="18"/>
  <c r="B94" i="10" s="1"/>
  <c r="B734" i="10" s="1"/>
  <c r="X6" i="18"/>
  <c r="Y45" i="18"/>
  <c r="B1403" i="10" s="1"/>
  <c r="Y19" i="18"/>
  <c r="B1377" i="10" s="1"/>
  <c r="X41" i="18"/>
  <c r="X5" i="18"/>
  <c r="H4" i="20"/>
  <c r="K4" i="20" s="1"/>
  <c r="K12" i="18"/>
  <c r="B87" i="10" s="1"/>
  <c r="B727" i="10" s="1"/>
  <c r="K15" i="18"/>
  <c r="B90" i="10" s="1"/>
  <c r="B730" i="10" s="1"/>
  <c r="J3" i="19"/>
  <c r="X47" i="18"/>
  <c r="Y41" i="18"/>
  <c r="B1399" i="10" s="1"/>
  <c r="Y59" i="18"/>
  <c r="B1417" i="10" s="1"/>
  <c r="X82" i="18"/>
  <c r="G3" i="21"/>
  <c r="D3" i="21"/>
  <c r="F3" i="21"/>
  <c r="I3" i="21" s="1"/>
  <c r="I3" i="20"/>
  <c r="K3" i="19"/>
  <c r="Y65" i="18"/>
  <c r="B1423" i="10" s="1"/>
  <c r="J7" i="18"/>
  <c r="X59" i="18"/>
  <c r="X44" i="18"/>
  <c r="J12" i="18"/>
  <c r="X51" i="18"/>
  <c r="J36" i="18"/>
  <c r="J30" i="18"/>
  <c r="J19" i="18"/>
  <c r="Y68" i="18"/>
  <c r="B1426" i="10" s="1"/>
  <c r="K5" i="20"/>
  <c r="X43" i="18"/>
  <c r="Y58" i="18"/>
  <c r="B1416" i="10" s="1"/>
  <c r="X58" i="18"/>
  <c r="X79" i="18"/>
  <c r="Y79" i="18"/>
  <c r="B1437" i="10" s="1"/>
  <c r="K30" i="18"/>
  <c r="B105" i="10" s="1"/>
  <c r="B745" i="10" s="1"/>
  <c r="F24" i="7"/>
  <c r="I24" i="7" s="1"/>
  <c r="K24" i="7" s="1"/>
  <c r="M24" i="7" s="1"/>
  <c r="M32" i="7" s="1"/>
  <c r="M60" i="7" s="1"/>
  <c r="M62" i="7" s="1"/>
  <c r="M65" i="7" s="1"/>
  <c r="B782" i="10"/>
  <c r="X65" i="18"/>
  <c r="X32" i="18"/>
  <c r="X21" i="18"/>
  <c r="Y44" i="18"/>
  <c r="B1402" i="10" s="1"/>
  <c r="Y43" i="18"/>
  <c r="B1401" i="10" s="1"/>
  <c r="Y82" i="18"/>
  <c r="B1440" i="10" s="1"/>
  <c r="Y75" i="18"/>
  <c r="B1433" i="10" s="1"/>
  <c r="K36" i="18"/>
  <c r="B111" i="10" s="1"/>
  <c r="B751" i="10" s="1"/>
  <c r="Y21" i="18"/>
  <c r="B1379" i="10" s="1"/>
  <c r="H5" i="21"/>
  <c r="K4" i="19"/>
  <c r="J4" i="19"/>
  <c r="G4" i="21"/>
  <c r="F4" i="21"/>
  <c r="D4" i="21"/>
  <c r="L79" i="37"/>
  <c r="B2234" i="10" s="1"/>
  <c r="B2474" i="10" s="1"/>
  <c r="J79" i="37"/>
  <c r="K79" i="37" s="1"/>
  <c r="J68" i="38"/>
  <c r="L68" i="38"/>
  <c r="B2303" i="10" s="1"/>
  <c r="B2543" i="10" s="1"/>
  <c r="B2480" i="10"/>
  <c r="L77" i="37"/>
  <c r="B2232" i="10" s="1"/>
  <c r="B2472" i="10" s="1"/>
  <c r="J77" i="37"/>
  <c r="K77" i="37" s="1"/>
  <c r="AA20" i="37"/>
  <c r="B1938" i="10" s="1"/>
  <c r="Y20" i="37"/>
  <c r="G39" i="41"/>
  <c r="I39" i="41" s="1"/>
  <c r="J39" i="41" s="1"/>
  <c r="C2272" i="10" s="1"/>
  <c r="C2512" i="10" s="1"/>
  <c r="W66" i="38"/>
  <c r="V82" i="38"/>
  <c r="X82" i="38" s="1"/>
  <c r="S35" i="38"/>
  <c r="Z35" i="38" s="1"/>
  <c r="R35" i="39"/>
  <c r="U35" i="38"/>
  <c r="S67" i="38"/>
  <c r="Z67" i="38" s="1"/>
  <c r="R67" i="39"/>
  <c r="U67" i="38"/>
  <c r="G31" i="38"/>
  <c r="H31" i="38" s="1"/>
  <c r="C31" i="44"/>
  <c r="D31" i="39"/>
  <c r="K31" i="39" s="1"/>
  <c r="F31" i="39"/>
  <c r="I31" i="39" s="1"/>
  <c r="D61" i="39"/>
  <c r="K61" i="39" s="1"/>
  <c r="C61" i="44"/>
  <c r="F61" i="39"/>
  <c r="G61" i="39" s="1"/>
  <c r="C67" i="44"/>
  <c r="D67" i="39"/>
  <c r="K67" i="39" s="1"/>
  <c r="F67" i="39"/>
  <c r="I67" i="39" s="1"/>
  <c r="G79" i="38"/>
  <c r="C79" i="44"/>
  <c r="D79" i="39"/>
  <c r="K79" i="39" s="1"/>
  <c r="F79" i="39"/>
  <c r="V48" i="38"/>
  <c r="R48" i="44"/>
  <c r="S48" i="39"/>
  <c r="Z48" i="39" s="1"/>
  <c r="U48" i="39"/>
  <c r="V64" i="38"/>
  <c r="R64" i="44"/>
  <c r="S64" i="39"/>
  <c r="Z64" i="39" s="1"/>
  <c r="U64" i="39"/>
  <c r="G44" i="39"/>
  <c r="C44" i="45"/>
  <c r="F44" i="44"/>
  <c r="G44" i="44" s="1"/>
  <c r="D44" i="44"/>
  <c r="K44" i="44" s="1"/>
  <c r="G60" i="39"/>
  <c r="C76" i="45"/>
  <c r="F76" i="44"/>
  <c r="G76" i="44" s="1"/>
  <c r="H76" i="44" s="1"/>
  <c r="D76" i="44"/>
  <c r="K76" i="44" s="1"/>
  <c r="R65" i="44"/>
  <c r="S65" i="39"/>
  <c r="Z65" i="39" s="1"/>
  <c r="U65" i="39"/>
  <c r="C28" i="44"/>
  <c r="D28" i="39"/>
  <c r="K28" i="39" s="1"/>
  <c r="F28" i="39"/>
  <c r="C42" i="44"/>
  <c r="D42" i="39"/>
  <c r="K42" i="39" s="1"/>
  <c r="F42" i="39"/>
  <c r="I42" i="39" s="1"/>
  <c r="C58" i="44"/>
  <c r="D58" i="39"/>
  <c r="K58" i="39" s="1"/>
  <c r="F58" i="39"/>
  <c r="G58" i="39" s="1"/>
  <c r="H58" i="39" s="1"/>
  <c r="C35" i="47"/>
  <c r="H35" i="46"/>
  <c r="F35" i="46"/>
  <c r="G35" i="46" s="1"/>
  <c r="D35" i="46"/>
  <c r="C67" i="47"/>
  <c r="D67" i="46"/>
  <c r="H67" i="46"/>
  <c r="F67" i="46"/>
  <c r="G67" i="46" s="1"/>
  <c r="O6" i="46"/>
  <c r="P6" i="42"/>
  <c r="R6" i="42"/>
  <c r="S6" i="42" s="1"/>
  <c r="T6" i="42"/>
  <c r="O14" i="46"/>
  <c r="P14" i="42"/>
  <c r="R14" i="42"/>
  <c r="S14" i="42" s="1"/>
  <c r="T14" i="42"/>
  <c r="O22" i="46"/>
  <c r="P22" i="42"/>
  <c r="R22" i="42"/>
  <c r="S22" i="42" s="1"/>
  <c r="T22" i="42"/>
  <c r="O30" i="46"/>
  <c r="P30" i="42"/>
  <c r="R30" i="42"/>
  <c r="S30" i="42" s="1"/>
  <c r="T30" i="42"/>
  <c r="O38" i="46"/>
  <c r="P38" i="42"/>
  <c r="R38" i="42"/>
  <c r="S38" i="42" s="1"/>
  <c r="T38" i="42"/>
  <c r="O46" i="46"/>
  <c r="P46" i="42"/>
  <c r="R46" i="42"/>
  <c r="S46" i="42" s="1"/>
  <c r="T46" i="42"/>
  <c r="O54" i="46"/>
  <c r="P54" i="42"/>
  <c r="R54" i="42"/>
  <c r="S54" i="42" s="1"/>
  <c r="T54" i="42"/>
  <c r="O62" i="46"/>
  <c r="P62" i="42"/>
  <c r="R62" i="42"/>
  <c r="S62" i="42" s="1"/>
  <c r="T62" i="42"/>
  <c r="O70" i="46"/>
  <c r="P70" i="42"/>
  <c r="R70" i="42"/>
  <c r="S70" i="42" s="1"/>
  <c r="T70" i="42"/>
  <c r="O78" i="46"/>
  <c r="P78" i="42"/>
  <c r="R78" i="42"/>
  <c r="S78" i="42" s="1"/>
  <c r="T78" i="42"/>
  <c r="C33" i="47"/>
  <c r="H33" i="46"/>
  <c r="D33" i="46"/>
  <c r="F33" i="46"/>
  <c r="G33" i="46" s="1"/>
  <c r="C65" i="47"/>
  <c r="H65" i="46"/>
  <c r="D65" i="46"/>
  <c r="F65" i="46"/>
  <c r="G65" i="46" s="1"/>
  <c r="O8" i="46"/>
  <c r="P8" i="42"/>
  <c r="R8" i="42"/>
  <c r="S8" i="42" s="1"/>
  <c r="T8" i="42"/>
  <c r="O16" i="46"/>
  <c r="P16" i="42"/>
  <c r="R16" i="42"/>
  <c r="S16" i="42" s="1"/>
  <c r="T16" i="42"/>
  <c r="O24" i="46"/>
  <c r="P24" i="42"/>
  <c r="R24" i="42"/>
  <c r="S24" i="42" s="1"/>
  <c r="T24" i="42"/>
  <c r="O32" i="46"/>
  <c r="P32" i="42"/>
  <c r="R32" i="42"/>
  <c r="S32" i="42" s="1"/>
  <c r="U32" i="42" s="1"/>
  <c r="V32" i="42" s="1"/>
  <c r="C2108" i="10" s="1"/>
  <c r="T32" i="42"/>
  <c r="O40" i="46"/>
  <c r="P40" i="42"/>
  <c r="R40" i="42"/>
  <c r="S40" i="42" s="1"/>
  <c r="T40" i="42"/>
  <c r="O48" i="46"/>
  <c r="P48" i="42"/>
  <c r="R48" i="42"/>
  <c r="S48" i="42" s="1"/>
  <c r="U48" i="42" s="1"/>
  <c r="V48" i="42" s="1"/>
  <c r="C2124" i="10" s="1"/>
  <c r="T48" i="42"/>
  <c r="O56" i="46"/>
  <c r="P56" i="42"/>
  <c r="R56" i="42"/>
  <c r="S56" i="42" s="1"/>
  <c r="T56" i="42"/>
  <c r="O64" i="46"/>
  <c r="P64" i="42"/>
  <c r="R64" i="42"/>
  <c r="S64" i="42" s="1"/>
  <c r="U64" i="42" s="1"/>
  <c r="V64" i="42" s="1"/>
  <c r="C2140" i="10" s="1"/>
  <c r="T64" i="42"/>
  <c r="O72" i="46"/>
  <c r="P72" i="42"/>
  <c r="R72" i="42"/>
  <c r="S72" i="42" s="1"/>
  <c r="T72" i="42"/>
  <c r="O80" i="46"/>
  <c r="P80" i="42"/>
  <c r="R80" i="42"/>
  <c r="S80" i="42" s="1"/>
  <c r="U80" i="42" s="1"/>
  <c r="V80" i="42" s="1"/>
  <c r="C2156" i="10" s="1"/>
  <c r="T80" i="42"/>
  <c r="G21" i="41"/>
  <c r="I21" i="41" s="1"/>
  <c r="J21" i="41" s="1"/>
  <c r="C2254" i="10" s="1"/>
  <c r="C2494" i="10" s="1"/>
  <c r="C21" i="46"/>
  <c r="F21" i="42"/>
  <c r="G21" i="42" s="1"/>
  <c r="D21" i="42"/>
  <c r="H21" i="42"/>
  <c r="G37" i="41"/>
  <c r="I37" i="41" s="1"/>
  <c r="J37" i="41" s="1"/>
  <c r="C2270" i="10" s="1"/>
  <c r="C2510" i="10" s="1"/>
  <c r="C37" i="46"/>
  <c r="F37" i="42"/>
  <c r="G37" i="42" s="1"/>
  <c r="D37" i="42"/>
  <c r="H37" i="42"/>
  <c r="C53" i="46"/>
  <c r="F53" i="42"/>
  <c r="G53" i="42" s="1"/>
  <c r="D53" i="42"/>
  <c r="H53" i="42"/>
  <c r="G69" i="41"/>
  <c r="I69" i="41" s="1"/>
  <c r="J69" i="41" s="1"/>
  <c r="C2302" i="10" s="1"/>
  <c r="C2542" i="10" s="1"/>
  <c r="C69" i="46"/>
  <c r="F69" i="42"/>
  <c r="G69" i="42" s="1"/>
  <c r="D69" i="42"/>
  <c r="H69" i="42"/>
  <c r="C85" i="46"/>
  <c r="F85" i="42"/>
  <c r="G85" i="42" s="1"/>
  <c r="D85" i="42"/>
  <c r="H85" i="42"/>
  <c r="C22" i="42"/>
  <c r="D22" i="41"/>
  <c r="H22" i="41"/>
  <c r="F22" i="41"/>
  <c r="G22" i="41" s="1"/>
  <c r="C14" i="46"/>
  <c r="F14" i="42"/>
  <c r="G14" i="42" s="1"/>
  <c r="D14" i="42"/>
  <c r="H14" i="42"/>
  <c r="C32" i="46"/>
  <c r="D32" i="42"/>
  <c r="F32" i="42"/>
  <c r="G32" i="42" s="1"/>
  <c r="H32" i="42"/>
  <c r="C34" i="46"/>
  <c r="F34" i="42"/>
  <c r="G34" i="42" s="1"/>
  <c r="D34" i="42"/>
  <c r="H34" i="42"/>
  <c r="G34" i="41"/>
  <c r="I34" i="41" s="1"/>
  <c r="J34" i="41" s="1"/>
  <c r="C2267" i="10" s="1"/>
  <c r="C2507" i="10" s="1"/>
  <c r="C36" i="46"/>
  <c r="F36" i="42"/>
  <c r="G36" i="42" s="1"/>
  <c r="D36" i="42"/>
  <c r="H36" i="42"/>
  <c r="C46" i="46"/>
  <c r="F46" i="42"/>
  <c r="G46" i="42" s="1"/>
  <c r="D46" i="42"/>
  <c r="H46" i="42"/>
  <c r="C64" i="46"/>
  <c r="F64" i="42"/>
  <c r="G64" i="42" s="1"/>
  <c r="D64" i="42"/>
  <c r="H64" i="42"/>
  <c r="C66" i="46"/>
  <c r="D66" i="42"/>
  <c r="F66" i="42"/>
  <c r="G66" i="42" s="1"/>
  <c r="H66" i="42"/>
  <c r="C68" i="46"/>
  <c r="D68" i="42"/>
  <c r="F68" i="42"/>
  <c r="G68" i="42" s="1"/>
  <c r="H68" i="42"/>
  <c r="C78" i="46"/>
  <c r="F78" i="42"/>
  <c r="G78" i="42" s="1"/>
  <c r="D78" i="42"/>
  <c r="H78" i="42"/>
  <c r="G78" i="41"/>
  <c r="I78" i="41" s="1"/>
  <c r="J78" i="41" s="1"/>
  <c r="C2311" i="10" s="1"/>
  <c r="C2551" i="10" s="1"/>
  <c r="C9" i="46"/>
  <c r="F9" i="42"/>
  <c r="G9" i="42" s="1"/>
  <c r="D9" i="42"/>
  <c r="H9" i="42"/>
  <c r="C27" i="46"/>
  <c r="F27" i="42"/>
  <c r="G27" i="42" s="1"/>
  <c r="D27" i="42"/>
  <c r="H27" i="42"/>
  <c r="C29" i="46"/>
  <c r="F29" i="42"/>
  <c r="G29" i="42" s="1"/>
  <c r="D29" i="42"/>
  <c r="H29" i="42"/>
  <c r="C31" i="46"/>
  <c r="F31" i="42"/>
  <c r="G31" i="42" s="1"/>
  <c r="D31" i="42"/>
  <c r="H31" i="42"/>
  <c r="C41" i="46"/>
  <c r="F41" i="42"/>
  <c r="G41" i="42" s="1"/>
  <c r="D41" i="42"/>
  <c r="H41" i="42"/>
  <c r="C45" i="46"/>
  <c r="F45" i="42"/>
  <c r="G45" i="42" s="1"/>
  <c r="D45" i="42"/>
  <c r="H45" i="42"/>
  <c r="C47" i="46"/>
  <c r="F47" i="42"/>
  <c r="G47" i="42" s="1"/>
  <c r="D47" i="42"/>
  <c r="H47" i="42"/>
  <c r="C59" i="46"/>
  <c r="F59" i="42"/>
  <c r="G59" i="42" s="1"/>
  <c r="D59" i="42"/>
  <c r="H59" i="42"/>
  <c r="C73" i="46"/>
  <c r="F73" i="42"/>
  <c r="G73" i="42" s="1"/>
  <c r="D73" i="42"/>
  <c r="H73" i="42"/>
  <c r="C77" i="46"/>
  <c r="F77" i="42"/>
  <c r="G77" i="42" s="1"/>
  <c r="D77" i="42"/>
  <c r="H77" i="42"/>
  <c r="C79" i="46"/>
  <c r="F79" i="42"/>
  <c r="G79" i="42" s="1"/>
  <c r="D79" i="42"/>
  <c r="H79" i="42"/>
  <c r="R14" i="44"/>
  <c r="S14" i="39"/>
  <c r="Z14" i="39" s="1"/>
  <c r="U14" i="39"/>
  <c r="R46" i="44"/>
  <c r="S46" i="39"/>
  <c r="Z46" i="39" s="1"/>
  <c r="U46" i="39"/>
  <c r="V46" i="39" s="1"/>
  <c r="X46" i="39" s="1"/>
  <c r="R78" i="44"/>
  <c r="S78" i="39"/>
  <c r="Z78" i="39" s="1"/>
  <c r="U78" i="39"/>
  <c r="S39" i="38"/>
  <c r="Z39" i="38" s="1"/>
  <c r="R39" i="39"/>
  <c r="U39" i="38"/>
  <c r="C9" i="44"/>
  <c r="D9" i="39"/>
  <c r="K9" i="39" s="1"/>
  <c r="F9" i="39"/>
  <c r="C45" i="44"/>
  <c r="D45" i="39"/>
  <c r="K45" i="39" s="1"/>
  <c r="F45" i="39"/>
  <c r="I45" i="39" s="1"/>
  <c r="C73" i="44"/>
  <c r="D73" i="39"/>
  <c r="K73" i="39" s="1"/>
  <c r="F73" i="39"/>
  <c r="G73" i="39" s="1"/>
  <c r="H73" i="39" s="1"/>
  <c r="S77" i="38"/>
  <c r="Z77" i="38" s="1"/>
  <c r="R77" i="39"/>
  <c r="U77" i="38"/>
  <c r="G36" i="39"/>
  <c r="C68" i="45"/>
  <c r="D68" i="44"/>
  <c r="K68" i="44" s="1"/>
  <c r="F68" i="44"/>
  <c r="I68" i="44" s="1"/>
  <c r="C64" i="45"/>
  <c r="D64" i="44"/>
  <c r="K64" i="44" s="1"/>
  <c r="F64" i="44"/>
  <c r="I64" i="44" s="1"/>
  <c r="R73" i="44"/>
  <c r="S73" i="39"/>
  <c r="Z73" i="39" s="1"/>
  <c r="U73" i="39"/>
  <c r="V73" i="39" s="1"/>
  <c r="V73" i="38"/>
  <c r="X73" i="38" s="1"/>
  <c r="G20" i="38"/>
  <c r="C32" i="44"/>
  <c r="D32" i="39"/>
  <c r="K32" i="39" s="1"/>
  <c r="F32" i="39"/>
  <c r="I32" i="39" s="1"/>
  <c r="J54" i="37"/>
  <c r="K54" i="37" s="1"/>
  <c r="G70" i="38"/>
  <c r="C81" i="47"/>
  <c r="D81" i="46"/>
  <c r="H81" i="46"/>
  <c r="F81" i="46"/>
  <c r="G81" i="46" s="1"/>
  <c r="C55" i="46"/>
  <c r="F55" i="42"/>
  <c r="G55" i="42" s="1"/>
  <c r="D55" i="42"/>
  <c r="H55" i="42"/>
  <c r="C71" i="46"/>
  <c r="F71" i="42"/>
  <c r="G71" i="42" s="1"/>
  <c r="D71" i="42"/>
  <c r="H71" i="42"/>
  <c r="C87" i="46"/>
  <c r="F87" i="42"/>
  <c r="G87" i="42" s="1"/>
  <c r="D87" i="42"/>
  <c r="H87" i="42"/>
  <c r="C58" i="42"/>
  <c r="D58" i="41"/>
  <c r="H58" i="41"/>
  <c r="F58" i="41"/>
  <c r="G58" i="41" s="1"/>
  <c r="D70" i="41"/>
  <c r="C70" i="42"/>
  <c r="H70" i="41"/>
  <c r="F70" i="41"/>
  <c r="G70" i="41" s="1"/>
  <c r="R10" i="44"/>
  <c r="S10" i="39"/>
  <c r="Z10" i="39" s="1"/>
  <c r="U10" i="39"/>
  <c r="R26" i="44"/>
  <c r="S26" i="39"/>
  <c r="Z26" i="39" s="1"/>
  <c r="U26" i="39"/>
  <c r="V26" i="39" s="1"/>
  <c r="R42" i="44"/>
  <c r="S42" i="39"/>
  <c r="Z42" i="39" s="1"/>
  <c r="U42" i="39"/>
  <c r="Y42" i="37"/>
  <c r="R58" i="44"/>
  <c r="S58" i="39"/>
  <c r="Z58" i="39" s="1"/>
  <c r="U58" i="39"/>
  <c r="V58" i="39" s="1"/>
  <c r="R74" i="44"/>
  <c r="S74" i="39"/>
  <c r="Z74" i="39" s="1"/>
  <c r="U74" i="39"/>
  <c r="V74" i="39" s="1"/>
  <c r="X74" i="39" s="1"/>
  <c r="Y74" i="37"/>
  <c r="S11" i="38"/>
  <c r="Z11" i="38" s="1"/>
  <c r="R11" i="39"/>
  <c r="U11" i="38"/>
  <c r="AA51" i="33"/>
  <c r="B1889" i="10" s="1"/>
  <c r="C7" i="44"/>
  <c r="D7" i="39"/>
  <c r="K7" i="39" s="1"/>
  <c r="F7" i="39"/>
  <c r="D35" i="39"/>
  <c r="K35" i="39" s="1"/>
  <c r="C35" i="44"/>
  <c r="F35" i="39"/>
  <c r="G35" i="39" s="1"/>
  <c r="D39" i="39"/>
  <c r="K39" i="39" s="1"/>
  <c r="C39" i="44"/>
  <c r="F39" i="39"/>
  <c r="G39" i="39" s="1"/>
  <c r="G59" i="38"/>
  <c r="C59" i="44"/>
  <c r="D59" i="39"/>
  <c r="K59" i="39" s="1"/>
  <c r="F59" i="39"/>
  <c r="G59" i="39" s="1"/>
  <c r="D81" i="39"/>
  <c r="K81" i="39" s="1"/>
  <c r="C81" i="44"/>
  <c r="F81" i="39"/>
  <c r="G81" i="39" s="1"/>
  <c r="Y8" i="37"/>
  <c r="R24" i="44"/>
  <c r="S24" i="39"/>
  <c r="Z24" i="39" s="1"/>
  <c r="U24" i="39"/>
  <c r="R56" i="44"/>
  <c r="S56" i="39"/>
  <c r="Z56" i="39" s="1"/>
  <c r="U56" i="39"/>
  <c r="C7" i="41"/>
  <c r="R9" i="44"/>
  <c r="S9" i="39"/>
  <c r="Z9" i="39" s="1"/>
  <c r="U9" i="39"/>
  <c r="V9" i="38"/>
  <c r="X9" i="38" s="1"/>
  <c r="R13" i="44"/>
  <c r="S13" i="39"/>
  <c r="Z13" i="39" s="1"/>
  <c r="U13" i="39"/>
  <c r="V13" i="39" s="1"/>
  <c r="Y13" i="37"/>
  <c r="Y25" i="37"/>
  <c r="AA65" i="37"/>
  <c r="B1983" i="10" s="1"/>
  <c r="C12" i="44"/>
  <c r="D12" i="39"/>
  <c r="K12" i="39" s="1"/>
  <c r="F12" i="39"/>
  <c r="G12" i="39" s="1"/>
  <c r="G14" i="38"/>
  <c r="L14" i="37"/>
  <c r="B2169" i="10" s="1"/>
  <c r="B2409" i="10" s="1"/>
  <c r="C26" i="44"/>
  <c r="D26" i="39"/>
  <c r="K26" i="39" s="1"/>
  <c r="F26" i="39"/>
  <c r="I26" i="39" s="1"/>
  <c r="G26" i="38"/>
  <c r="C74" i="44"/>
  <c r="D74" i="39"/>
  <c r="K74" i="39" s="1"/>
  <c r="F74" i="39"/>
  <c r="D56" i="41"/>
  <c r="C56" i="42"/>
  <c r="H56" i="41"/>
  <c r="F56" i="41"/>
  <c r="G56" i="41" s="1"/>
  <c r="C60" i="42"/>
  <c r="D60" i="41"/>
  <c r="H60" i="41"/>
  <c r="F60" i="41"/>
  <c r="G60" i="41" s="1"/>
  <c r="C72" i="42"/>
  <c r="D72" i="41"/>
  <c r="F72" i="41"/>
  <c r="G72" i="41" s="1"/>
  <c r="H72" i="41"/>
  <c r="C76" i="42"/>
  <c r="D76" i="41"/>
  <c r="H76" i="41"/>
  <c r="F76" i="41"/>
  <c r="G76" i="41" s="1"/>
  <c r="C16" i="46"/>
  <c r="D16" i="42"/>
  <c r="F16" i="42"/>
  <c r="G16" i="42" s="1"/>
  <c r="H16" i="42"/>
  <c r="C18" i="46"/>
  <c r="F18" i="42"/>
  <c r="G18" i="42" s="1"/>
  <c r="D18" i="42"/>
  <c r="H18" i="42"/>
  <c r="C20" i="46"/>
  <c r="F20" i="42"/>
  <c r="G20" i="42" s="1"/>
  <c r="D20" i="42"/>
  <c r="H20" i="42"/>
  <c r="C30" i="46"/>
  <c r="F30" i="42"/>
  <c r="G30" i="42" s="1"/>
  <c r="D30" i="42"/>
  <c r="H30" i="42"/>
  <c r="G30" i="41"/>
  <c r="I30" i="41" s="1"/>
  <c r="J30" i="41" s="1"/>
  <c r="C2263" i="10" s="1"/>
  <c r="C2503" i="10" s="1"/>
  <c r="C48" i="46"/>
  <c r="D48" i="42"/>
  <c r="F48" i="42"/>
  <c r="G48" i="42" s="1"/>
  <c r="H48" i="42"/>
  <c r="C50" i="46"/>
  <c r="F50" i="42"/>
  <c r="G50" i="42" s="1"/>
  <c r="D50" i="42"/>
  <c r="H50" i="42"/>
  <c r="C52" i="46"/>
  <c r="F52" i="42"/>
  <c r="G52" i="42" s="1"/>
  <c r="D52" i="42"/>
  <c r="H52" i="42"/>
  <c r="C62" i="46"/>
  <c r="F62" i="42"/>
  <c r="G62" i="42" s="1"/>
  <c r="D62" i="42"/>
  <c r="H62" i="42"/>
  <c r="G80" i="41"/>
  <c r="I80" i="41" s="1"/>
  <c r="J80" i="41" s="1"/>
  <c r="C2313" i="10" s="1"/>
  <c r="C2553" i="10" s="1"/>
  <c r="G84" i="41"/>
  <c r="I84" i="41" s="1"/>
  <c r="J84" i="41" s="1"/>
  <c r="C2317" i="10" s="1"/>
  <c r="C2557" i="10" s="1"/>
  <c r="O17" i="46"/>
  <c r="R17" i="42"/>
  <c r="S17" i="42" s="1"/>
  <c r="P17" i="42"/>
  <c r="T17" i="42"/>
  <c r="O19" i="46"/>
  <c r="R19" i="42"/>
  <c r="S19" i="42" s="1"/>
  <c r="P19" i="42"/>
  <c r="T19" i="42"/>
  <c r="O21" i="46"/>
  <c r="R21" i="42"/>
  <c r="S21" i="42" s="1"/>
  <c r="P21" i="42"/>
  <c r="T21" i="42"/>
  <c r="O23" i="46"/>
  <c r="R23" i="42"/>
  <c r="S23" i="42" s="1"/>
  <c r="P23" i="42"/>
  <c r="T23" i="42"/>
  <c r="O25" i="46"/>
  <c r="R25" i="42"/>
  <c r="S25" i="42" s="1"/>
  <c r="P25" i="42"/>
  <c r="T25" i="42"/>
  <c r="O27" i="46"/>
  <c r="R27" i="42"/>
  <c r="S27" i="42" s="1"/>
  <c r="P27" i="42"/>
  <c r="T27" i="42"/>
  <c r="O29" i="46"/>
  <c r="R29" i="42"/>
  <c r="S29" i="42" s="1"/>
  <c r="P29" i="42"/>
  <c r="T29" i="42"/>
  <c r="O31" i="46"/>
  <c r="R31" i="42"/>
  <c r="S31" i="42" s="1"/>
  <c r="P31" i="42"/>
  <c r="T31" i="42"/>
  <c r="O37" i="46"/>
  <c r="R37" i="42"/>
  <c r="S37" i="42" s="1"/>
  <c r="P37" i="42"/>
  <c r="T37" i="42"/>
  <c r="O39" i="46"/>
  <c r="R39" i="42"/>
  <c r="S39" i="42" s="1"/>
  <c r="P39" i="42"/>
  <c r="T39" i="42"/>
  <c r="O45" i="46"/>
  <c r="R45" i="42"/>
  <c r="S45" i="42" s="1"/>
  <c r="P45" i="42"/>
  <c r="T45" i="42"/>
  <c r="O47" i="46"/>
  <c r="R47" i="42"/>
  <c r="S47" i="42" s="1"/>
  <c r="P47" i="42"/>
  <c r="T47" i="42"/>
  <c r="O81" i="46"/>
  <c r="R81" i="42"/>
  <c r="S81" i="42" s="1"/>
  <c r="P81" i="42"/>
  <c r="T81" i="42"/>
  <c r="O83" i="46"/>
  <c r="R83" i="42"/>
  <c r="S83" i="42" s="1"/>
  <c r="P83" i="42"/>
  <c r="T83" i="42"/>
  <c r="O5" i="46"/>
  <c r="T5" i="42"/>
  <c r="P5" i="42"/>
  <c r="R5" i="42"/>
  <c r="S5" i="42" s="1"/>
  <c r="C11" i="46"/>
  <c r="F11" i="42"/>
  <c r="G11" i="42" s="1"/>
  <c r="D11" i="42"/>
  <c r="H11" i="42"/>
  <c r="C13" i="46"/>
  <c r="F13" i="42"/>
  <c r="G13" i="42" s="1"/>
  <c r="D13" i="42"/>
  <c r="H13" i="42"/>
  <c r="C15" i="46"/>
  <c r="F15" i="42"/>
  <c r="G15" i="42" s="1"/>
  <c r="D15" i="42"/>
  <c r="H15" i="42"/>
  <c r="C43" i="46"/>
  <c r="F43" i="42"/>
  <c r="G43" i="42" s="1"/>
  <c r="D43" i="42"/>
  <c r="H43" i="42"/>
  <c r="C57" i="46"/>
  <c r="F57" i="42"/>
  <c r="G57" i="42" s="1"/>
  <c r="D57" i="42"/>
  <c r="H57" i="42"/>
  <c r="C63" i="46"/>
  <c r="F63" i="42"/>
  <c r="D63" i="42"/>
  <c r="H63" i="42"/>
  <c r="C75" i="46"/>
  <c r="F75" i="42"/>
  <c r="D75" i="42"/>
  <c r="H75" i="42"/>
  <c r="D6" i="41"/>
  <c r="C6" i="42"/>
  <c r="F6" i="41"/>
  <c r="G6" i="41" s="1"/>
  <c r="H6" i="41"/>
  <c r="C5" i="42"/>
  <c r="D5" i="41"/>
  <c r="H5" i="41"/>
  <c r="F5" i="41"/>
  <c r="G5" i="41" s="1"/>
  <c r="S15" i="38"/>
  <c r="Z15" i="38" s="1"/>
  <c r="R15" i="39"/>
  <c r="U15" i="38"/>
  <c r="V15" i="38" s="1"/>
  <c r="AA39" i="33"/>
  <c r="B1877" i="10" s="1"/>
  <c r="Y79" i="33"/>
  <c r="C11" i="44"/>
  <c r="D11" i="39"/>
  <c r="K11" i="39" s="1"/>
  <c r="F11" i="39"/>
  <c r="I11" i="39" s="1"/>
  <c r="C23" i="44"/>
  <c r="D23" i="39"/>
  <c r="K23" i="39" s="1"/>
  <c r="F23" i="39"/>
  <c r="I23" i="39" s="1"/>
  <c r="D33" i="39"/>
  <c r="K33" i="39" s="1"/>
  <c r="C33" i="44"/>
  <c r="F33" i="39"/>
  <c r="G33" i="39" s="1"/>
  <c r="G37" i="38"/>
  <c r="H37" i="38" s="1"/>
  <c r="D37" i="39"/>
  <c r="K37" i="39" s="1"/>
  <c r="C37" i="44"/>
  <c r="F37" i="39"/>
  <c r="G37" i="39" s="1"/>
  <c r="G43" i="38"/>
  <c r="C43" i="44"/>
  <c r="D43" i="39"/>
  <c r="K43" i="39" s="1"/>
  <c r="F43" i="39"/>
  <c r="C47" i="44"/>
  <c r="D47" i="39"/>
  <c r="K47" i="39" s="1"/>
  <c r="F47" i="39"/>
  <c r="I47" i="39" s="1"/>
  <c r="C49" i="44"/>
  <c r="D49" i="39"/>
  <c r="K49" i="39" s="1"/>
  <c r="F49" i="39"/>
  <c r="G53" i="38"/>
  <c r="C65" i="44"/>
  <c r="D65" i="39"/>
  <c r="K65" i="39" s="1"/>
  <c r="F65" i="39"/>
  <c r="C69" i="44"/>
  <c r="D69" i="39"/>
  <c r="K69" i="39" s="1"/>
  <c r="F69" i="39"/>
  <c r="G69" i="39" s="1"/>
  <c r="G75" i="38"/>
  <c r="C75" i="44"/>
  <c r="D75" i="39"/>
  <c r="K75" i="39" s="1"/>
  <c r="F75" i="39"/>
  <c r="I75" i="39" s="1"/>
  <c r="G83" i="38"/>
  <c r="R12" i="44"/>
  <c r="S12" i="39"/>
  <c r="Z12" i="39" s="1"/>
  <c r="U12" i="39"/>
  <c r="R28" i="44"/>
  <c r="S28" i="39"/>
  <c r="Z28" i="39" s="1"/>
  <c r="U28" i="39"/>
  <c r="R44" i="44"/>
  <c r="S44" i="39"/>
  <c r="Z44" i="39" s="1"/>
  <c r="U44" i="39"/>
  <c r="R76" i="44"/>
  <c r="S76" i="39"/>
  <c r="Z76" i="39" s="1"/>
  <c r="U76" i="39"/>
  <c r="S5" i="38"/>
  <c r="Z5" i="38" s="1"/>
  <c r="R5" i="39"/>
  <c r="U5" i="38"/>
  <c r="V5" i="38" s="1"/>
  <c r="G84" i="39"/>
  <c r="H84" i="39" s="1"/>
  <c r="F18" i="7"/>
  <c r="I18" i="7" s="1"/>
  <c r="K18" i="7" s="1"/>
  <c r="L18" i="7" s="1"/>
  <c r="L32" i="7" s="1"/>
  <c r="L60" i="7" s="1"/>
  <c r="L65" i="7" s="1"/>
  <c r="B641" i="10"/>
  <c r="S1" i="9"/>
  <c r="C40" i="45"/>
  <c r="F40" i="44"/>
  <c r="G40" i="44" s="1"/>
  <c r="D40" i="44"/>
  <c r="K40" i="44" s="1"/>
  <c r="C56" i="45"/>
  <c r="D56" i="44"/>
  <c r="K56" i="44" s="1"/>
  <c r="F56" i="44"/>
  <c r="G56" i="44" s="1"/>
  <c r="H56" i="44" s="1"/>
  <c r="H56" i="38"/>
  <c r="L56" i="38" s="1"/>
  <c r="B2291" i="10" s="1"/>
  <c r="B2531" i="10" s="1"/>
  <c r="C72" i="45"/>
  <c r="F72" i="44"/>
  <c r="I72" i="44" s="1"/>
  <c r="D72" i="44"/>
  <c r="K72" i="44" s="1"/>
  <c r="Y17" i="37"/>
  <c r="R33" i="44"/>
  <c r="S33" i="39"/>
  <c r="Z33" i="39" s="1"/>
  <c r="U33" i="39"/>
  <c r="R61" i="44"/>
  <c r="S61" i="39"/>
  <c r="Z61" i="39" s="1"/>
  <c r="U61" i="39"/>
  <c r="V61" i="39" s="1"/>
  <c r="L8" i="38"/>
  <c r="B2243" i="10" s="1"/>
  <c r="B2483" i="10" s="1"/>
  <c r="J18" i="37"/>
  <c r="K18" i="37" s="1"/>
  <c r="J20" i="37"/>
  <c r="K20" i="37" s="1"/>
  <c r="L20" i="37" s="1"/>
  <c r="B2175" i="10" s="1"/>
  <c r="B2415" i="10" s="1"/>
  <c r="G46" i="38"/>
  <c r="L66" i="37"/>
  <c r="B2221" i="10" s="1"/>
  <c r="B2461" i="10" s="1"/>
  <c r="C13" i="44"/>
  <c r="D13" i="39"/>
  <c r="K13" i="39" s="1"/>
  <c r="F13" i="39"/>
  <c r="G13" i="39" s="1"/>
  <c r="G25" i="38"/>
  <c r="H25" i="38" s="1"/>
  <c r="J37" i="37"/>
  <c r="K37" i="37" s="1"/>
  <c r="G41" i="38"/>
  <c r="H41" i="38" s="1"/>
  <c r="J47" i="37"/>
  <c r="K47" i="37" s="1"/>
  <c r="L47" i="37" s="1"/>
  <c r="B2202" i="10" s="1"/>
  <c r="B2442" i="10" s="1"/>
  <c r="G55" i="38"/>
  <c r="H55" i="38" s="1"/>
  <c r="J65" i="37"/>
  <c r="K65" i="37" s="1"/>
  <c r="C77" i="44"/>
  <c r="D77" i="39"/>
  <c r="K77" i="39" s="1"/>
  <c r="F77" i="39"/>
  <c r="G77" i="39" s="1"/>
  <c r="W4" i="38"/>
  <c r="R20" i="44"/>
  <c r="S20" i="39"/>
  <c r="Z20" i="39" s="1"/>
  <c r="U20" i="39"/>
  <c r="R52" i="44"/>
  <c r="S52" i="39"/>
  <c r="Z52" i="39" s="1"/>
  <c r="U52" i="39"/>
  <c r="V52" i="39" s="1"/>
  <c r="W68" i="38"/>
  <c r="D3" i="38"/>
  <c r="K3" i="38" s="1"/>
  <c r="F3" i="38"/>
  <c r="G3" i="38" s="1"/>
  <c r="H3" i="38" s="1"/>
  <c r="C3" i="39"/>
  <c r="J23" i="21"/>
  <c r="X9" i="21"/>
  <c r="C48" i="45"/>
  <c r="D48" i="44"/>
  <c r="K48" i="44" s="1"/>
  <c r="F48" i="44"/>
  <c r="G48" i="44" s="1"/>
  <c r="V17" i="38"/>
  <c r="W17" i="38" s="1"/>
  <c r="R17" i="44"/>
  <c r="S17" i="39"/>
  <c r="Z17" i="39" s="1"/>
  <c r="U17" i="39"/>
  <c r="Y33" i="37"/>
  <c r="R37" i="44"/>
  <c r="S37" i="39"/>
  <c r="Z37" i="39" s="1"/>
  <c r="U37" i="39"/>
  <c r="V81" i="38"/>
  <c r="W81" i="38" s="1"/>
  <c r="S81" i="39"/>
  <c r="Z81" i="39" s="1"/>
  <c r="R81" i="44"/>
  <c r="U81" i="39"/>
  <c r="V81" i="39" s="1"/>
  <c r="W81" i="39" s="1"/>
  <c r="C16" i="44"/>
  <c r="D16" i="39"/>
  <c r="K16" i="39" s="1"/>
  <c r="F16" i="39"/>
  <c r="G16" i="39" s="1"/>
  <c r="H16" i="39" s="1"/>
  <c r="L32" i="37"/>
  <c r="B2187" i="10" s="1"/>
  <c r="B2427" i="10" s="1"/>
  <c r="G34" i="38"/>
  <c r="H34" i="38" s="1"/>
  <c r="J38" i="37"/>
  <c r="K38" i="37" s="1"/>
  <c r="L38" i="37" s="1"/>
  <c r="B2193" i="10" s="1"/>
  <c r="B2433" i="10" s="1"/>
  <c r="J50" i="37"/>
  <c r="K50" i="37" s="1"/>
  <c r="L50" i="37" s="1"/>
  <c r="B2205" i="10" s="1"/>
  <c r="B2445" i="10" s="1"/>
  <c r="G78" i="38"/>
  <c r="C82" i="44"/>
  <c r="D82" i="39"/>
  <c r="K82" i="39" s="1"/>
  <c r="F82" i="39"/>
  <c r="W67" i="33"/>
  <c r="Y67" i="33" s="1"/>
  <c r="J17" i="37"/>
  <c r="K17" i="37" s="1"/>
  <c r="Y48" i="37"/>
  <c r="AA82" i="37"/>
  <c r="B2000" i="10" s="1"/>
  <c r="AA27" i="33"/>
  <c r="B1865" i="10" s="1"/>
  <c r="AA43" i="33"/>
  <c r="B1881" i="10" s="1"/>
  <c r="W59" i="33"/>
  <c r="Y59" i="33" s="1"/>
  <c r="H5" i="31"/>
  <c r="J5" i="31" s="1"/>
  <c r="L45" i="37"/>
  <c r="B2200" i="10" s="1"/>
  <c r="B2440" i="10" s="1"/>
  <c r="H64" i="38"/>
  <c r="J64" i="38" s="1"/>
  <c r="W7" i="33"/>
  <c r="AA7" i="33" s="1"/>
  <c r="B1845" i="10" s="1"/>
  <c r="F18" i="43" s="1"/>
  <c r="I18" i="43" s="1"/>
  <c r="K18" i="43" s="1"/>
  <c r="P18" i="43" s="1"/>
  <c r="W71" i="33"/>
  <c r="Y71" i="33" s="1"/>
  <c r="S10" i="41"/>
  <c r="U10" i="41" s="1"/>
  <c r="V10" i="41" s="1"/>
  <c r="C2006" i="10" s="1"/>
  <c r="U18" i="41"/>
  <c r="V18" i="41" s="1"/>
  <c r="C2014" i="10" s="1"/>
  <c r="U26" i="41"/>
  <c r="V26" i="41" s="1"/>
  <c r="C2022" i="10" s="1"/>
  <c r="U50" i="41"/>
  <c r="V50" i="41" s="1"/>
  <c r="C2046" i="10" s="1"/>
  <c r="U74" i="41"/>
  <c r="V74" i="41" s="1"/>
  <c r="C2070" i="10" s="1"/>
  <c r="S52" i="41"/>
  <c r="U52" i="41" s="1"/>
  <c r="V52" i="41" s="1"/>
  <c r="C2048" i="10" s="1"/>
  <c r="S60" i="41"/>
  <c r="U60" i="41" s="1"/>
  <c r="V60" i="41" s="1"/>
  <c r="C2056" i="10" s="1"/>
  <c r="S76" i="41"/>
  <c r="U76" i="41" s="1"/>
  <c r="V76" i="41" s="1"/>
  <c r="C2072" i="10" s="1"/>
  <c r="U84" i="41"/>
  <c r="V84" i="41" s="1"/>
  <c r="C2080" i="10" s="1"/>
  <c r="G23" i="41"/>
  <c r="I23" i="41" s="1"/>
  <c r="J23" i="41" s="1"/>
  <c r="C2256" i="10" s="1"/>
  <c r="C2496" i="10" s="1"/>
  <c r="V34" i="38"/>
  <c r="W34" i="38" s="1"/>
  <c r="R34" i="44"/>
  <c r="S34" i="39"/>
  <c r="Z34" i="39" s="1"/>
  <c r="U34" i="39"/>
  <c r="V34" i="39" s="1"/>
  <c r="R82" i="44"/>
  <c r="S82" i="39"/>
  <c r="Z82" i="39" s="1"/>
  <c r="U82" i="39"/>
  <c r="U3" i="38"/>
  <c r="S3" i="38"/>
  <c r="Z3" i="38" s="1"/>
  <c r="R3" i="39"/>
  <c r="V3" i="38"/>
  <c r="X3" i="38" s="1"/>
  <c r="C15" i="44"/>
  <c r="D15" i="39"/>
  <c r="K15" i="39" s="1"/>
  <c r="F15" i="39"/>
  <c r="C21" i="44"/>
  <c r="D21" i="39"/>
  <c r="K21" i="39" s="1"/>
  <c r="F21" i="39"/>
  <c r="C51" i="44"/>
  <c r="D51" i="39"/>
  <c r="K51" i="39" s="1"/>
  <c r="F51" i="39"/>
  <c r="I51" i="39"/>
  <c r="H5" i="33"/>
  <c r="C19" i="47"/>
  <c r="H19" i="46"/>
  <c r="F19" i="46"/>
  <c r="G19" i="46" s="1"/>
  <c r="I19" i="46" s="1"/>
  <c r="J19" i="46" s="1"/>
  <c r="C2812" i="10" s="1"/>
  <c r="C2652" i="10" s="1"/>
  <c r="D19" i="46"/>
  <c r="C51" i="47"/>
  <c r="D51" i="46"/>
  <c r="H51" i="46"/>
  <c r="F51" i="46"/>
  <c r="G51" i="46" s="1"/>
  <c r="C83" i="47"/>
  <c r="H83" i="46"/>
  <c r="D83" i="46"/>
  <c r="F83" i="46"/>
  <c r="G83" i="46" s="1"/>
  <c r="I83" i="46" s="1"/>
  <c r="J83" i="46" s="1"/>
  <c r="C2876" i="10" s="1"/>
  <c r="C2716" i="10" s="1"/>
  <c r="O10" i="46"/>
  <c r="P10" i="42"/>
  <c r="R10" i="42"/>
  <c r="S10" i="42" s="1"/>
  <c r="T10" i="42"/>
  <c r="O18" i="46"/>
  <c r="P18" i="42"/>
  <c r="R18" i="42"/>
  <c r="S18" i="42" s="1"/>
  <c r="T18" i="42"/>
  <c r="O26" i="46"/>
  <c r="P26" i="42"/>
  <c r="R26" i="42"/>
  <c r="S26" i="42" s="1"/>
  <c r="T26" i="42"/>
  <c r="U34" i="41"/>
  <c r="V34" i="41" s="1"/>
  <c r="C2030" i="10" s="1"/>
  <c r="O34" i="46"/>
  <c r="P34" i="42"/>
  <c r="R34" i="42"/>
  <c r="S34" i="42" s="1"/>
  <c r="T34" i="42"/>
  <c r="O42" i="46"/>
  <c r="P42" i="42"/>
  <c r="R42" i="42"/>
  <c r="S42" i="42" s="1"/>
  <c r="O50" i="46"/>
  <c r="P50" i="42"/>
  <c r="R50" i="42"/>
  <c r="S50" i="42" s="1"/>
  <c r="T50" i="42"/>
  <c r="O58" i="46"/>
  <c r="P58" i="42"/>
  <c r="R58" i="42"/>
  <c r="S58" i="42" s="1"/>
  <c r="T58" i="42"/>
  <c r="O66" i="46"/>
  <c r="P66" i="42"/>
  <c r="R66" i="42"/>
  <c r="S66" i="42" s="1"/>
  <c r="T66" i="42"/>
  <c r="O74" i="46"/>
  <c r="P74" i="42"/>
  <c r="R74" i="42"/>
  <c r="S74" i="42" s="1"/>
  <c r="T74" i="42"/>
  <c r="O82" i="46"/>
  <c r="P82" i="42"/>
  <c r="R82" i="42"/>
  <c r="S82" i="42" s="1"/>
  <c r="T82" i="42"/>
  <c r="O12" i="46"/>
  <c r="P12" i="42"/>
  <c r="R12" i="42"/>
  <c r="S12" i="42" s="1"/>
  <c r="T12" i="42"/>
  <c r="O20" i="46"/>
  <c r="P20" i="42"/>
  <c r="R20" i="42"/>
  <c r="S20" i="42" s="1"/>
  <c r="T20" i="42"/>
  <c r="O28" i="46"/>
  <c r="P28" i="42"/>
  <c r="R28" i="42"/>
  <c r="S28" i="42" s="1"/>
  <c r="T28" i="42"/>
  <c r="O36" i="46"/>
  <c r="P36" i="42"/>
  <c r="R36" i="42"/>
  <c r="S36" i="42" s="1"/>
  <c r="T36" i="42"/>
  <c r="O44" i="46"/>
  <c r="P44" i="42"/>
  <c r="R44" i="42"/>
  <c r="S44" i="42" s="1"/>
  <c r="T44" i="42"/>
  <c r="O52" i="46"/>
  <c r="P52" i="42"/>
  <c r="R52" i="42"/>
  <c r="S52" i="42" s="1"/>
  <c r="T52" i="42"/>
  <c r="O60" i="46"/>
  <c r="P60" i="42"/>
  <c r="R60" i="42"/>
  <c r="S60" i="42" s="1"/>
  <c r="T60" i="42"/>
  <c r="O68" i="46"/>
  <c r="P68" i="42"/>
  <c r="R68" i="42"/>
  <c r="S68" i="42" s="1"/>
  <c r="T68" i="42"/>
  <c r="O76" i="46"/>
  <c r="P76" i="42"/>
  <c r="R76" i="42"/>
  <c r="S76" i="42" s="1"/>
  <c r="T76" i="42"/>
  <c r="O84" i="46"/>
  <c r="P84" i="42"/>
  <c r="R84" i="42"/>
  <c r="S84" i="42" s="1"/>
  <c r="T84" i="42"/>
  <c r="C23" i="46"/>
  <c r="F23" i="42"/>
  <c r="G23" i="42" s="1"/>
  <c r="D23" i="42"/>
  <c r="H23" i="42"/>
  <c r="C39" i="46"/>
  <c r="F39" i="42"/>
  <c r="G39" i="42" s="1"/>
  <c r="D39" i="42"/>
  <c r="H39" i="42"/>
  <c r="C10" i="42"/>
  <c r="D10" i="41"/>
  <c r="H10" i="41"/>
  <c r="F10" i="41"/>
  <c r="G10" i="41" s="1"/>
  <c r="D24" i="41"/>
  <c r="C24" i="42"/>
  <c r="H24" i="41"/>
  <c r="F24" i="41"/>
  <c r="C28" i="42"/>
  <c r="D28" i="41"/>
  <c r="H28" i="41"/>
  <c r="F28" i="41"/>
  <c r="G28" i="41" s="1"/>
  <c r="C42" i="42"/>
  <c r="D42" i="41"/>
  <c r="H42" i="41"/>
  <c r="F42" i="41"/>
  <c r="G42" i="41" s="1"/>
  <c r="C54" i="42"/>
  <c r="D54" i="41"/>
  <c r="F54" i="41"/>
  <c r="G54" i="41" s="1"/>
  <c r="H54" i="41"/>
  <c r="C74" i="42"/>
  <c r="D74" i="41"/>
  <c r="F74" i="41"/>
  <c r="G74" i="41" s="1"/>
  <c r="H74" i="41"/>
  <c r="D86" i="41"/>
  <c r="C86" i="42"/>
  <c r="F86" i="41"/>
  <c r="G86" i="41" s="1"/>
  <c r="H86" i="41"/>
  <c r="V18" i="38"/>
  <c r="R18" i="44"/>
  <c r="S18" i="39"/>
  <c r="Z18" i="39" s="1"/>
  <c r="U18" i="39"/>
  <c r="V18" i="39" s="1"/>
  <c r="X18" i="39" s="1"/>
  <c r="X34" i="38"/>
  <c r="V50" i="38"/>
  <c r="R50" i="44"/>
  <c r="S50" i="39"/>
  <c r="Z50" i="39" s="1"/>
  <c r="U50" i="39"/>
  <c r="V50" i="39" s="1"/>
  <c r="X50" i="39" s="1"/>
  <c r="X66" i="38"/>
  <c r="R66" i="44"/>
  <c r="S66" i="39"/>
  <c r="Z66" i="39" s="1"/>
  <c r="U66" i="39"/>
  <c r="Y66" i="37"/>
  <c r="S19" i="38"/>
  <c r="Z19" i="38" s="1"/>
  <c r="R19" i="39"/>
  <c r="U19" i="38"/>
  <c r="S51" i="38"/>
  <c r="Z51" i="38" s="1"/>
  <c r="R51" i="39"/>
  <c r="U51" i="38"/>
  <c r="V51" i="38" s="1"/>
  <c r="X51" i="38" s="1"/>
  <c r="H15" i="38"/>
  <c r="I17" i="38"/>
  <c r="G17" i="38"/>
  <c r="H17" i="38" s="1"/>
  <c r="C17" i="44"/>
  <c r="D17" i="39"/>
  <c r="K17" i="39" s="1"/>
  <c r="F17" i="39"/>
  <c r="I17" i="39" s="1"/>
  <c r="G21" i="38"/>
  <c r="H21" i="38" s="1"/>
  <c r="I31" i="38"/>
  <c r="I51" i="38"/>
  <c r="G51" i="38"/>
  <c r="J57" i="38"/>
  <c r="L57" i="38"/>
  <c r="B2292" i="10" s="1"/>
  <c r="B2532" i="10" s="1"/>
  <c r="C57" i="44"/>
  <c r="D57" i="39"/>
  <c r="K57" i="39" s="1"/>
  <c r="F57" i="39"/>
  <c r="H61" i="38"/>
  <c r="J67" i="38"/>
  <c r="L67" i="38"/>
  <c r="B2302" i="10" s="1"/>
  <c r="J71" i="38"/>
  <c r="L71" i="38"/>
  <c r="B2306" i="10" s="1"/>
  <c r="B2546" i="10" s="1"/>
  <c r="C71" i="44"/>
  <c r="D71" i="39"/>
  <c r="K71" i="39" s="1"/>
  <c r="F71" i="39"/>
  <c r="I71" i="39" s="1"/>
  <c r="I79" i="38"/>
  <c r="I5" i="33"/>
  <c r="C5" i="38"/>
  <c r="W8" i="38"/>
  <c r="Y8" i="38" s="1"/>
  <c r="R8" i="44"/>
  <c r="S8" i="39"/>
  <c r="Z8" i="39" s="1"/>
  <c r="U8" i="39"/>
  <c r="V8" i="39" s="1"/>
  <c r="R40" i="44"/>
  <c r="V40" i="39"/>
  <c r="X40" i="39" s="1"/>
  <c r="S40" i="39"/>
  <c r="Z40" i="39" s="1"/>
  <c r="X48" i="38"/>
  <c r="X64" i="38"/>
  <c r="W64" i="38"/>
  <c r="V80" i="38"/>
  <c r="R80" i="44"/>
  <c r="S80" i="39"/>
  <c r="Z80" i="39" s="1"/>
  <c r="U80" i="39"/>
  <c r="I44" i="39"/>
  <c r="I60" i="39"/>
  <c r="C60" i="45"/>
  <c r="D60" i="44"/>
  <c r="K60" i="44" s="1"/>
  <c r="F60" i="44"/>
  <c r="J60" i="38"/>
  <c r="H80" i="38"/>
  <c r="J80" i="38" s="1"/>
  <c r="V29" i="38"/>
  <c r="R29" i="44"/>
  <c r="S29" i="39"/>
  <c r="Z29" i="39" s="1"/>
  <c r="U29" i="39"/>
  <c r="V29" i="39" s="1"/>
  <c r="W29" i="39" s="1"/>
  <c r="Y29" i="37"/>
  <c r="R41" i="44"/>
  <c r="S41" i="39"/>
  <c r="Z41" i="39" s="1"/>
  <c r="U41" i="39"/>
  <c r="V41" i="38"/>
  <c r="R53" i="44"/>
  <c r="S53" i="39"/>
  <c r="Z53" i="39" s="1"/>
  <c r="U53" i="39"/>
  <c r="V53" i="38"/>
  <c r="V65" i="38"/>
  <c r="R69" i="44"/>
  <c r="S69" i="39"/>
  <c r="Z69" i="39" s="1"/>
  <c r="U69" i="39"/>
  <c r="V69" i="38"/>
  <c r="X69" i="38" s="1"/>
  <c r="I10" i="38"/>
  <c r="C10" i="44"/>
  <c r="D10" i="39"/>
  <c r="K10" i="39" s="1"/>
  <c r="F10" i="39"/>
  <c r="G10" i="38"/>
  <c r="H10" i="38" s="1"/>
  <c r="L10" i="38" s="1"/>
  <c r="B2245" i="10" s="1"/>
  <c r="B2485" i="10" s="1"/>
  <c r="I24" i="38"/>
  <c r="G24" i="38"/>
  <c r="C24" i="44"/>
  <c r="D24" i="39"/>
  <c r="K24" i="39" s="1"/>
  <c r="F24" i="39"/>
  <c r="G24" i="39" s="1"/>
  <c r="I28" i="38"/>
  <c r="G28" i="38"/>
  <c r="H28" i="38" s="1"/>
  <c r="H42" i="38"/>
  <c r="J42" i="37"/>
  <c r="K42" i="37" s="1"/>
  <c r="L42" i="37" s="1"/>
  <c r="B2197" i="10" s="1"/>
  <c r="B2437" i="10" s="1"/>
  <c r="G58" i="38"/>
  <c r="I35" i="42"/>
  <c r="J35" i="42" s="1"/>
  <c r="C2348" i="10" s="1"/>
  <c r="C2588" i="10" s="1"/>
  <c r="I67" i="42"/>
  <c r="J67" i="42" s="1"/>
  <c r="C2380" i="10" s="1"/>
  <c r="C2620" i="10" s="1"/>
  <c r="I33" i="42"/>
  <c r="J33" i="42" s="1"/>
  <c r="C2346" i="10" s="1"/>
  <c r="C2586" i="10" s="1"/>
  <c r="I65" i="42"/>
  <c r="J65" i="42" s="1"/>
  <c r="C2378" i="10" s="1"/>
  <c r="C2618" i="10" s="1"/>
  <c r="J22" i="40"/>
  <c r="C2175" i="10" s="1"/>
  <c r="C2415" i="10" s="1"/>
  <c r="I66" i="41"/>
  <c r="J66" i="41" s="1"/>
  <c r="C2299" i="10" s="1"/>
  <c r="C2539" i="10" s="1"/>
  <c r="I31" i="41"/>
  <c r="J31" i="41" s="1"/>
  <c r="C2264" i="10" s="1"/>
  <c r="C2504" i="10" s="1"/>
  <c r="I47" i="41"/>
  <c r="J47" i="41" s="1"/>
  <c r="C2280" i="10" s="1"/>
  <c r="C2520" i="10" s="1"/>
  <c r="I59" i="41"/>
  <c r="J59" i="41" s="1"/>
  <c r="C2292" i="10" s="1"/>
  <c r="C2532" i="10" s="1"/>
  <c r="I79" i="41"/>
  <c r="J79" i="41" s="1"/>
  <c r="C2312" i="10" s="1"/>
  <c r="C2552" i="10" s="1"/>
  <c r="V14" i="38"/>
  <c r="X30" i="38"/>
  <c r="AA30" i="38" s="1"/>
  <c r="B2028" i="10" s="1"/>
  <c r="R30" i="44"/>
  <c r="S30" i="39"/>
  <c r="Z30" i="39" s="1"/>
  <c r="U30" i="39"/>
  <c r="V46" i="38"/>
  <c r="X62" i="38"/>
  <c r="Y62" i="38" s="1"/>
  <c r="R62" i="44"/>
  <c r="S62" i="39"/>
  <c r="Z62" i="39" s="1"/>
  <c r="U62" i="39"/>
  <c r="V78" i="38"/>
  <c r="S7" i="38"/>
  <c r="Z7" i="38" s="1"/>
  <c r="R7" i="39"/>
  <c r="U7" i="38"/>
  <c r="S23" i="38"/>
  <c r="Z23" i="38" s="1"/>
  <c r="R23" i="39"/>
  <c r="U23" i="38"/>
  <c r="AA23" i="37"/>
  <c r="B1941" i="10" s="1"/>
  <c r="Y31" i="33"/>
  <c r="S55" i="38"/>
  <c r="Z55" i="38" s="1"/>
  <c r="R55" i="39"/>
  <c r="U55" i="38"/>
  <c r="Y55" i="37"/>
  <c r="Y63" i="33"/>
  <c r="G9" i="38"/>
  <c r="I29" i="38"/>
  <c r="G29" i="38"/>
  <c r="H29" i="38" s="1"/>
  <c r="D29" i="39"/>
  <c r="K29" i="39" s="1"/>
  <c r="C29" i="44"/>
  <c r="F29" i="39"/>
  <c r="H45" i="38"/>
  <c r="L45" i="38" s="1"/>
  <c r="B2280" i="10" s="1"/>
  <c r="B2520" i="10" s="1"/>
  <c r="I73" i="38"/>
  <c r="G73" i="38"/>
  <c r="H73" i="38" s="1"/>
  <c r="W36" i="38"/>
  <c r="AA36" i="38" s="1"/>
  <c r="B2034" i="10" s="1"/>
  <c r="R36" i="44"/>
  <c r="S36" i="39"/>
  <c r="Z36" i="39" s="1"/>
  <c r="U36" i="39"/>
  <c r="W5" i="33"/>
  <c r="AA5" i="33" s="1"/>
  <c r="B1843" i="10" s="1"/>
  <c r="I36" i="39"/>
  <c r="C36" i="45"/>
  <c r="D36" i="44"/>
  <c r="K36" i="44" s="1"/>
  <c r="F36" i="44"/>
  <c r="G36" i="44" s="1"/>
  <c r="G68" i="39"/>
  <c r="I64" i="39"/>
  <c r="G64" i="39"/>
  <c r="H64" i="39" s="1"/>
  <c r="L64" i="39" s="1"/>
  <c r="B2379" i="10" s="1"/>
  <c r="B2619" i="10" s="1"/>
  <c r="R21" i="44"/>
  <c r="S21" i="39"/>
  <c r="Z21" i="39" s="1"/>
  <c r="U21" i="39"/>
  <c r="V21" i="38"/>
  <c r="W21" i="38" s="1"/>
  <c r="I20" i="38"/>
  <c r="C20" i="44"/>
  <c r="D20" i="39"/>
  <c r="K20" i="39" s="1"/>
  <c r="F20" i="39"/>
  <c r="I20" i="39" s="1"/>
  <c r="G32" i="38"/>
  <c r="H32" i="38"/>
  <c r="L32" i="38" s="1"/>
  <c r="B2267" i="10" s="1"/>
  <c r="B2507" i="10" s="1"/>
  <c r="I50" i="38"/>
  <c r="C50" i="44"/>
  <c r="D50" i="39"/>
  <c r="K50" i="39" s="1"/>
  <c r="F50" i="39"/>
  <c r="G50" i="39" s="1"/>
  <c r="H50" i="39" s="1"/>
  <c r="G50" i="38"/>
  <c r="I54" i="38"/>
  <c r="G54" i="38"/>
  <c r="H54" i="38" s="1"/>
  <c r="C54" i="44"/>
  <c r="D54" i="39"/>
  <c r="K54" i="39" s="1"/>
  <c r="F54" i="39"/>
  <c r="I70" i="38"/>
  <c r="C70" i="44"/>
  <c r="D70" i="39"/>
  <c r="K70" i="39" s="1"/>
  <c r="F70" i="39"/>
  <c r="G70" i="39" s="1"/>
  <c r="H70" i="38"/>
  <c r="C17" i="47"/>
  <c r="F17" i="46"/>
  <c r="H17" i="46"/>
  <c r="D17" i="46"/>
  <c r="G17" i="46"/>
  <c r="C49" i="47"/>
  <c r="D49" i="46"/>
  <c r="H49" i="46"/>
  <c r="F49" i="46"/>
  <c r="G49" i="46" s="1"/>
  <c r="I81" i="42"/>
  <c r="J81" i="42" s="1"/>
  <c r="C2394" i="10" s="1"/>
  <c r="C2634" i="10" s="1"/>
  <c r="I71" i="41"/>
  <c r="J71" i="41" s="1"/>
  <c r="C2304" i="10" s="1"/>
  <c r="C2544" i="10" s="1"/>
  <c r="C38" i="42"/>
  <c r="D38" i="41"/>
  <c r="F38" i="41"/>
  <c r="G38" i="41" s="1"/>
  <c r="H38" i="41"/>
  <c r="V10" i="38"/>
  <c r="V26" i="38"/>
  <c r="X26" i="38" s="1"/>
  <c r="AA34" i="37"/>
  <c r="B1952" i="10" s="1"/>
  <c r="V42" i="38"/>
  <c r="V58" i="38"/>
  <c r="V74" i="38"/>
  <c r="S27" i="38"/>
  <c r="Z27" i="38" s="1"/>
  <c r="R27" i="39"/>
  <c r="U27" i="38"/>
  <c r="S43" i="38"/>
  <c r="Z43" i="38" s="1"/>
  <c r="R43" i="39"/>
  <c r="U43" i="38"/>
  <c r="S59" i="38"/>
  <c r="Z59" i="38" s="1"/>
  <c r="R59" i="39"/>
  <c r="U59" i="38"/>
  <c r="S75" i="38"/>
  <c r="Z75" i="38" s="1"/>
  <c r="R75" i="39"/>
  <c r="U75" i="38"/>
  <c r="Y75" i="33"/>
  <c r="G7" i="38"/>
  <c r="J15" i="37"/>
  <c r="K15" i="37" s="1"/>
  <c r="L15" i="37" s="1"/>
  <c r="B2170" i="10" s="1"/>
  <c r="B2410" i="10" s="1"/>
  <c r="J21" i="37"/>
  <c r="K21" i="37" s="1"/>
  <c r="L21" i="37" s="1"/>
  <c r="B2176" i="10" s="1"/>
  <c r="B2416" i="10" s="1"/>
  <c r="G35" i="38"/>
  <c r="L35" i="37"/>
  <c r="B2190" i="10" s="1"/>
  <c r="B2430" i="10" s="1"/>
  <c r="G39" i="38"/>
  <c r="H39" i="38" s="1"/>
  <c r="J39" i="38" s="1"/>
  <c r="J57" i="37"/>
  <c r="K57" i="37" s="1"/>
  <c r="L57" i="37" s="1"/>
  <c r="B2212" i="10" s="1"/>
  <c r="B2452" i="10" s="1"/>
  <c r="I59" i="38"/>
  <c r="G63" i="38"/>
  <c r="C63" i="44"/>
  <c r="D63" i="39"/>
  <c r="K63" i="39" s="1"/>
  <c r="F63" i="39"/>
  <c r="I63" i="39" s="1"/>
  <c r="J71" i="37"/>
  <c r="K71" i="37" s="1"/>
  <c r="L71" i="37" s="1"/>
  <c r="B2226" i="10" s="1"/>
  <c r="B2466" i="10" s="1"/>
  <c r="H81" i="38"/>
  <c r="H85" i="38"/>
  <c r="L85" i="38" s="1"/>
  <c r="B2320" i="10" s="1"/>
  <c r="C85" i="44"/>
  <c r="D85" i="39"/>
  <c r="K85" i="39" s="1"/>
  <c r="F85" i="39"/>
  <c r="G85" i="39" s="1"/>
  <c r="V16" i="38"/>
  <c r="R16" i="44"/>
  <c r="S16" i="39"/>
  <c r="Z16" i="39" s="1"/>
  <c r="U16" i="39"/>
  <c r="V24" i="38"/>
  <c r="X24" i="38" s="1"/>
  <c r="V32" i="38"/>
  <c r="R32" i="44"/>
  <c r="S32" i="39"/>
  <c r="Z32" i="39" s="1"/>
  <c r="U32" i="39"/>
  <c r="Y32" i="37"/>
  <c r="V56" i="38"/>
  <c r="W56" i="38" s="1"/>
  <c r="W72" i="38"/>
  <c r="X72" i="38"/>
  <c r="R72" i="44"/>
  <c r="S72" i="39"/>
  <c r="Z72" i="39" s="1"/>
  <c r="U72" i="39"/>
  <c r="Y72" i="37"/>
  <c r="S45" i="38"/>
  <c r="Z45" i="38" s="1"/>
  <c r="R45" i="39"/>
  <c r="U45" i="38"/>
  <c r="V45" i="38" s="1"/>
  <c r="I7" i="34"/>
  <c r="J7" i="34" s="1"/>
  <c r="J76" i="38"/>
  <c r="H4" i="38"/>
  <c r="C4" i="44"/>
  <c r="D4" i="39"/>
  <c r="K4" i="39" s="1"/>
  <c r="F4" i="39"/>
  <c r="I4" i="39" s="1"/>
  <c r="Y66" i="21"/>
  <c r="B1664" i="10" s="1"/>
  <c r="X66" i="21"/>
  <c r="G80" i="39"/>
  <c r="H80" i="39" s="1"/>
  <c r="C80" i="45"/>
  <c r="F80" i="44"/>
  <c r="G80" i="44" s="1"/>
  <c r="H80" i="44" s="1"/>
  <c r="D80" i="44"/>
  <c r="K80" i="44" s="1"/>
  <c r="W13" i="38"/>
  <c r="X13" i="38"/>
  <c r="R25" i="44"/>
  <c r="S25" i="39"/>
  <c r="Z25" i="39" s="1"/>
  <c r="U25" i="39"/>
  <c r="V25" i="39" s="1"/>
  <c r="V25" i="38"/>
  <c r="Y41" i="37"/>
  <c r="V49" i="38"/>
  <c r="W49" i="38" s="1"/>
  <c r="R49" i="44"/>
  <c r="S49" i="39"/>
  <c r="Z49" i="39" s="1"/>
  <c r="U49" i="39"/>
  <c r="Y53" i="37"/>
  <c r="AA69" i="37"/>
  <c r="B1987" i="10" s="1"/>
  <c r="C6" i="44"/>
  <c r="D6" i="39"/>
  <c r="K6" i="39" s="1"/>
  <c r="F6" i="39"/>
  <c r="H6" i="38"/>
  <c r="L6" i="38" s="1"/>
  <c r="B2241" i="10" s="1"/>
  <c r="B2481" i="10" s="1"/>
  <c r="I12" i="38"/>
  <c r="G12" i="38"/>
  <c r="I14" i="38"/>
  <c r="C14" i="44"/>
  <c r="D14" i="39"/>
  <c r="K14" i="39" s="1"/>
  <c r="F14" i="39"/>
  <c r="G14" i="39" s="1"/>
  <c r="H14" i="39" s="1"/>
  <c r="H14" i="38"/>
  <c r="G22" i="38"/>
  <c r="H22" i="38" s="1"/>
  <c r="C22" i="44"/>
  <c r="D22" i="39"/>
  <c r="K22" i="39" s="1"/>
  <c r="F22" i="39"/>
  <c r="I22" i="39" s="1"/>
  <c r="I26" i="38"/>
  <c r="C30" i="44"/>
  <c r="D30" i="39"/>
  <c r="K30" i="39" s="1"/>
  <c r="F30" i="39"/>
  <c r="G30" i="39" s="1"/>
  <c r="H30" i="38"/>
  <c r="L30" i="38" s="1"/>
  <c r="B2265" i="10" s="1"/>
  <c r="B2505" i="10" s="1"/>
  <c r="G74" i="38"/>
  <c r="C8" i="42"/>
  <c r="D8" i="41"/>
  <c r="F8" i="41"/>
  <c r="G8" i="41" s="1"/>
  <c r="H8" i="41"/>
  <c r="C12" i="42"/>
  <c r="D12" i="41"/>
  <c r="H12" i="41"/>
  <c r="F12" i="41"/>
  <c r="G12" i="41" s="1"/>
  <c r="C26" i="42"/>
  <c r="D26" i="41"/>
  <c r="H26" i="41"/>
  <c r="F26" i="41"/>
  <c r="G26" i="41" s="1"/>
  <c r="D40" i="41"/>
  <c r="C40" i="42"/>
  <c r="H40" i="41"/>
  <c r="F40" i="41"/>
  <c r="C44" i="42"/>
  <c r="D44" i="41"/>
  <c r="H44" i="41"/>
  <c r="F44" i="41"/>
  <c r="G44" i="41" s="1"/>
  <c r="J60" i="40"/>
  <c r="C2213" i="10" s="1"/>
  <c r="C2453" i="10" s="1"/>
  <c r="J76" i="40"/>
  <c r="C2229" i="10" s="1"/>
  <c r="C2469" i="10" s="1"/>
  <c r="C80" i="46"/>
  <c r="F80" i="42"/>
  <c r="G80" i="42" s="1"/>
  <c r="D80" i="42"/>
  <c r="H80" i="42"/>
  <c r="C82" i="46"/>
  <c r="D82" i="42"/>
  <c r="F82" i="42"/>
  <c r="G82" i="42" s="1"/>
  <c r="H82" i="42"/>
  <c r="C84" i="46"/>
  <c r="D84" i="42"/>
  <c r="F84" i="42"/>
  <c r="G84" i="42" s="1"/>
  <c r="H84" i="42"/>
  <c r="O7" i="46"/>
  <c r="R7" i="42"/>
  <c r="P7" i="42"/>
  <c r="T7" i="42"/>
  <c r="U9" i="41"/>
  <c r="V9" i="41" s="1"/>
  <c r="C2005" i="10" s="1"/>
  <c r="O9" i="46"/>
  <c r="R9" i="42"/>
  <c r="S9" i="42" s="1"/>
  <c r="P9" i="42"/>
  <c r="T9" i="42"/>
  <c r="O11" i="46"/>
  <c r="R11" i="42"/>
  <c r="S11" i="42" s="1"/>
  <c r="P11" i="42"/>
  <c r="T11" i="42"/>
  <c r="U13" i="41"/>
  <c r="V13" i="41" s="1"/>
  <c r="C2009" i="10" s="1"/>
  <c r="O13" i="46"/>
  <c r="R13" i="42"/>
  <c r="S13" i="42" s="1"/>
  <c r="P13" i="42"/>
  <c r="T13" i="42"/>
  <c r="O15" i="46"/>
  <c r="R15" i="42"/>
  <c r="S15" i="42" s="1"/>
  <c r="P15" i="42"/>
  <c r="T15" i="42"/>
  <c r="O33" i="46"/>
  <c r="R33" i="42"/>
  <c r="S33" i="42" s="1"/>
  <c r="U33" i="42" s="1"/>
  <c r="V33" i="42" s="1"/>
  <c r="C2109" i="10" s="1"/>
  <c r="P33" i="42"/>
  <c r="T33" i="42"/>
  <c r="O35" i="46"/>
  <c r="R35" i="42"/>
  <c r="S35" i="42" s="1"/>
  <c r="P35" i="42"/>
  <c r="T35" i="42"/>
  <c r="O41" i="46"/>
  <c r="R41" i="42"/>
  <c r="S41" i="42" s="1"/>
  <c r="P41" i="42"/>
  <c r="T41" i="42"/>
  <c r="U43" i="41"/>
  <c r="V43" i="41" s="1"/>
  <c r="C2039" i="10" s="1"/>
  <c r="O43" i="46"/>
  <c r="R43" i="42"/>
  <c r="S43" i="42" s="1"/>
  <c r="P43" i="42"/>
  <c r="T43" i="42"/>
  <c r="U49" i="41"/>
  <c r="V49" i="41" s="1"/>
  <c r="C2045" i="10" s="1"/>
  <c r="O49" i="46"/>
  <c r="R49" i="42"/>
  <c r="S49" i="42" s="1"/>
  <c r="P49" i="42"/>
  <c r="T49" i="42"/>
  <c r="U51" i="41"/>
  <c r="V51" i="41" s="1"/>
  <c r="C2047" i="10" s="1"/>
  <c r="O51" i="46"/>
  <c r="R51" i="42"/>
  <c r="S51" i="42" s="1"/>
  <c r="P51" i="42"/>
  <c r="T51" i="42"/>
  <c r="U53" i="41"/>
  <c r="V53" i="41" s="1"/>
  <c r="C2049" i="10" s="1"/>
  <c r="O53" i="46"/>
  <c r="R53" i="42"/>
  <c r="S53" i="42" s="1"/>
  <c r="P53" i="42"/>
  <c r="T53" i="42"/>
  <c r="O55" i="46"/>
  <c r="R55" i="42"/>
  <c r="S55" i="42" s="1"/>
  <c r="P55" i="42"/>
  <c r="T55" i="42"/>
  <c r="O57" i="46"/>
  <c r="R57" i="42"/>
  <c r="S57" i="42" s="1"/>
  <c r="P57" i="42"/>
  <c r="T57" i="42"/>
  <c r="O59" i="46"/>
  <c r="R59" i="42"/>
  <c r="S59" i="42" s="1"/>
  <c r="U59" i="42" s="1"/>
  <c r="V59" i="42" s="1"/>
  <c r="C2135" i="10" s="1"/>
  <c r="P59" i="42"/>
  <c r="T59" i="42"/>
  <c r="U61" i="41"/>
  <c r="V61" i="41" s="1"/>
  <c r="C2057" i="10" s="1"/>
  <c r="O61" i="46"/>
  <c r="R61" i="42"/>
  <c r="S61" i="42" s="1"/>
  <c r="P61" i="42"/>
  <c r="T61" i="42"/>
  <c r="U63" i="41"/>
  <c r="V63" i="41" s="1"/>
  <c r="C2059" i="10" s="1"/>
  <c r="O63" i="46"/>
  <c r="R63" i="42"/>
  <c r="S63" i="42" s="1"/>
  <c r="P63" i="42"/>
  <c r="T63" i="42"/>
  <c r="O65" i="46"/>
  <c r="R65" i="42"/>
  <c r="S65" i="42"/>
  <c r="P65" i="42"/>
  <c r="T65" i="42"/>
  <c r="O67" i="46"/>
  <c r="R67" i="42"/>
  <c r="P67" i="42"/>
  <c r="T67" i="42"/>
  <c r="O69" i="46"/>
  <c r="R69" i="42"/>
  <c r="S69" i="42" s="1"/>
  <c r="P69" i="42"/>
  <c r="T69" i="42"/>
  <c r="U71" i="41"/>
  <c r="V71" i="41" s="1"/>
  <c r="C2067" i="10" s="1"/>
  <c r="O71" i="46"/>
  <c r="R71" i="42"/>
  <c r="S71" i="42" s="1"/>
  <c r="P71" i="42"/>
  <c r="T71" i="42"/>
  <c r="O73" i="46"/>
  <c r="R73" i="42"/>
  <c r="S73" i="42" s="1"/>
  <c r="P73" i="42"/>
  <c r="T73" i="42"/>
  <c r="U75" i="41"/>
  <c r="V75" i="41" s="1"/>
  <c r="C2071" i="10" s="1"/>
  <c r="O75" i="46"/>
  <c r="R75" i="42"/>
  <c r="S75" i="42" s="1"/>
  <c r="P75" i="42"/>
  <c r="T75" i="42"/>
  <c r="O77" i="46"/>
  <c r="R77" i="42"/>
  <c r="S77" i="42" s="1"/>
  <c r="P77" i="42"/>
  <c r="T77" i="42"/>
  <c r="O79" i="46"/>
  <c r="R79" i="42"/>
  <c r="S79" i="42" s="1"/>
  <c r="P79" i="42"/>
  <c r="T79" i="42"/>
  <c r="I15" i="41"/>
  <c r="J15" i="41" s="1"/>
  <c r="C2248" i="10" s="1"/>
  <c r="C2488" i="10" s="1"/>
  <c r="C25" i="46"/>
  <c r="F25" i="42"/>
  <c r="G25" i="42" s="1"/>
  <c r="D25" i="42"/>
  <c r="H25" i="42"/>
  <c r="I43" i="41"/>
  <c r="J43" i="41" s="1"/>
  <c r="C2276" i="10" s="1"/>
  <c r="C2516" i="10" s="1"/>
  <c r="I61" i="41"/>
  <c r="J61" i="41" s="1"/>
  <c r="C2294" i="10" s="1"/>
  <c r="C2534" i="10" s="1"/>
  <c r="C61" i="46"/>
  <c r="F61" i="42"/>
  <c r="D61" i="42"/>
  <c r="H61" i="42"/>
  <c r="I63" i="41"/>
  <c r="J63" i="41" s="1"/>
  <c r="C2296" i="10" s="1"/>
  <c r="C2536" i="10" s="1"/>
  <c r="F64" i="43" s="1"/>
  <c r="I64" i="43" s="1"/>
  <c r="K64" i="43" s="1"/>
  <c r="P64" i="43" s="1"/>
  <c r="P74" i="43" s="1"/>
  <c r="I75" i="41"/>
  <c r="J75" i="41" s="1"/>
  <c r="C2308" i="10" s="1"/>
  <c r="C2548" i="10" s="1"/>
  <c r="J6" i="40"/>
  <c r="V6" i="38"/>
  <c r="X6" i="38" s="1"/>
  <c r="R6" i="44"/>
  <c r="S6" i="39"/>
  <c r="Z6" i="39" s="1"/>
  <c r="U6" i="39"/>
  <c r="V22" i="38"/>
  <c r="R22" i="44"/>
  <c r="S22" i="39"/>
  <c r="Z22" i="39" s="1"/>
  <c r="U22" i="39"/>
  <c r="V38" i="38"/>
  <c r="R38" i="44"/>
  <c r="S38" i="39"/>
  <c r="Z38" i="39" s="1"/>
  <c r="U38" i="39"/>
  <c r="V38" i="39" s="1"/>
  <c r="V54" i="38"/>
  <c r="R54" i="44"/>
  <c r="S54" i="39"/>
  <c r="Z54" i="39" s="1"/>
  <c r="U54" i="39"/>
  <c r="V70" i="38"/>
  <c r="X70" i="38" s="1"/>
  <c r="R70" i="44"/>
  <c r="S70" i="39"/>
  <c r="Z70" i="39" s="1"/>
  <c r="U70" i="39"/>
  <c r="V70" i="39" s="1"/>
  <c r="W70" i="39" s="1"/>
  <c r="W15" i="33"/>
  <c r="Y15" i="33" s="1"/>
  <c r="S31" i="38"/>
  <c r="Z31" i="38" s="1"/>
  <c r="R31" i="39"/>
  <c r="U31" i="38"/>
  <c r="S47" i="38"/>
  <c r="Z47" i="38" s="1"/>
  <c r="R47" i="39"/>
  <c r="U47" i="38"/>
  <c r="S63" i="38"/>
  <c r="Z63" i="38" s="1"/>
  <c r="R63" i="39"/>
  <c r="U63" i="38"/>
  <c r="S79" i="38"/>
  <c r="Z79" i="38" s="1"/>
  <c r="R79" i="39"/>
  <c r="U79" i="38"/>
  <c r="V79" i="38" s="1"/>
  <c r="AA79" i="33"/>
  <c r="B1917" i="10" s="1"/>
  <c r="B2164" i="10"/>
  <c r="B2404" i="10" s="1"/>
  <c r="J11" i="38"/>
  <c r="L11" i="38"/>
  <c r="B2246" i="10" s="1"/>
  <c r="B2486" i="10" s="1"/>
  <c r="J13" i="37"/>
  <c r="K13" i="37" s="1"/>
  <c r="H19" i="38"/>
  <c r="J19" i="38" s="1"/>
  <c r="C19" i="44"/>
  <c r="D19" i="39"/>
  <c r="K19" i="39" s="1"/>
  <c r="F19" i="39"/>
  <c r="I23" i="38"/>
  <c r="G23" i="38"/>
  <c r="I27" i="38"/>
  <c r="G27" i="38"/>
  <c r="C27" i="44"/>
  <c r="D27" i="39"/>
  <c r="K27" i="39" s="1"/>
  <c r="F27" i="39"/>
  <c r="J29" i="37"/>
  <c r="K29" i="37" s="1"/>
  <c r="L29" i="37" s="1"/>
  <c r="B2184" i="10" s="1"/>
  <c r="B2424" i="10" s="1"/>
  <c r="H33" i="38"/>
  <c r="L33" i="38" s="1"/>
  <c r="B2268" i="10" s="1"/>
  <c r="B2508" i="10" s="1"/>
  <c r="I37" i="38"/>
  <c r="I43" i="38"/>
  <c r="H47" i="38"/>
  <c r="J47" i="38" s="1"/>
  <c r="H49" i="38"/>
  <c r="J49" i="38" s="1"/>
  <c r="I53" i="38"/>
  <c r="H53" i="38"/>
  <c r="C53" i="44"/>
  <c r="D53" i="39"/>
  <c r="K53" i="39" s="1"/>
  <c r="F53" i="39"/>
  <c r="J55" i="37"/>
  <c r="K55" i="37" s="1"/>
  <c r="H65" i="38"/>
  <c r="J65" i="38" s="1"/>
  <c r="H69" i="38"/>
  <c r="J69" i="38" s="1"/>
  <c r="J73" i="37"/>
  <c r="K73" i="37" s="1"/>
  <c r="L73" i="37" s="1"/>
  <c r="B2228" i="10" s="1"/>
  <c r="B2468" i="10" s="1"/>
  <c r="I75" i="38"/>
  <c r="L75" i="37"/>
  <c r="B2230" i="10" s="1"/>
  <c r="B2470" i="10" s="1"/>
  <c r="I83" i="38"/>
  <c r="D83" i="39"/>
  <c r="K83" i="39" s="1"/>
  <c r="C83" i="44"/>
  <c r="F83" i="39"/>
  <c r="G83" i="39" s="1"/>
  <c r="V12" i="38"/>
  <c r="X12" i="38" s="1"/>
  <c r="V28" i="38"/>
  <c r="X28" i="38" s="1"/>
  <c r="V44" i="38"/>
  <c r="X60" i="38"/>
  <c r="R60" i="44"/>
  <c r="S60" i="39"/>
  <c r="Z60" i="39" s="1"/>
  <c r="U60" i="39"/>
  <c r="V76" i="38"/>
  <c r="X76" i="38" s="1"/>
  <c r="J52" i="39"/>
  <c r="L52" i="39"/>
  <c r="B2367" i="10" s="1"/>
  <c r="B2607" i="10" s="1"/>
  <c r="C52" i="45"/>
  <c r="F52" i="44"/>
  <c r="I52" i="44" s="1"/>
  <c r="D52" i="44"/>
  <c r="K52" i="44" s="1"/>
  <c r="G52" i="44"/>
  <c r="I84" i="39"/>
  <c r="C84" i="45"/>
  <c r="F84" i="44"/>
  <c r="I84" i="44" s="1"/>
  <c r="D84" i="44"/>
  <c r="K84" i="44" s="1"/>
  <c r="K47" i="18"/>
  <c r="B122" i="10" s="1"/>
  <c r="B762" i="10" s="1"/>
  <c r="G40" i="39"/>
  <c r="H48" i="38"/>
  <c r="L48" i="38" s="1"/>
  <c r="B2283" i="10" s="1"/>
  <c r="B2523" i="10" s="1"/>
  <c r="H56" i="39"/>
  <c r="J56" i="39" s="1"/>
  <c r="G72" i="39"/>
  <c r="AA21" i="37"/>
  <c r="B1939" i="10" s="1"/>
  <c r="V33" i="38"/>
  <c r="W61" i="38"/>
  <c r="X61" i="38"/>
  <c r="Y73" i="37"/>
  <c r="AA81" i="37"/>
  <c r="B1999" i="10" s="1"/>
  <c r="J8" i="38"/>
  <c r="C8" i="44"/>
  <c r="D8" i="39"/>
  <c r="K8" i="39" s="1"/>
  <c r="F8" i="39"/>
  <c r="J34" i="37"/>
  <c r="K34" i="37" s="1"/>
  <c r="L34" i="37" s="1"/>
  <c r="B2189" i="10" s="1"/>
  <c r="B2429" i="10" s="1"/>
  <c r="C38" i="44"/>
  <c r="D38" i="39"/>
  <c r="K38" i="39" s="1"/>
  <c r="F38" i="39"/>
  <c r="I38" i="39" s="1"/>
  <c r="H38" i="38"/>
  <c r="L38" i="38" s="1"/>
  <c r="B2273" i="10" s="1"/>
  <c r="B2513" i="10" s="1"/>
  <c r="I46" i="38"/>
  <c r="C46" i="44"/>
  <c r="D46" i="39"/>
  <c r="K46" i="39" s="1"/>
  <c r="F46" i="39"/>
  <c r="H46" i="38"/>
  <c r="L54" i="37"/>
  <c r="B2209" i="10" s="1"/>
  <c r="B2449" i="10" s="1"/>
  <c r="C62" i="44"/>
  <c r="D62" i="39"/>
  <c r="K62" i="39" s="1"/>
  <c r="F62" i="39"/>
  <c r="I62" i="39" s="1"/>
  <c r="H62" i="38"/>
  <c r="L62" i="38" s="1"/>
  <c r="B2297" i="10" s="1"/>
  <c r="B2537" i="10" s="1"/>
  <c r="I66" i="38"/>
  <c r="C66" i="44"/>
  <c r="D66" i="39"/>
  <c r="K66" i="39" s="1"/>
  <c r="F66" i="39"/>
  <c r="G66" i="38"/>
  <c r="H66" i="38" s="1"/>
  <c r="S71" i="38"/>
  <c r="Z71" i="38" s="1"/>
  <c r="R71" i="39"/>
  <c r="U71" i="38"/>
  <c r="Y71" i="37"/>
  <c r="H13" i="38"/>
  <c r="L13" i="38" s="1"/>
  <c r="B2248" i="10" s="1"/>
  <c r="B2488" i="10" s="1"/>
  <c r="I25" i="38"/>
  <c r="C25" i="44"/>
  <c r="D25" i="39"/>
  <c r="K25" i="39" s="1"/>
  <c r="F25" i="39"/>
  <c r="I41" i="38"/>
  <c r="C41" i="44"/>
  <c r="D41" i="39"/>
  <c r="K41" i="39" s="1"/>
  <c r="F41" i="39"/>
  <c r="I41" i="39" s="1"/>
  <c r="I55" i="38"/>
  <c r="C55" i="44"/>
  <c r="D55" i="39"/>
  <c r="K55" i="39" s="1"/>
  <c r="F55" i="39"/>
  <c r="I55" i="39" s="1"/>
  <c r="H77" i="38"/>
  <c r="L77" i="38" s="1"/>
  <c r="B2312" i="10" s="1"/>
  <c r="X4" i="38"/>
  <c r="R4" i="44"/>
  <c r="S4" i="39"/>
  <c r="Z4" i="39" s="1"/>
  <c r="U4" i="39"/>
  <c r="V20" i="38"/>
  <c r="W20" i="38" s="1"/>
  <c r="V52" i="38"/>
  <c r="X52" i="38" s="1"/>
  <c r="X68" i="38"/>
  <c r="Y68" i="38" s="1"/>
  <c r="R68" i="44"/>
  <c r="S68" i="39"/>
  <c r="Z68" i="39" s="1"/>
  <c r="U68" i="39"/>
  <c r="I48" i="39"/>
  <c r="G48" i="39"/>
  <c r="H48" i="39" s="1"/>
  <c r="X37" i="38"/>
  <c r="Y37" i="38" s="1"/>
  <c r="R57" i="44"/>
  <c r="S57" i="39"/>
  <c r="Z57" i="39" s="1"/>
  <c r="U57" i="39"/>
  <c r="V57" i="39" s="1"/>
  <c r="V57" i="38"/>
  <c r="I16" i="38"/>
  <c r="G16" i="38"/>
  <c r="J18" i="38"/>
  <c r="C18" i="44"/>
  <c r="D18" i="39"/>
  <c r="K18" i="39" s="1"/>
  <c r="F18" i="39"/>
  <c r="G18" i="39" s="1"/>
  <c r="I34" i="38"/>
  <c r="C34" i="44"/>
  <c r="D34" i="39"/>
  <c r="K34" i="39" s="1"/>
  <c r="F34" i="39"/>
  <c r="I34" i="39" s="1"/>
  <c r="I78" i="38"/>
  <c r="C78" i="44"/>
  <c r="D78" i="39"/>
  <c r="K78" i="39" s="1"/>
  <c r="F78" i="39"/>
  <c r="H78" i="38"/>
  <c r="L82" i="38"/>
  <c r="B2317" i="10" s="1"/>
  <c r="B2557" i="10" s="1"/>
  <c r="W35" i="33"/>
  <c r="AA35" i="33" s="1"/>
  <c r="B1873" i="10" s="1"/>
  <c r="W55" i="33"/>
  <c r="AA55" i="33" s="1"/>
  <c r="B1893" i="10" s="1"/>
  <c r="U22" i="42" l="1"/>
  <c r="V22" i="42" s="1"/>
  <c r="C2098" i="10" s="1"/>
  <c r="U70" i="42"/>
  <c r="V70" i="42" s="1"/>
  <c r="C2146" i="10" s="1"/>
  <c r="U38" i="42"/>
  <c r="V38" i="42" s="1"/>
  <c r="C2114" i="10" s="1"/>
  <c r="U79" i="42"/>
  <c r="V79" i="42" s="1"/>
  <c r="C2155" i="10" s="1"/>
  <c r="I82" i="42"/>
  <c r="J82" i="42" s="1"/>
  <c r="C2395" i="10" s="1"/>
  <c r="C2635" i="10" s="1"/>
  <c r="I25" i="42"/>
  <c r="J25" i="42" s="1"/>
  <c r="C2338" i="10" s="1"/>
  <c r="C2578" i="10" s="1"/>
  <c r="W9" i="38"/>
  <c r="I59" i="39"/>
  <c r="L61" i="38"/>
  <c r="B2296" i="10" s="1"/>
  <c r="B2536" i="10" s="1"/>
  <c r="I3" i="38"/>
  <c r="L18" i="38"/>
  <c r="B2253" i="10" s="1"/>
  <c r="B2493" i="10" s="1"/>
  <c r="L3" i="38"/>
  <c r="J31" i="38"/>
  <c r="F19" i="43"/>
  <c r="I19" i="43" s="1"/>
  <c r="K19" i="43" s="1"/>
  <c r="N19" i="43" s="1"/>
  <c r="N39" i="43" s="1"/>
  <c r="N97" i="43" s="1"/>
  <c r="N102" i="43" s="1"/>
  <c r="I30" i="39"/>
  <c r="AA80" i="37"/>
  <c r="B1998" i="10" s="1"/>
  <c r="AA43" i="37"/>
  <c r="B1961" i="10" s="1"/>
  <c r="Y68" i="37"/>
  <c r="W82" i="38"/>
  <c r="Y7" i="37"/>
  <c r="Y11" i="37"/>
  <c r="J19" i="37"/>
  <c r="K19" i="37" s="1"/>
  <c r="L19" i="37" s="1"/>
  <c r="B2174" i="10" s="1"/>
  <c r="B2414" i="10" s="1"/>
  <c r="L69" i="38"/>
  <c r="B2304" i="10" s="1"/>
  <c r="B2544" i="10" s="1"/>
  <c r="L73" i="38"/>
  <c r="B2308" i="10" s="1"/>
  <c r="J82" i="38"/>
  <c r="L42" i="38"/>
  <c r="B2277" i="10" s="1"/>
  <c r="B2517" i="10" s="1"/>
  <c r="I39" i="39"/>
  <c r="I14" i="39"/>
  <c r="J14" i="39" s="1"/>
  <c r="J15" i="38"/>
  <c r="I13" i="39"/>
  <c r="L18" i="37"/>
  <c r="B2173" i="10" s="1"/>
  <c r="B2413" i="10" s="1"/>
  <c r="I16" i="39"/>
  <c r="J16" i="39" s="1"/>
  <c r="I40" i="44"/>
  <c r="I57" i="42"/>
  <c r="J57" i="42" s="1"/>
  <c r="C2370" i="10" s="1"/>
  <c r="C2610" i="10" s="1"/>
  <c r="J22" i="37"/>
  <c r="K22" i="37" s="1"/>
  <c r="L22" i="37" s="1"/>
  <c r="B2177" i="10" s="1"/>
  <c r="B2417" i="10" s="1"/>
  <c r="L36" i="38"/>
  <c r="B2271" i="10" s="1"/>
  <c r="B2511" i="10" s="1"/>
  <c r="J70" i="38"/>
  <c r="L15" i="38"/>
  <c r="B2250" i="10" s="1"/>
  <c r="B2490" i="10" s="1"/>
  <c r="I42" i="41"/>
  <c r="J42" i="41" s="1"/>
  <c r="C2275" i="10" s="1"/>
  <c r="C2515" i="10" s="1"/>
  <c r="G72" i="44"/>
  <c r="H72" i="44" s="1"/>
  <c r="J72" i="44" s="1"/>
  <c r="AA10" i="37"/>
  <c r="B1928" i="10" s="1"/>
  <c r="AA54" i="37"/>
  <c r="B1972" i="10" s="1"/>
  <c r="AA53" i="37"/>
  <c r="B1971" i="10" s="1"/>
  <c r="AA8" i="37"/>
  <c r="B1926" i="10" s="1"/>
  <c r="I38" i="41"/>
  <c r="J38" i="41" s="1"/>
  <c r="C2271" i="10" s="1"/>
  <c r="C2511" i="10" s="1"/>
  <c r="I70" i="39"/>
  <c r="I6" i="41"/>
  <c r="J6" i="41" s="1"/>
  <c r="G68" i="44"/>
  <c r="I68" i="42"/>
  <c r="J68" i="42" s="1"/>
  <c r="C2381" i="10" s="1"/>
  <c r="C2621" i="10" s="1"/>
  <c r="I76" i="44"/>
  <c r="L25" i="38"/>
  <c r="B2260" i="10" s="1"/>
  <c r="B2500" i="10" s="1"/>
  <c r="J48" i="39"/>
  <c r="U53" i="42"/>
  <c r="V53" i="42" s="1"/>
  <c r="C2129" i="10" s="1"/>
  <c r="I17" i="46"/>
  <c r="J17" i="46" s="1"/>
  <c r="C2810" i="10" s="1"/>
  <c r="C2650" i="10" s="1"/>
  <c r="B2552" i="10"/>
  <c r="F17" i="36"/>
  <c r="I17" i="36" s="1"/>
  <c r="K17" i="36" s="1"/>
  <c r="P39" i="36" s="1"/>
  <c r="Y61" i="38"/>
  <c r="H52" i="44"/>
  <c r="L52" i="44" s="1"/>
  <c r="B2847" i="10" s="1"/>
  <c r="B2687" i="10" s="1"/>
  <c r="I50" i="39"/>
  <c r="I51" i="46"/>
  <c r="J51" i="46" s="1"/>
  <c r="C2844" i="10" s="1"/>
  <c r="C2684" i="10" s="1"/>
  <c r="I48" i="42"/>
  <c r="J48" i="42" s="1"/>
  <c r="C2361" i="10" s="1"/>
  <c r="C2601" i="10" s="1"/>
  <c r="I32" i="42"/>
  <c r="J32" i="42" s="1"/>
  <c r="C2345" i="10" s="1"/>
  <c r="C2585" i="10" s="1"/>
  <c r="G40" i="41"/>
  <c r="I40" i="41" s="1"/>
  <c r="J40" i="41" s="1"/>
  <c r="C2273" i="10" s="1"/>
  <c r="C2513" i="10" s="1"/>
  <c r="I49" i="46"/>
  <c r="J49" i="46" s="1"/>
  <c r="C2842" i="10" s="1"/>
  <c r="C2682" i="10" s="1"/>
  <c r="I43" i="42"/>
  <c r="J43" i="42" s="1"/>
  <c r="C2356" i="10" s="1"/>
  <c r="C2596" i="10" s="1"/>
  <c r="I15" i="42"/>
  <c r="J15" i="42" s="1"/>
  <c r="C2328" i="10" s="1"/>
  <c r="C2568" i="10" s="1"/>
  <c r="I13" i="42"/>
  <c r="J13" i="42" s="1"/>
  <c r="C2326" i="10" s="1"/>
  <c r="C2566" i="10" s="1"/>
  <c r="I11" i="42"/>
  <c r="J11" i="42" s="1"/>
  <c r="C2324" i="10" s="1"/>
  <c r="C2564" i="10" s="1"/>
  <c r="I52" i="42"/>
  <c r="J52" i="42" s="1"/>
  <c r="C2365" i="10" s="1"/>
  <c r="C2605" i="10" s="1"/>
  <c r="I50" i="42"/>
  <c r="J50" i="42" s="1"/>
  <c r="C2363" i="10" s="1"/>
  <c r="C2603" i="10" s="1"/>
  <c r="I16" i="42"/>
  <c r="J16" i="42" s="1"/>
  <c r="C2329" i="10" s="1"/>
  <c r="C2569" i="10" s="1"/>
  <c r="I78" i="42"/>
  <c r="J78" i="42" s="1"/>
  <c r="C2391" i="10" s="1"/>
  <c r="C2631" i="10" s="1"/>
  <c r="I64" i="42"/>
  <c r="J64" i="42" s="1"/>
  <c r="C2377" i="10" s="1"/>
  <c r="C2617" i="10" s="1"/>
  <c r="I53" i="42"/>
  <c r="J53" i="42" s="1"/>
  <c r="C2366" i="10" s="1"/>
  <c r="C2606" i="10" s="1"/>
  <c r="I37" i="42"/>
  <c r="J37" i="42" s="1"/>
  <c r="C2350" i="10" s="1"/>
  <c r="C2590" i="10" s="1"/>
  <c r="G61" i="42"/>
  <c r="I61" i="42" s="1"/>
  <c r="J61" i="42" s="1"/>
  <c r="C2374" i="10" s="1"/>
  <c r="C2614" i="10" s="1"/>
  <c r="I84" i="42"/>
  <c r="J84" i="42" s="1"/>
  <c r="C2397" i="10" s="1"/>
  <c r="C2637" i="10" s="1"/>
  <c r="I86" i="41"/>
  <c r="J86" i="41" s="1"/>
  <c r="C2319" i="10" s="1"/>
  <c r="C2559" i="10" s="1"/>
  <c r="G63" i="42"/>
  <c r="I63" i="42" s="1"/>
  <c r="J63" i="42" s="1"/>
  <c r="C2376" i="10" s="1"/>
  <c r="C2616" i="10" s="1"/>
  <c r="I87" i="42"/>
  <c r="J87" i="42" s="1"/>
  <c r="C2400" i="10" s="1"/>
  <c r="C2640" i="10" s="1"/>
  <c r="I55" i="42"/>
  <c r="J55" i="42" s="1"/>
  <c r="C2368" i="10" s="1"/>
  <c r="C2608" i="10" s="1"/>
  <c r="I79" i="42"/>
  <c r="J79" i="42" s="1"/>
  <c r="C2392" i="10" s="1"/>
  <c r="C2632" i="10" s="1"/>
  <c r="I36" i="42"/>
  <c r="J36" i="42" s="1"/>
  <c r="C2349" i="10" s="1"/>
  <c r="C2589" i="10" s="1"/>
  <c r="U71" i="42"/>
  <c r="V71" i="42" s="1"/>
  <c r="C2147" i="10" s="1"/>
  <c r="U63" i="42"/>
  <c r="V63" i="42" s="1"/>
  <c r="C2139" i="10" s="1"/>
  <c r="U13" i="42"/>
  <c r="V13" i="42" s="1"/>
  <c r="C2089" i="10" s="1"/>
  <c r="U77" i="42"/>
  <c r="V77" i="42" s="1"/>
  <c r="C2153" i="10" s="1"/>
  <c r="U75" i="42"/>
  <c r="V75" i="42" s="1"/>
  <c r="C2151" i="10" s="1"/>
  <c r="U69" i="42"/>
  <c r="V69" i="42" s="1"/>
  <c r="C2145" i="10" s="1"/>
  <c r="U65" i="42"/>
  <c r="V65" i="42" s="1"/>
  <c r="C2141" i="10" s="1"/>
  <c r="U57" i="42"/>
  <c r="V57" i="42" s="1"/>
  <c r="C2133" i="10" s="1"/>
  <c r="U49" i="42"/>
  <c r="V49" i="42" s="1"/>
  <c r="C2125" i="10" s="1"/>
  <c r="U41" i="42"/>
  <c r="V41" i="42" s="1"/>
  <c r="C2117" i="10" s="1"/>
  <c r="U35" i="42"/>
  <c r="V35" i="42" s="1"/>
  <c r="C2111" i="10" s="1"/>
  <c r="U34" i="42"/>
  <c r="V34" i="42" s="1"/>
  <c r="C2110" i="10" s="1"/>
  <c r="U81" i="42"/>
  <c r="V81" i="42" s="1"/>
  <c r="C2157" i="10" s="1"/>
  <c r="U45" i="42"/>
  <c r="V45" i="42" s="1"/>
  <c r="C2121" i="10" s="1"/>
  <c r="U37" i="42"/>
  <c r="V37" i="42" s="1"/>
  <c r="C2113" i="10" s="1"/>
  <c r="U29" i="42"/>
  <c r="V29" i="42" s="1"/>
  <c r="C2105" i="10" s="1"/>
  <c r="U25" i="42"/>
  <c r="V25" i="42" s="1"/>
  <c r="C2101" i="10" s="1"/>
  <c r="U21" i="42"/>
  <c r="V21" i="42" s="1"/>
  <c r="C2097" i="10" s="1"/>
  <c r="U17" i="42"/>
  <c r="V17" i="42" s="1"/>
  <c r="C2093" i="10" s="1"/>
  <c r="Y45" i="37"/>
  <c r="V44" i="39"/>
  <c r="W44" i="39" s="1"/>
  <c r="Y34" i="38"/>
  <c r="AA31" i="37"/>
  <c r="B1949" i="10" s="1"/>
  <c r="V12" i="39"/>
  <c r="X12" i="39" s="1"/>
  <c r="Y10" i="37"/>
  <c r="V9" i="39"/>
  <c r="W9" i="39" s="1"/>
  <c r="Y5" i="37"/>
  <c r="L49" i="38"/>
  <c r="B2284" i="10" s="1"/>
  <c r="B2524" i="10" s="1"/>
  <c r="H60" i="39"/>
  <c r="L60" i="39" s="1"/>
  <c r="B2375" i="10" s="1"/>
  <c r="B2615" i="10" s="1"/>
  <c r="I58" i="39"/>
  <c r="L53" i="37"/>
  <c r="B2208" i="10" s="1"/>
  <c r="B2448" i="10" s="1"/>
  <c r="J45" i="38"/>
  <c r="J37" i="38"/>
  <c r="I37" i="39"/>
  <c r="H37" i="39"/>
  <c r="J37" i="39" s="1"/>
  <c r="I33" i="39"/>
  <c r="G11" i="39"/>
  <c r="L10" i="37"/>
  <c r="B2165" i="10" s="1"/>
  <c r="B2405" i="10" s="1"/>
  <c r="L4" i="38"/>
  <c r="AA75" i="37"/>
  <c r="B1993" i="10" s="1"/>
  <c r="W73" i="38"/>
  <c r="Y73" i="38" s="1"/>
  <c r="AA72" i="38"/>
  <c r="B2070" i="10" s="1"/>
  <c r="AA68" i="38"/>
  <c r="B2066" i="10" s="1"/>
  <c r="Y66" i="38"/>
  <c r="AA62" i="38"/>
  <c r="B2060" i="10" s="1"/>
  <c r="AA60" i="38"/>
  <c r="B2058" i="10" s="1"/>
  <c r="I85" i="39"/>
  <c r="J81" i="38"/>
  <c r="I80" i="44"/>
  <c r="L80" i="44" s="1"/>
  <c r="B2875" i="10" s="1"/>
  <c r="B2715" i="10" s="1"/>
  <c r="I77" i="39"/>
  <c r="L76" i="39"/>
  <c r="B2391" i="10" s="1"/>
  <c r="B2631" i="10" s="1"/>
  <c r="J76" i="39"/>
  <c r="J61" i="38"/>
  <c r="W52" i="39"/>
  <c r="AA4" i="38"/>
  <c r="B2002" i="10" s="1"/>
  <c r="W61" i="39"/>
  <c r="H40" i="44"/>
  <c r="J40" i="44" s="1"/>
  <c r="Y54" i="37"/>
  <c r="G75" i="42"/>
  <c r="I75" i="42" s="1"/>
  <c r="J75" i="42" s="1"/>
  <c r="C2388" i="10" s="1"/>
  <c r="C2628" i="10" s="1"/>
  <c r="I72" i="41"/>
  <c r="J72" i="41" s="1"/>
  <c r="C2305" i="10" s="1"/>
  <c r="C2545" i="10" s="1"/>
  <c r="I56" i="41"/>
  <c r="J56" i="41" s="1"/>
  <c r="C2289" i="10" s="1"/>
  <c r="C2529" i="10" s="1"/>
  <c r="W13" i="39"/>
  <c r="I35" i="39"/>
  <c r="W74" i="39"/>
  <c r="G32" i="39"/>
  <c r="I73" i="39"/>
  <c r="I45" i="42"/>
  <c r="J45" i="42" s="1"/>
  <c r="C2358" i="10" s="1"/>
  <c r="C2598" i="10" s="1"/>
  <c r="U40" i="42"/>
  <c r="V40" i="42" s="1"/>
  <c r="C2116" i="10" s="1"/>
  <c r="U24" i="42"/>
  <c r="V24" i="42" s="1"/>
  <c r="C2100" i="10" s="1"/>
  <c r="U8" i="42"/>
  <c r="V8" i="42" s="1"/>
  <c r="C2084" i="10" s="1"/>
  <c r="I33" i="46"/>
  <c r="J33" i="46" s="1"/>
  <c r="C2826" i="10" s="1"/>
  <c r="C2666" i="10" s="1"/>
  <c r="U55" i="42"/>
  <c r="V55" i="42" s="1"/>
  <c r="C2131" i="10" s="1"/>
  <c r="V4" i="39"/>
  <c r="X4" i="39" s="1"/>
  <c r="S67" i="42"/>
  <c r="U67" i="42" s="1"/>
  <c r="V67" i="42" s="1"/>
  <c r="C2143" i="10" s="1"/>
  <c r="U61" i="42"/>
  <c r="V61" i="42" s="1"/>
  <c r="C2137" i="10" s="1"/>
  <c r="S7" i="42"/>
  <c r="U7" i="42" s="1"/>
  <c r="V7" i="42" s="1"/>
  <c r="C2083" i="10" s="1"/>
  <c r="J26" i="37"/>
  <c r="K26" i="37" s="1"/>
  <c r="L26" i="37" s="1"/>
  <c r="B2181" i="10" s="1"/>
  <c r="B2421" i="10" s="1"/>
  <c r="Y69" i="37"/>
  <c r="V16" i="39"/>
  <c r="X16" i="39" s="1"/>
  <c r="Y64" i="38"/>
  <c r="J17" i="38"/>
  <c r="V82" i="39"/>
  <c r="X82" i="39" s="1"/>
  <c r="AA50" i="37"/>
  <c r="B1968" i="10" s="1"/>
  <c r="J25" i="38"/>
  <c r="J46" i="38"/>
  <c r="X61" i="39"/>
  <c r="L84" i="39"/>
  <c r="B2399" i="10" s="1"/>
  <c r="B2639" i="10" s="1"/>
  <c r="V76" i="39"/>
  <c r="L76" i="44"/>
  <c r="B2871" i="10" s="1"/>
  <c r="B2711" i="10" s="1"/>
  <c r="Y52" i="37"/>
  <c r="AA52" i="37"/>
  <c r="B1970" i="10" s="1"/>
  <c r="J43" i="37"/>
  <c r="K43" i="37" s="1"/>
  <c r="L43" i="37" s="1"/>
  <c r="B2198" i="10" s="1"/>
  <c r="B2438" i="10" s="1"/>
  <c r="L46" i="38"/>
  <c r="B2281" i="10" s="1"/>
  <c r="B2521" i="10" s="1"/>
  <c r="AA22" i="37"/>
  <c r="B1940" i="10" s="1"/>
  <c r="H35" i="39"/>
  <c r="W46" i="39"/>
  <c r="I66" i="42"/>
  <c r="J66" i="42" s="1"/>
  <c r="C2379" i="10" s="1"/>
  <c r="C2619" i="10" s="1"/>
  <c r="L37" i="37"/>
  <c r="B2192" i="10" s="1"/>
  <c r="B2432" i="10" s="1"/>
  <c r="U15" i="42"/>
  <c r="V15" i="42" s="1"/>
  <c r="C2091" i="10" s="1"/>
  <c r="J22" i="38"/>
  <c r="Y23" i="37"/>
  <c r="L66" i="38"/>
  <c r="B2301" i="10" s="1"/>
  <c r="B2541" i="10" s="1"/>
  <c r="AA61" i="38"/>
  <c r="B2059" i="10" s="1"/>
  <c r="G84" i="44"/>
  <c r="H84" i="44" s="1"/>
  <c r="J84" i="44" s="1"/>
  <c r="J53" i="38"/>
  <c r="U9" i="42"/>
  <c r="V9" i="42" s="1"/>
  <c r="C2085" i="10" s="1"/>
  <c r="J64" i="39"/>
  <c r="J42" i="38"/>
  <c r="X29" i="39"/>
  <c r="Y29" i="39" s="1"/>
  <c r="W40" i="39"/>
  <c r="Y82" i="38"/>
  <c r="I54" i="41"/>
  <c r="J54" i="41" s="1"/>
  <c r="C2287" i="10" s="1"/>
  <c r="C2527" i="10" s="1"/>
  <c r="U76" i="42"/>
  <c r="V76" i="42" s="1"/>
  <c r="C2152" i="10" s="1"/>
  <c r="U60" i="42"/>
  <c r="V60" i="42" s="1"/>
  <c r="C2136" i="10" s="1"/>
  <c r="U44" i="42"/>
  <c r="V44" i="42" s="1"/>
  <c r="C2120" i="10" s="1"/>
  <c r="U28" i="42"/>
  <c r="V28" i="42" s="1"/>
  <c r="C2104" i="10" s="1"/>
  <c r="U12" i="42"/>
  <c r="V12" i="42" s="1"/>
  <c r="C2088" i="10" s="1"/>
  <c r="U74" i="42"/>
  <c r="V74" i="42" s="1"/>
  <c r="C2150" i="10" s="1"/>
  <c r="U58" i="42"/>
  <c r="V58" i="42" s="1"/>
  <c r="C2134" i="10" s="1"/>
  <c r="U10" i="42"/>
  <c r="V10" i="42" s="1"/>
  <c r="C2086" i="10" s="1"/>
  <c r="H43" i="38"/>
  <c r="L43" i="38" s="1"/>
  <c r="B2278" i="10" s="1"/>
  <c r="B2518" i="10" s="1"/>
  <c r="U83" i="42"/>
  <c r="V83" i="42" s="1"/>
  <c r="C2159" i="10" s="1"/>
  <c r="U39" i="42"/>
  <c r="V39" i="42" s="1"/>
  <c r="C2115" i="10" s="1"/>
  <c r="U27" i="42"/>
  <c r="V27" i="42" s="1"/>
  <c r="C2103" i="10" s="1"/>
  <c r="U23" i="42"/>
  <c r="V23" i="42" s="1"/>
  <c r="C2099" i="10" s="1"/>
  <c r="I62" i="42"/>
  <c r="J62" i="42" s="1"/>
  <c r="C2375" i="10" s="1"/>
  <c r="C2615" i="10" s="1"/>
  <c r="H12" i="38"/>
  <c r="J12" i="38" s="1"/>
  <c r="J7" i="40"/>
  <c r="H20" i="38"/>
  <c r="J20" i="38" s="1"/>
  <c r="H36" i="39"/>
  <c r="I46" i="42"/>
  <c r="J46" i="42" s="1"/>
  <c r="C2359" i="10" s="1"/>
  <c r="C2599" i="10" s="1"/>
  <c r="I85" i="42"/>
  <c r="J85" i="42" s="1"/>
  <c r="C2398" i="10" s="1"/>
  <c r="C2638" i="10" s="1"/>
  <c r="I35" i="46"/>
  <c r="J35" i="46" s="1"/>
  <c r="C2828" i="10" s="1"/>
  <c r="C2668" i="10" s="1"/>
  <c r="J66" i="38"/>
  <c r="H40" i="39"/>
  <c r="J40" i="39" s="1"/>
  <c r="U51" i="42"/>
  <c r="V51" i="42" s="1"/>
  <c r="C2127" i="10" s="1"/>
  <c r="I44" i="41"/>
  <c r="J44" i="41" s="1"/>
  <c r="C2277" i="10" s="1"/>
  <c r="C2517" i="10" s="1"/>
  <c r="L28" i="38"/>
  <c r="B2263" i="10" s="1"/>
  <c r="B2503" i="10" s="1"/>
  <c r="J10" i="38"/>
  <c r="Y35" i="33"/>
  <c r="I23" i="42"/>
  <c r="J23" i="42" s="1"/>
  <c r="C2336" i="10" s="1"/>
  <c r="C2576" i="10" s="1"/>
  <c r="J41" i="38"/>
  <c r="I5" i="41"/>
  <c r="J5" i="41" s="1"/>
  <c r="I65" i="46"/>
  <c r="J65" i="46" s="1"/>
  <c r="C2858" i="10" s="1"/>
  <c r="C2698" i="10" s="1"/>
  <c r="AA66" i="38"/>
  <c r="B2064" i="10" s="1"/>
  <c r="AA71" i="33"/>
  <c r="B1909" i="10" s="1"/>
  <c r="J74" i="37"/>
  <c r="K74" i="37" s="1"/>
  <c r="L74" i="37" s="1"/>
  <c r="B2229" i="10" s="1"/>
  <c r="B2469" i="10" s="1"/>
  <c r="L54" i="38"/>
  <c r="B2289" i="10" s="1"/>
  <c r="B2529" i="10" s="1"/>
  <c r="J73" i="38"/>
  <c r="J28" i="38"/>
  <c r="AA40" i="39"/>
  <c r="B2118" i="10" s="1"/>
  <c r="J5" i="33"/>
  <c r="AA29" i="37"/>
  <c r="B1947" i="10" s="1"/>
  <c r="L78" i="38"/>
  <c r="B2313" i="10" s="1"/>
  <c r="B2553" i="10" s="1"/>
  <c r="AA61" i="37"/>
  <c r="B1979" i="10" s="1"/>
  <c r="H68" i="44"/>
  <c r="I22" i="41"/>
  <c r="J22" i="41" s="1"/>
  <c r="C2255" i="10" s="1"/>
  <c r="C2495" i="10" s="1"/>
  <c r="L64" i="38"/>
  <c r="B2299" i="10" s="1"/>
  <c r="B2539" i="10" s="1"/>
  <c r="L80" i="38"/>
  <c r="B2315" i="10" s="1"/>
  <c r="B2555" i="10" s="1"/>
  <c r="X46" i="38"/>
  <c r="Y46" i="38" s="1"/>
  <c r="AA37" i="38"/>
  <c r="B2035" i="10" s="1"/>
  <c r="H72" i="39"/>
  <c r="L72" i="39" s="1"/>
  <c r="B2387" i="10" s="1"/>
  <c r="B2627" i="10" s="1"/>
  <c r="X17" i="38"/>
  <c r="Y17" i="38" s="1"/>
  <c r="Y81" i="37"/>
  <c r="U43" i="42"/>
  <c r="V43" i="42" s="1"/>
  <c r="C2119" i="10" s="1"/>
  <c r="U11" i="42"/>
  <c r="V11" i="42" s="1"/>
  <c r="C2087" i="10" s="1"/>
  <c r="I8" i="41"/>
  <c r="J8" i="41" s="1"/>
  <c r="C2241" i="10" s="1"/>
  <c r="C2481" i="10" s="1"/>
  <c r="AA13" i="38"/>
  <c r="B2011" i="10" s="1"/>
  <c r="L80" i="39"/>
  <c r="B2395" i="10" s="1"/>
  <c r="B2635" i="10" s="1"/>
  <c r="J4" i="38"/>
  <c r="J32" i="38"/>
  <c r="W46" i="38"/>
  <c r="I74" i="41"/>
  <c r="J74" i="41" s="1"/>
  <c r="C2307" i="10" s="1"/>
  <c r="C2547" i="10" s="1"/>
  <c r="U84" i="42"/>
  <c r="V84" i="42" s="1"/>
  <c r="C2160" i="10" s="1"/>
  <c r="U68" i="42"/>
  <c r="V68" i="42" s="1"/>
  <c r="C2144" i="10" s="1"/>
  <c r="U52" i="42"/>
  <c r="V52" i="42" s="1"/>
  <c r="C2128" i="10" s="1"/>
  <c r="U36" i="42"/>
  <c r="V36" i="42" s="1"/>
  <c r="C2112" i="10" s="1"/>
  <c r="U20" i="42"/>
  <c r="V20" i="42" s="1"/>
  <c r="C2096" i="10" s="1"/>
  <c r="U82" i="42"/>
  <c r="V82" i="42" s="1"/>
  <c r="C2158" i="10" s="1"/>
  <c r="U66" i="42"/>
  <c r="V66" i="42" s="1"/>
  <c r="C2142" i="10" s="1"/>
  <c r="U50" i="42"/>
  <c r="V50" i="42" s="1"/>
  <c r="C2126" i="10" s="1"/>
  <c r="J48" i="38"/>
  <c r="X20" i="38"/>
  <c r="Y20" i="38" s="1"/>
  <c r="L55" i="38"/>
  <c r="B2290" i="10" s="1"/>
  <c r="B2530" i="10" s="1"/>
  <c r="AA37" i="37"/>
  <c r="B1955" i="10" s="1"/>
  <c r="H75" i="38"/>
  <c r="L75" i="38" s="1"/>
  <c r="B2310" i="10" s="1"/>
  <c r="B2550" i="10" s="1"/>
  <c r="J14" i="38"/>
  <c r="U78" i="42"/>
  <c r="V78" i="42" s="1"/>
  <c r="C2154" i="10" s="1"/>
  <c r="U62" i="42"/>
  <c r="V62" i="42" s="1"/>
  <c r="C2138" i="10" s="1"/>
  <c r="U46" i="42"/>
  <c r="V46" i="42" s="1"/>
  <c r="C2122" i="10" s="1"/>
  <c r="U30" i="42"/>
  <c r="V30" i="42" s="1"/>
  <c r="C2106" i="10" s="1"/>
  <c r="U14" i="42"/>
  <c r="V14" i="42" s="1"/>
  <c r="C2090" i="10" s="1"/>
  <c r="I67" i="46"/>
  <c r="J67" i="46" s="1"/>
  <c r="C2860" i="10" s="1"/>
  <c r="C2700" i="10" s="1"/>
  <c r="AA4" i="37"/>
  <c r="B1922" i="10" s="1"/>
  <c r="K3" i="20"/>
  <c r="J4" i="20"/>
  <c r="H3" i="21"/>
  <c r="J3" i="21" s="1"/>
  <c r="J3" i="20"/>
  <c r="K5" i="21"/>
  <c r="J5" i="21"/>
  <c r="I4" i="21"/>
  <c r="H4" i="21"/>
  <c r="B2560" i="10"/>
  <c r="B2548" i="10"/>
  <c r="J29" i="38"/>
  <c r="L29" i="38"/>
  <c r="B2264" i="10" s="1"/>
  <c r="B2504" i="10" s="1"/>
  <c r="J34" i="38"/>
  <c r="L34" i="38"/>
  <c r="B2269" i="10" s="1"/>
  <c r="B2509" i="10" s="1"/>
  <c r="R57" i="45"/>
  <c r="S57" i="44"/>
  <c r="Z57" i="44" s="1"/>
  <c r="U57" i="44"/>
  <c r="L48" i="39"/>
  <c r="B2363" i="10" s="1"/>
  <c r="B2603" i="10" s="1"/>
  <c r="C55" i="45"/>
  <c r="D55" i="44"/>
  <c r="K55" i="44" s="1"/>
  <c r="F55" i="44"/>
  <c r="I55" i="44" s="1"/>
  <c r="C41" i="45"/>
  <c r="D41" i="44"/>
  <c r="K41" i="44" s="1"/>
  <c r="F41" i="44"/>
  <c r="G41" i="44" s="1"/>
  <c r="H41" i="44" s="1"/>
  <c r="G25" i="39"/>
  <c r="H25" i="39" s="1"/>
  <c r="AA71" i="37"/>
  <c r="B1989" i="10" s="1"/>
  <c r="C62" i="45"/>
  <c r="F62" i="44"/>
  <c r="D62" i="44"/>
  <c r="K62" i="44" s="1"/>
  <c r="C46" i="45"/>
  <c r="F46" i="44"/>
  <c r="G46" i="44" s="1"/>
  <c r="D46" i="44"/>
  <c r="K46" i="44" s="1"/>
  <c r="D52" i="45"/>
  <c r="K52" i="45" s="1"/>
  <c r="F52" i="45"/>
  <c r="W12" i="38"/>
  <c r="Y12" i="38" s="1"/>
  <c r="C53" i="45"/>
  <c r="F53" i="44"/>
  <c r="I53" i="44" s="1"/>
  <c r="D53" i="44"/>
  <c r="K53" i="44" s="1"/>
  <c r="J33" i="38"/>
  <c r="G27" i="39"/>
  <c r="H27" i="39" s="1"/>
  <c r="R79" i="44"/>
  <c r="S79" i="39"/>
  <c r="Z79" i="39" s="1"/>
  <c r="U79" i="39"/>
  <c r="R63" i="44"/>
  <c r="S63" i="39"/>
  <c r="Z63" i="39" s="1"/>
  <c r="U63" i="39"/>
  <c r="R31" i="44"/>
  <c r="S31" i="39"/>
  <c r="Z31" i="39" s="1"/>
  <c r="U31" i="39"/>
  <c r="Y31" i="37"/>
  <c r="V54" i="39"/>
  <c r="X54" i="39" s="1"/>
  <c r="W38" i="38"/>
  <c r="R6" i="45"/>
  <c r="S6" i="44"/>
  <c r="Z6" i="44" s="1"/>
  <c r="U6" i="44"/>
  <c r="V6" i="44" s="1"/>
  <c r="O77" i="47"/>
  <c r="R77" i="46"/>
  <c r="S77" i="46" s="1"/>
  <c r="T77" i="46"/>
  <c r="P77" i="46"/>
  <c r="O67" i="47"/>
  <c r="P67" i="46"/>
  <c r="R67" i="46"/>
  <c r="S67" i="46" s="1"/>
  <c r="T67" i="46"/>
  <c r="O65" i="47"/>
  <c r="R65" i="46"/>
  <c r="S65" i="46" s="1"/>
  <c r="T65" i="46"/>
  <c r="P65" i="46"/>
  <c r="O63" i="47"/>
  <c r="P63" i="46"/>
  <c r="R63" i="46"/>
  <c r="T63" i="46"/>
  <c r="O59" i="47"/>
  <c r="R59" i="46"/>
  <c r="S59" i="46" s="1"/>
  <c r="T59" i="46"/>
  <c r="P59" i="46"/>
  <c r="O53" i="47"/>
  <c r="R53" i="46"/>
  <c r="S53" i="46" s="1"/>
  <c r="T53" i="46"/>
  <c r="P53" i="46"/>
  <c r="O33" i="47"/>
  <c r="T33" i="46"/>
  <c r="P33" i="46"/>
  <c r="R33" i="46"/>
  <c r="S33" i="46" s="1"/>
  <c r="U33" i="46" s="1"/>
  <c r="V33" i="46" s="1"/>
  <c r="C2989" i="10" s="1"/>
  <c r="O13" i="47"/>
  <c r="P13" i="46"/>
  <c r="R13" i="46"/>
  <c r="S13" i="46" s="1"/>
  <c r="T13" i="46"/>
  <c r="C84" i="47"/>
  <c r="D84" i="46"/>
  <c r="H84" i="46"/>
  <c r="F84" i="46"/>
  <c r="G84" i="46" s="1"/>
  <c r="C82" i="47"/>
  <c r="D82" i="46"/>
  <c r="F82" i="46"/>
  <c r="G82" i="46" s="1"/>
  <c r="H82" i="46"/>
  <c r="C80" i="47"/>
  <c r="H80" i="46"/>
  <c r="D80" i="46"/>
  <c r="F80" i="46"/>
  <c r="C26" i="46"/>
  <c r="D26" i="42"/>
  <c r="F26" i="42"/>
  <c r="G26" i="42" s="1"/>
  <c r="H26" i="42"/>
  <c r="J30" i="38"/>
  <c r="C22" i="45"/>
  <c r="F22" i="44"/>
  <c r="D22" i="44"/>
  <c r="K22" i="44" s="1"/>
  <c r="C6" i="45"/>
  <c r="F6" i="44"/>
  <c r="D6" i="44"/>
  <c r="K6" i="44" s="1"/>
  <c r="X49" i="38"/>
  <c r="AA49" i="38" s="1"/>
  <c r="B2047" i="10" s="1"/>
  <c r="X25" i="39"/>
  <c r="R25" i="45"/>
  <c r="S25" i="44"/>
  <c r="Z25" i="44" s="1"/>
  <c r="U25" i="44"/>
  <c r="V25" i="44" s="1"/>
  <c r="D80" i="45"/>
  <c r="K80" i="45" s="1"/>
  <c r="F80" i="45"/>
  <c r="G80" i="45" s="1"/>
  <c r="C4" i="45"/>
  <c r="F4" i="44"/>
  <c r="D4" i="44"/>
  <c r="K4" i="44" s="1"/>
  <c r="R45" i="44"/>
  <c r="S45" i="39"/>
  <c r="Z45" i="39" s="1"/>
  <c r="U45" i="39"/>
  <c r="R72" i="45"/>
  <c r="S72" i="44"/>
  <c r="Z72" i="44" s="1"/>
  <c r="U72" i="44"/>
  <c r="V72" i="44" s="1"/>
  <c r="W72" i="44" s="1"/>
  <c r="V32" i="39"/>
  <c r="X32" i="39" s="1"/>
  <c r="R59" i="44"/>
  <c r="S59" i="39"/>
  <c r="Z59" i="39" s="1"/>
  <c r="U59" i="39"/>
  <c r="V43" i="38"/>
  <c r="X43" i="38" s="1"/>
  <c r="R27" i="44"/>
  <c r="S27" i="39"/>
  <c r="Z27" i="39" s="1"/>
  <c r="U27" i="39"/>
  <c r="W42" i="38"/>
  <c r="W10" i="38"/>
  <c r="H49" i="47"/>
  <c r="D49" i="47"/>
  <c r="F49" i="47"/>
  <c r="G49" i="47" s="1"/>
  <c r="H17" i="47"/>
  <c r="D17" i="47"/>
  <c r="F17" i="47"/>
  <c r="G17" i="47" s="1"/>
  <c r="C70" i="45"/>
  <c r="F70" i="44"/>
  <c r="I70" i="44" s="1"/>
  <c r="D70" i="44"/>
  <c r="K70" i="44" s="1"/>
  <c r="C20" i="45"/>
  <c r="F20" i="44"/>
  <c r="G20" i="44" s="1"/>
  <c r="H20" i="44" s="1"/>
  <c r="D20" i="44"/>
  <c r="K20" i="44" s="1"/>
  <c r="R21" i="45"/>
  <c r="U21" i="44"/>
  <c r="V21" i="44" s="1"/>
  <c r="S21" i="44"/>
  <c r="Z21" i="44" s="1"/>
  <c r="R36" i="45"/>
  <c r="U36" i="44"/>
  <c r="V36" i="44" s="1"/>
  <c r="S36" i="44"/>
  <c r="Z36" i="44" s="1"/>
  <c r="AA55" i="37"/>
  <c r="B1973" i="10" s="1"/>
  <c r="R23" i="44"/>
  <c r="S23" i="39"/>
  <c r="Z23" i="39" s="1"/>
  <c r="U23" i="39"/>
  <c r="V23" i="38"/>
  <c r="W23" i="38" s="1"/>
  <c r="V62" i="39"/>
  <c r="W62" i="39" s="1"/>
  <c r="R62" i="45"/>
  <c r="U62" i="44"/>
  <c r="V62" i="44" s="1"/>
  <c r="X62" i="44" s="1"/>
  <c r="S62" i="44"/>
  <c r="Z62" i="44" s="1"/>
  <c r="Y30" i="38"/>
  <c r="C10" i="45"/>
  <c r="F10" i="44"/>
  <c r="D10" i="44"/>
  <c r="K10" i="44" s="1"/>
  <c r="R69" i="45"/>
  <c r="S69" i="44"/>
  <c r="Z69" i="44" s="1"/>
  <c r="U69" i="44"/>
  <c r="V53" i="39"/>
  <c r="R53" i="45"/>
  <c r="S53" i="44"/>
  <c r="Z53" i="44" s="1"/>
  <c r="U53" i="44"/>
  <c r="R41" i="45"/>
  <c r="S41" i="44"/>
  <c r="Z41" i="44" s="1"/>
  <c r="U41" i="44"/>
  <c r="I60" i="44"/>
  <c r="D60" i="45"/>
  <c r="K60" i="45" s="1"/>
  <c r="F60" i="45"/>
  <c r="G60" i="45" s="1"/>
  <c r="I60" i="45"/>
  <c r="R40" i="45"/>
  <c r="S40" i="44"/>
  <c r="Z40" i="44" s="1"/>
  <c r="V40" i="44"/>
  <c r="X40" i="44" s="1"/>
  <c r="X8" i="39"/>
  <c r="R8" i="45"/>
  <c r="S8" i="44"/>
  <c r="Z8" i="44" s="1"/>
  <c r="U8" i="44"/>
  <c r="V8" i="44" s="1"/>
  <c r="W8" i="44" s="1"/>
  <c r="G57" i="39"/>
  <c r="R66" i="45"/>
  <c r="U66" i="44"/>
  <c r="S66" i="44"/>
  <c r="Z66" i="44" s="1"/>
  <c r="W50" i="38"/>
  <c r="X50" i="38"/>
  <c r="Y50" i="38" s="1"/>
  <c r="AA34" i="38"/>
  <c r="B2032" i="10" s="1"/>
  <c r="W18" i="38"/>
  <c r="C54" i="46"/>
  <c r="D54" i="42"/>
  <c r="F54" i="42"/>
  <c r="G54" i="42" s="1"/>
  <c r="H54" i="42"/>
  <c r="C28" i="46"/>
  <c r="D28" i="42"/>
  <c r="F28" i="42"/>
  <c r="G28" i="42" s="1"/>
  <c r="H28" i="42"/>
  <c r="G24" i="41"/>
  <c r="I24" i="41" s="1"/>
  <c r="J24" i="41" s="1"/>
  <c r="C2257" i="10" s="1"/>
  <c r="C2497" i="10" s="1"/>
  <c r="C23" i="47"/>
  <c r="H23" i="46"/>
  <c r="F23" i="46"/>
  <c r="G23" i="46" s="1"/>
  <c r="D23" i="46"/>
  <c r="O84" i="47"/>
  <c r="T84" i="46"/>
  <c r="P84" i="46"/>
  <c r="R84" i="46"/>
  <c r="S84" i="46" s="1"/>
  <c r="O68" i="47"/>
  <c r="T68" i="46"/>
  <c r="R68" i="46"/>
  <c r="P68" i="46"/>
  <c r="S68" i="46"/>
  <c r="O44" i="47"/>
  <c r="T44" i="46"/>
  <c r="R44" i="46"/>
  <c r="P44" i="46"/>
  <c r="O28" i="47"/>
  <c r="P28" i="46"/>
  <c r="R28" i="46"/>
  <c r="S28" i="46" s="1"/>
  <c r="T28" i="46"/>
  <c r="O20" i="47"/>
  <c r="P20" i="46"/>
  <c r="R20" i="46"/>
  <c r="S20" i="46" s="1"/>
  <c r="T20" i="46"/>
  <c r="O74" i="47"/>
  <c r="R74" i="46"/>
  <c r="P74" i="46"/>
  <c r="T74" i="46"/>
  <c r="O58" i="47"/>
  <c r="T58" i="46"/>
  <c r="P58" i="46"/>
  <c r="R58" i="46"/>
  <c r="O50" i="47"/>
  <c r="P50" i="46"/>
  <c r="T50" i="46"/>
  <c r="R50" i="46"/>
  <c r="S50" i="46" s="1"/>
  <c r="O42" i="47"/>
  <c r="R42" i="46"/>
  <c r="S42" i="46" s="1"/>
  <c r="P42" i="46"/>
  <c r="U18" i="42"/>
  <c r="V18" i="42" s="1"/>
  <c r="C2094" i="10" s="1"/>
  <c r="C15" i="45"/>
  <c r="D15" i="44"/>
  <c r="K15" i="44" s="1"/>
  <c r="F15" i="44"/>
  <c r="AA82" i="38"/>
  <c r="B2080" i="10" s="1"/>
  <c r="X34" i="39"/>
  <c r="J78" i="38"/>
  <c r="L16" i="39"/>
  <c r="B2331" i="10" s="1"/>
  <c r="B2571" i="10" s="1"/>
  <c r="R81" i="45"/>
  <c r="S81" i="44"/>
  <c r="Z81" i="44" s="1"/>
  <c r="U81" i="44"/>
  <c r="R37" i="45"/>
  <c r="S37" i="44"/>
  <c r="Z37" i="44" s="1"/>
  <c r="U37" i="44"/>
  <c r="H48" i="44"/>
  <c r="Y5" i="33"/>
  <c r="R20" i="45"/>
  <c r="S20" i="44"/>
  <c r="Z20" i="44" s="1"/>
  <c r="U20" i="44"/>
  <c r="V20" i="44" s="1"/>
  <c r="X20" i="44" s="1"/>
  <c r="J55" i="38"/>
  <c r="J70" i="37"/>
  <c r="K70" i="37" s="1"/>
  <c r="L70" i="37" s="1"/>
  <c r="B2225" i="10" s="1"/>
  <c r="B2465" i="10" s="1"/>
  <c r="Y37" i="37"/>
  <c r="V33" i="39"/>
  <c r="W33" i="39" s="1"/>
  <c r="R33" i="45"/>
  <c r="S33" i="44"/>
  <c r="Z33" i="44" s="1"/>
  <c r="U33" i="44"/>
  <c r="D72" i="45"/>
  <c r="K72" i="45" s="1"/>
  <c r="F72" i="45"/>
  <c r="G72" i="45" s="1"/>
  <c r="F40" i="45"/>
  <c r="G40" i="45" s="1"/>
  <c r="D40" i="45"/>
  <c r="K40" i="45" s="1"/>
  <c r="J84" i="39"/>
  <c r="X5" i="38"/>
  <c r="AA68" i="37"/>
  <c r="B1986" i="10" s="1"/>
  <c r="X44" i="38"/>
  <c r="L53" i="38"/>
  <c r="B2288" i="10" s="1"/>
  <c r="B2528" i="10" s="1"/>
  <c r="G49" i="39"/>
  <c r="H49" i="39" s="1"/>
  <c r="C43" i="45"/>
  <c r="F43" i="44"/>
  <c r="D43" i="44"/>
  <c r="K43" i="44" s="1"/>
  <c r="C37" i="45"/>
  <c r="D37" i="44"/>
  <c r="K37" i="44" s="1"/>
  <c r="F37" i="44"/>
  <c r="G37" i="44" s="1"/>
  <c r="I78" i="39"/>
  <c r="C78" i="45"/>
  <c r="F78" i="44"/>
  <c r="I78" i="44" s="1"/>
  <c r="D78" i="44"/>
  <c r="K78" i="44" s="1"/>
  <c r="G34" i="39"/>
  <c r="C34" i="45"/>
  <c r="F34" i="44"/>
  <c r="G34" i="44" s="1"/>
  <c r="H34" i="44" s="1"/>
  <c r="D34" i="44"/>
  <c r="K34" i="44" s="1"/>
  <c r="I18" i="39"/>
  <c r="C18" i="45"/>
  <c r="F18" i="44"/>
  <c r="I18" i="44" s="1"/>
  <c r="D18" i="44"/>
  <c r="K18" i="44" s="1"/>
  <c r="H16" i="38"/>
  <c r="J16" i="38" s="1"/>
  <c r="X81" i="38"/>
  <c r="AA81" i="38" s="1"/>
  <c r="B2079" i="10" s="1"/>
  <c r="X57" i="38"/>
  <c r="X57" i="39"/>
  <c r="W57" i="38"/>
  <c r="R68" i="45"/>
  <c r="S68" i="44"/>
  <c r="Z68" i="44" s="1"/>
  <c r="U68" i="44"/>
  <c r="W52" i="38"/>
  <c r="AA52" i="38" s="1"/>
  <c r="B2050" i="10" s="1"/>
  <c r="R4" i="45"/>
  <c r="S4" i="44"/>
  <c r="Z4" i="44" s="1"/>
  <c r="U4" i="44"/>
  <c r="Y4" i="38"/>
  <c r="J77" i="38"/>
  <c r="G55" i="39"/>
  <c r="H55" i="39" s="1"/>
  <c r="J55" i="39" s="1"/>
  <c r="G41" i="39"/>
  <c r="L41" i="38"/>
  <c r="B2276" i="10" s="1"/>
  <c r="B2516" i="10" s="1"/>
  <c r="I25" i="39"/>
  <c r="C25" i="45"/>
  <c r="D25" i="44"/>
  <c r="K25" i="44" s="1"/>
  <c r="F25" i="44"/>
  <c r="I25" i="44" s="1"/>
  <c r="J13" i="38"/>
  <c r="R71" i="44"/>
  <c r="S71" i="39"/>
  <c r="Z71" i="39" s="1"/>
  <c r="U71" i="39"/>
  <c r="V71" i="38"/>
  <c r="I66" i="39"/>
  <c r="G66" i="39"/>
  <c r="H66" i="39" s="1"/>
  <c r="G62" i="39"/>
  <c r="H62" i="39" s="1"/>
  <c r="J62" i="38"/>
  <c r="I46" i="39"/>
  <c r="G46" i="39"/>
  <c r="H46" i="39" s="1"/>
  <c r="L46" i="39" s="1"/>
  <c r="B2361" i="10" s="1"/>
  <c r="B2601" i="10" s="1"/>
  <c r="G38" i="39"/>
  <c r="C38" i="45"/>
  <c r="F38" i="44"/>
  <c r="I38" i="44" s="1"/>
  <c r="D38" i="44"/>
  <c r="K38" i="44" s="1"/>
  <c r="J38" i="38"/>
  <c r="I8" i="39"/>
  <c r="Y61" i="37"/>
  <c r="X33" i="38"/>
  <c r="J56" i="38"/>
  <c r="L56" i="39"/>
  <c r="B2371" i="10" s="1"/>
  <c r="B2611" i="10" s="1"/>
  <c r="F84" i="45"/>
  <c r="I84" i="45" s="1"/>
  <c r="D84" i="45"/>
  <c r="K84" i="45" s="1"/>
  <c r="J52" i="44"/>
  <c r="W76" i="38"/>
  <c r="AA76" i="38" s="1"/>
  <c r="B2074" i="10" s="1"/>
  <c r="V60" i="39"/>
  <c r="R60" i="45"/>
  <c r="U60" i="44"/>
  <c r="V60" i="44" s="1"/>
  <c r="X60" i="44" s="1"/>
  <c r="S60" i="44"/>
  <c r="Z60" i="44" s="1"/>
  <c r="Y60" i="38"/>
  <c r="W44" i="38"/>
  <c r="W28" i="38"/>
  <c r="Y28" i="38" s="1"/>
  <c r="I83" i="39"/>
  <c r="H83" i="39"/>
  <c r="C83" i="45"/>
  <c r="F83" i="44"/>
  <c r="G83" i="44" s="1"/>
  <c r="D83" i="44"/>
  <c r="K83" i="44" s="1"/>
  <c r="H83" i="38"/>
  <c r="L83" i="38" s="1"/>
  <c r="B2318" i="10" s="1"/>
  <c r="B2558" i="10" s="1"/>
  <c r="L65" i="37"/>
  <c r="B2220" i="10" s="1"/>
  <c r="B2460" i="10" s="1"/>
  <c r="L65" i="38"/>
  <c r="B2300" i="10" s="1"/>
  <c r="B2540" i="10" s="1"/>
  <c r="I53" i="39"/>
  <c r="G53" i="39"/>
  <c r="H53" i="39" s="1"/>
  <c r="L47" i="38"/>
  <c r="B2282" i="10" s="1"/>
  <c r="B2522" i="10" s="1"/>
  <c r="L37" i="38"/>
  <c r="B2272" i="10" s="1"/>
  <c r="B2512" i="10" s="1"/>
  <c r="I27" i="39"/>
  <c r="C27" i="45"/>
  <c r="F27" i="44"/>
  <c r="I27" i="44" s="1"/>
  <c r="D27" i="44"/>
  <c r="K27" i="44" s="1"/>
  <c r="H27" i="38"/>
  <c r="L27" i="38" s="1"/>
  <c r="B2262" i="10" s="1"/>
  <c r="B2502" i="10" s="1"/>
  <c r="H23" i="38"/>
  <c r="J23" i="38" s="1"/>
  <c r="I19" i="39"/>
  <c r="G19" i="39"/>
  <c r="L19" i="38"/>
  <c r="B2254" i="10" s="1"/>
  <c r="B2494" i="10" s="1"/>
  <c r="L13" i="37"/>
  <c r="B2168" i="10" s="1"/>
  <c r="B2408" i="10" s="1"/>
  <c r="X79" i="38"/>
  <c r="W79" i="38"/>
  <c r="V63" i="38"/>
  <c r="X63" i="38" s="1"/>
  <c r="V47" i="38"/>
  <c r="W47" i="38" s="1"/>
  <c r="V31" i="38"/>
  <c r="X31" i="38" s="1"/>
  <c r="AA15" i="33"/>
  <c r="B1853" i="10" s="1"/>
  <c r="X70" i="39"/>
  <c r="AA70" i="39" s="1"/>
  <c r="B2148" i="10" s="1"/>
  <c r="R70" i="45"/>
  <c r="U70" i="44"/>
  <c r="S70" i="44"/>
  <c r="Z70" i="44" s="1"/>
  <c r="W54" i="39"/>
  <c r="R54" i="45"/>
  <c r="U54" i="44"/>
  <c r="S54" i="44"/>
  <c r="Z54" i="44" s="1"/>
  <c r="W54" i="38"/>
  <c r="Y54" i="38" s="1"/>
  <c r="X54" i="38"/>
  <c r="Y38" i="37"/>
  <c r="AA38" i="37"/>
  <c r="B1956" i="10" s="1"/>
  <c r="W38" i="39"/>
  <c r="X38" i="39"/>
  <c r="R38" i="45"/>
  <c r="U38" i="44"/>
  <c r="V38" i="44" s="1"/>
  <c r="X38" i="44" s="1"/>
  <c r="S38" i="44"/>
  <c r="Z38" i="44" s="1"/>
  <c r="X38" i="38"/>
  <c r="R22" i="45"/>
  <c r="S22" i="44"/>
  <c r="Z22" i="44" s="1"/>
  <c r="U22" i="44"/>
  <c r="W22" i="38"/>
  <c r="X22" i="38"/>
  <c r="V6" i="39"/>
  <c r="C61" i="47"/>
  <c r="D61" i="46"/>
  <c r="H61" i="46"/>
  <c r="F61" i="46"/>
  <c r="G61" i="46" s="1"/>
  <c r="C25" i="47"/>
  <c r="F25" i="46"/>
  <c r="G25" i="46" s="1"/>
  <c r="H25" i="46"/>
  <c r="D25" i="46"/>
  <c r="U73" i="42"/>
  <c r="V73" i="42" s="1"/>
  <c r="C2149" i="10" s="1"/>
  <c r="O73" i="47"/>
  <c r="T73" i="46"/>
  <c r="R73" i="46"/>
  <c r="P73" i="46"/>
  <c r="O71" i="47"/>
  <c r="R71" i="46"/>
  <c r="S71" i="46" s="1"/>
  <c r="P71" i="46"/>
  <c r="T71" i="46"/>
  <c r="O61" i="47"/>
  <c r="R61" i="46"/>
  <c r="S61" i="46" s="1"/>
  <c r="T61" i="46"/>
  <c r="P61" i="46"/>
  <c r="O51" i="47"/>
  <c r="R51" i="46"/>
  <c r="S51" i="46" s="1"/>
  <c r="P51" i="46"/>
  <c r="T51" i="46"/>
  <c r="O43" i="47"/>
  <c r="R43" i="46"/>
  <c r="S43" i="46" s="1"/>
  <c r="P43" i="46"/>
  <c r="T43" i="46"/>
  <c r="O11" i="47"/>
  <c r="P11" i="46"/>
  <c r="T11" i="46"/>
  <c r="R11" i="46"/>
  <c r="O9" i="47"/>
  <c r="R9" i="46"/>
  <c r="P9" i="46"/>
  <c r="T9" i="46"/>
  <c r="I80" i="42"/>
  <c r="J80" i="42" s="1"/>
  <c r="C2393" i="10" s="1"/>
  <c r="C2633" i="10" s="1"/>
  <c r="I26" i="41"/>
  <c r="J26" i="41" s="1"/>
  <c r="C2259" i="10" s="1"/>
  <c r="C2499" i="10" s="1"/>
  <c r="I12" i="41"/>
  <c r="J12" i="41" s="1"/>
  <c r="C2245" i="10" s="1"/>
  <c r="C2485" i="10" s="1"/>
  <c r="H74" i="38"/>
  <c r="C30" i="45"/>
  <c r="F30" i="44"/>
  <c r="I30" i="44" s="1"/>
  <c r="D30" i="44"/>
  <c r="K30" i="44" s="1"/>
  <c r="H30" i="39"/>
  <c r="J30" i="39" s="1"/>
  <c r="G22" i="39"/>
  <c r="H22" i="39" s="1"/>
  <c r="L22" i="39" s="1"/>
  <c r="B2337" i="10" s="1"/>
  <c r="B2577" i="10" s="1"/>
  <c r="C14" i="45"/>
  <c r="F14" i="44"/>
  <c r="I14" i="44" s="1"/>
  <c r="D14" i="44"/>
  <c r="K14" i="44" s="1"/>
  <c r="I6" i="39"/>
  <c r="J6" i="38"/>
  <c r="V49" i="39"/>
  <c r="R49" i="45"/>
  <c r="S49" i="44"/>
  <c r="Z49" i="44" s="1"/>
  <c r="U49" i="44"/>
  <c r="X25" i="38"/>
  <c r="W25" i="38"/>
  <c r="W25" i="39"/>
  <c r="Y25" i="39" s="1"/>
  <c r="Y13" i="38"/>
  <c r="AA9" i="38"/>
  <c r="B2007" i="10" s="1"/>
  <c r="J80" i="39"/>
  <c r="G4" i="39"/>
  <c r="H4" i="39" s="1"/>
  <c r="W45" i="38"/>
  <c r="X45" i="38"/>
  <c r="V72" i="39"/>
  <c r="W72" i="39" s="1"/>
  <c r="Y72" i="38"/>
  <c r="X56" i="38"/>
  <c r="R32" i="45"/>
  <c r="U32" i="44"/>
  <c r="S32" i="44"/>
  <c r="Z32" i="44" s="1"/>
  <c r="V32" i="44"/>
  <c r="X32" i="44" s="1"/>
  <c r="W32" i="38"/>
  <c r="X32" i="38"/>
  <c r="R16" i="45"/>
  <c r="S16" i="44"/>
  <c r="Z16" i="44" s="1"/>
  <c r="U16" i="44"/>
  <c r="V16" i="44" s="1"/>
  <c r="X16" i="44" s="1"/>
  <c r="H85" i="39"/>
  <c r="L85" i="39" s="1"/>
  <c r="B2400" i="10" s="1"/>
  <c r="B2640" i="10" s="1"/>
  <c r="C85" i="45"/>
  <c r="F85" i="44"/>
  <c r="G85" i="44" s="1"/>
  <c r="D85" i="44"/>
  <c r="K85" i="44" s="1"/>
  <c r="J85" i="38"/>
  <c r="L81" i="38"/>
  <c r="B2316" i="10" s="1"/>
  <c r="B2556" i="10" s="1"/>
  <c r="G63" i="39"/>
  <c r="H63" i="39" s="1"/>
  <c r="J63" i="39" s="1"/>
  <c r="H63" i="38"/>
  <c r="J63" i="38" s="1"/>
  <c r="L39" i="38"/>
  <c r="B2274" i="10" s="1"/>
  <c r="B2514" i="10" s="1"/>
  <c r="H7" i="38"/>
  <c r="L7" i="38" s="1"/>
  <c r="B2242" i="10" s="1"/>
  <c r="B2482" i="10" s="1"/>
  <c r="S75" i="39"/>
  <c r="Z75" i="39" s="1"/>
  <c r="R75" i="44"/>
  <c r="U75" i="39"/>
  <c r="V75" i="38"/>
  <c r="Y75" i="37"/>
  <c r="R43" i="44"/>
  <c r="S43" i="39"/>
  <c r="Z43" i="39" s="1"/>
  <c r="U43" i="39"/>
  <c r="V27" i="38"/>
  <c r="X27" i="38" s="1"/>
  <c r="Y27" i="37"/>
  <c r="W74" i="38"/>
  <c r="AA66" i="37"/>
  <c r="B1984" i="10" s="1"/>
  <c r="X58" i="38"/>
  <c r="X42" i="38"/>
  <c r="H70" i="39"/>
  <c r="I54" i="39"/>
  <c r="G54" i="39"/>
  <c r="H50" i="38"/>
  <c r="L50" i="38" s="1"/>
  <c r="B2285" i="10" s="1"/>
  <c r="B2525" i="10" s="1"/>
  <c r="J50" i="39"/>
  <c r="C50" i="45"/>
  <c r="F50" i="44"/>
  <c r="D50" i="44"/>
  <c r="K50" i="44" s="1"/>
  <c r="G20" i="39"/>
  <c r="H20" i="39" s="1"/>
  <c r="H68" i="39"/>
  <c r="L68" i="39" s="1"/>
  <c r="B2383" i="10" s="1"/>
  <c r="B2623" i="10" s="1"/>
  <c r="H36" i="44"/>
  <c r="I36" i="44"/>
  <c r="D36" i="45"/>
  <c r="K36" i="45" s="1"/>
  <c r="F36" i="45"/>
  <c r="AA77" i="37"/>
  <c r="B1995" i="10" s="1"/>
  <c r="Y77" i="37"/>
  <c r="V36" i="39"/>
  <c r="Y36" i="38"/>
  <c r="I29" i="39"/>
  <c r="C29" i="45"/>
  <c r="F29" i="44"/>
  <c r="I29" i="44" s="1"/>
  <c r="D29" i="44"/>
  <c r="K29" i="44" s="1"/>
  <c r="G29" i="39"/>
  <c r="H29" i="39" s="1"/>
  <c r="H9" i="38"/>
  <c r="L9" i="38" s="1"/>
  <c r="B2244" i="10" s="1"/>
  <c r="B2484" i="10" s="1"/>
  <c r="Y55" i="33"/>
  <c r="V55" i="38"/>
  <c r="AA7" i="37"/>
  <c r="B1925" i="10" s="1"/>
  <c r="W78" i="38"/>
  <c r="V30" i="39"/>
  <c r="R30" i="45"/>
  <c r="S30" i="44"/>
  <c r="Z30" i="44" s="1"/>
  <c r="U30" i="44"/>
  <c r="W14" i="38"/>
  <c r="H58" i="38"/>
  <c r="L58" i="38" s="1"/>
  <c r="B2293" i="10" s="1"/>
  <c r="B2533" i="10" s="1"/>
  <c r="I24" i="39"/>
  <c r="C24" i="45"/>
  <c r="F24" i="44"/>
  <c r="D24" i="44"/>
  <c r="K24" i="44" s="1"/>
  <c r="I10" i="39"/>
  <c r="G10" i="39"/>
  <c r="H10" i="39" s="1"/>
  <c r="W69" i="38"/>
  <c r="Y69" i="38" s="1"/>
  <c r="W53" i="39"/>
  <c r="W53" i="38"/>
  <c r="W41" i="38"/>
  <c r="V41" i="39"/>
  <c r="X41" i="38"/>
  <c r="AA29" i="39"/>
  <c r="B2107" i="10" s="1"/>
  <c r="R29" i="45"/>
  <c r="S29" i="44"/>
  <c r="Z29" i="44" s="1"/>
  <c r="U29" i="44"/>
  <c r="G60" i="44"/>
  <c r="H60" i="44" s="1"/>
  <c r="V80" i="39"/>
  <c r="W80" i="38"/>
  <c r="X80" i="38"/>
  <c r="W48" i="38"/>
  <c r="Y48" i="38" s="1"/>
  <c r="W8" i="39"/>
  <c r="AA8" i="38"/>
  <c r="B2006" i="10" s="1"/>
  <c r="L5" i="33"/>
  <c r="H79" i="38"/>
  <c r="L79" i="38" s="1"/>
  <c r="B2314" i="10" s="1"/>
  <c r="B2554" i="10" s="1"/>
  <c r="G71" i="39"/>
  <c r="H71" i="39" s="1"/>
  <c r="J71" i="39" s="1"/>
  <c r="B2542" i="10"/>
  <c r="F20" i="43"/>
  <c r="I20" i="43" s="1"/>
  <c r="K20" i="43" s="1"/>
  <c r="P20" i="43" s="1"/>
  <c r="I57" i="39"/>
  <c r="C57" i="45"/>
  <c r="D57" i="44"/>
  <c r="K57" i="44" s="1"/>
  <c r="F57" i="44"/>
  <c r="G57" i="44" s="1"/>
  <c r="L31" i="38"/>
  <c r="B2266" i="10" s="1"/>
  <c r="B2506" i="10" s="1"/>
  <c r="L21" i="38"/>
  <c r="B2256" i="10" s="1"/>
  <c r="B2496" i="10" s="1"/>
  <c r="J21" i="38"/>
  <c r="G17" i="39"/>
  <c r="R51" i="44"/>
  <c r="S51" i="39"/>
  <c r="Z51" i="39" s="1"/>
  <c r="U51" i="39"/>
  <c r="W51" i="38"/>
  <c r="Y51" i="38" s="1"/>
  <c r="AA51" i="37"/>
  <c r="B1969" i="10" s="1"/>
  <c r="AA35" i="37"/>
  <c r="B1953" i="10" s="1"/>
  <c r="S19" i="39"/>
  <c r="Z19" i="39" s="1"/>
  <c r="R19" i="44"/>
  <c r="U19" i="39"/>
  <c r="V19" i="39" s="1"/>
  <c r="Y82" i="37"/>
  <c r="V66" i="39"/>
  <c r="W66" i="39" s="1"/>
  <c r="W50" i="39"/>
  <c r="Y50" i="39" s="1"/>
  <c r="R50" i="45"/>
  <c r="U50" i="44"/>
  <c r="S50" i="44"/>
  <c r="Z50" i="44" s="1"/>
  <c r="Y34" i="37"/>
  <c r="W18" i="39"/>
  <c r="Y18" i="39" s="1"/>
  <c r="R18" i="45"/>
  <c r="U18" i="44"/>
  <c r="V18" i="44" s="1"/>
  <c r="W18" i="44" s="1"/>
  <c r="S18" i="44"/>
  <c r="Z18" i="44" s="1"/>
  <c r="X18" i="38"/>
  <c r="I28" i="41"/>
  <c r="J28" i="41" s="1"/>
  <c r="C2261" i="10" s="1"/>
  <c r="C2501" i="10" s="1"/>
  <c r="I10" i="41"/>
  <c r="J10" i="41" s="1"/>
  <c r="C2243" i="10" s="1"/>
  <c r="C2483" i="10" s="1"/>
  <c r="I39" i="42"/>
  <c r="J39" i="42" s="1"/>
  <c r="C2352" i="10" s="1"/>
  <c r="C2592" i="10" s="1"/>
  <c r="U26" i="42"/>
  <c r="V26" i="42" s="1"/>
  <c r="C2102" i="10" s="1"/>
  <c r="O26" i="47"/>
  <c r="T26" i="46"/>
  <c r="R26" i="46"/>
  <c r="P26" i="46"/>
  <c r="O18" i="47"/>
  <c r="R18" i="46"/>
  <c r="S18" i="46" s="1"/>
  <c r="T18" i="46"/>
  <c r="P18" i="46"/>
  <c r="O10" i="47"/>
  <c r="P10" i="46"/>
  <c r="T10" i="46"/>
  <c r="R10" i="46"/>
  <c r="S10" i="46" s="1"/>
  <c r="D83" i="47"/>
  <c r="H83" i="47"/>
  <c r="F83" i="47"/>
  <c r="G83" i="47" s="1"/>
  <c r="F51" i="47"/>
  <c r="D51" i="47"/>
  <c r="H51" i="47"/>
  <c r="F19" i="47"/>
  <c r="G19" i="47" s="1"/>
  <c r="D19" i="47"/>
  <c r="H19" i="47"/>
  <c r="G51" i="39"/>
  <c r="H51" i="39" s="1"/>
  <c r="H51" i="38"/>
  <c r="L51" i="38" s="1"/>
  <c r="B2286" i="10" s="1"/>
  <c r="B2526" i="10" s="1"/>
  <c r="I21" i="39"/>
  <c r="G21" i="39"/>
  <c r="L17" i="38"/>
  <c r="B2252" i="10" s="1"/>
  <c r="B2492" i="10" s="1"/>
  <c r="I15" i="39"/>
  <c r="G15" i="39"/>
  <c r="W3" i="38"/>
  <c r="AA3" i="38" s="1"/>
  <c r="B2001" i="10" s="1"/>
  <c r="U3" i="39"/>
  <c r="S3" i="39"/>
  <c r="Z3" i="39" s="1"/>
  <c r="R3" i="44"/>
  <c r="AA19" i="37"/>
  <c r="B1937" i="10" s="1"/>
  <c r="W82" i="39"/>
  <c r="R82" i="45"/>
  <c r="S82" i="44"/>
  <c r="Z82" i="44" s="1"/>
  <c r="U82" i="44"/>
  <c r="W34" i="39"/>
  <c r="I82" i="39"/>
  <c r="G82" i="39"/>
  <c r="H82" i="39" s="1"/>
  <c r="C82" i="45"/>
  <c r="D82" i="44"/>
  <c r="K82" i="44" s="1"/>
  <c r="F82" i="44"/>
  <c r="C16" i="45"/>
  <c r="F16" i="44"/>
  <c r="D16" i="44"/>
  <c r="K16" i="44" s="1"/>
  <c r="G16" i="44"/>
  <c r="H16" i="44" s="1"/>
  <c r="X81" i="39"/>
  <c r="Y81" i="39" s="1"/>
  <c r="V17" i="39"/>
  <c r="R17" i="45"/>
  <c r="U17" i="44"/>
  <c r="V17" i="44" s="1"/>
  <c r="X17" i="44" s="1"/>
  <c r="S17" i="44"/>
  <c r="Z17" i="44" s="1"/>
  <c r="I48" i="44"/>
  <c r="D48" i="45"/>
  <c r="K48" i="45" s="1"/>
  <c r="F48" i="45"/>
  <c r="I48" i="45" s="1"/>
  <c r="C3" i="44"/>
  <c r="D3" i="39"/>
  <c r="K3" i="39" s="1"/>
  <c r="F3" i="39"/>
  <c r="J3" i="38"/>
  <c r="X52" i="39"/>
  <c r="AA52" i="39" s="1"/>
  <c r="B2130" i="10" s="1"/>
  <c r="R52" i="45"/>
  <c r="U52" i="44"/>
  <c r="S52" i="44"/>
  <c r="Z52" i="44" s="1"/>
  <c r="V20" i="39"/>
  <c r="W20" i="39" s="1"/>
  <c r="AA20" i="38"/>
  <c r="B2018" i="10" s="1"/>
  <c r="H77" i="39"/>
  <c r="L77" i="39" s="1"/>
  <c r="B2392" i="10" s="1"/>
  <c r="B2632" i="10" s="1"/>
  <c r="C77" i="45"/>
  <c r="D77" i="44"/>
  <c r="K77" i="44" s="1"/>
  <c r="F77" i="44"/>
  <c r="G77" i="44" s="1"/>
  <c r="H77" i="44" s="1"/>
  <c r="L55" i="37"/>
  <c r="B2210" i="10" s="1"/>
  <c r="B2450" i="10" s="1"/>
  <c r="H13" i="39"/>
  <c r="L13" i="39" s="1"/>
  <c r="B2328" i="10" s="1"/>
  <c r="B2568" i="10" s="1"/>
  <c r="C13" i="45"/>
  <c r="D13" i="44"/>
  <c r="K13" i="44" s="1"/>
  <c r="F13" i="44"/>
  <c r="G13" i="44" s="1"/>
  <c r="H13" i="44" s="1"/>
  <c r="Y61" i="39"/>
  <c r="AA61" i="39"/>
  <c r="B2139" i="10" s="1"/>
  <c r="R61" i="45"/>
  <c r="S61" i="44"/>
  <c r="Z61" i="44" s="1"/>
  <c r="U61" i="44"/>
  <c r="W33" i="38"/>
  <c r="I56" i="44"/>
  <c r="J56" i="44" s="1"/>
  <c r="D56" i="45"/>
  <c r="K56" i="45" s="1"/>
  <c r="F56" i="45"/>
  <c r="I56" i="45" s="1"/>
  <c r="G56" i="45"/>
  <c r="H56" i="45" s="1"/>
  <c r="W5" i="38"/>
  <c r="R5" i="44"/>
  <c r="S5" i="39"/>
  <c r="Z5" i="39" s="1"/>
  <c r="U5" i="39"/>
  <c r="R76" i="45"/>
  <c r="S76" i="44"/>
  <c r="Z76" i="44" s="1"/>
  <c r="U76" i="44"/>
  <c r="V76" i="44" s="1"/>
  <c r="W76" i="44" s="1"/>
  <c r="R44" i="45"/>
  <c r="U44" i="44"/>
  <c r="S44" i="44"/>
  <c r="Z44" i="44" s="1"/>
  <c r="V28" i="39"/>
  <c r="R28" i="45"/>
  <c r="S28" i="44"/>
  <c r="Z28" i="44" s="1"/>
  <c r="U28" i="44"/>
  <c r="AA28" i="38"/>
  <c r="B2026" i="10" s="1"/>
  <c r="W12" i="39"/>
  <c r="R12" i="45"/>
  <c r="S12" i="44"/>
  <c r="Z12" i="44" s="1"/>
  <c r="U12" i="44"/>
  <c r="G75" i="39"/>
  <c r="H75" i="39" s="1"/>
  <c r="I69" i="39"/>
  <c r="I65" i="39"/>
  <c r="C65" i="45"/>
  <c r="F65" i="44"/>
  <c r="D65" i="44"/>
  <c r="K65" i="44" s="1"/>
  <c r="G65" i="44"/>
  <c r="I49" i="39"/>
  <c r="C49" i="45"/>
  <c r="D49" i="44"/>
  <c r="K49" i="44" s="1"/>
  <c r="G49" i="44"/>
  <c r="F49" i="44"/>
  <c r="I49" i="44" s="1"/>
  <c r="G47" i="39"/>
  <c r="I43" i="39"/>
  <c r="G43" i="39"/>
  <c r="H43" i="39" s="1"/>
  <c r="C33" i="45"/>
  <c r="F33" i="44"/>
  <c r="G33" i="44" s="1"/>
  <c r="D33" i="44"/>
  <c r="K33" i="44" s="1"/>
  <c r="H33" i="39"/>
  <c r="J33" i="39" s="1"/>
  <c r="G23" i="39"/>
  <c r="H23" i="39" s="1"/>
  <c r="J23" i="39" s="1"/>
  <c r="H11" i="39"/>
  <c r="L11" i="39" s="1"/>
  <c r="B2326" i="10" s="1"/>
  <c r="B2566" i="10" s="1"/>
  <c r="C11" i="45"/>
  <c r="D11" i="44"/>
  <c r="K11" i="44" s="1"/>
  <c r="F11" i="44"/>
  <c r="G11" i="44" s="1"/>
  <c r="S15" i="39"/>
  <c r="Z15" i="39" s="1"/>
  <c r="R15" i="44"/>
  <c r="U15" i="39"/>
  <c r="Y22" i="37"/>
  <c r="C5" i="46"/>
  <c r="H5" i="42"/>
  <c r="D5" i="42"/>
  <c r="F5" i="42"/>
  <c r="C6" i="46"/>
  <c r="F6" i="42"/>
  <c r="G6" i="42" s="1"/>
  <c r="D6" i="42"/>
  <c r="H6" i="42"/>
  <c r="C75" i="47"/>
  <c r="D75" i="46"/>
  <c r="H75" i="46"/>
  <c r="F75" i="46"/>
  <c r="G75" i="46" s="1"/>
  <c r="C63" i="47"/>
  <c r="D63" i="46"/>
  <c r="F63" i="46"/>
  <c r="G63" i="46" s="1"/>
  <c r="H63" i="46"/>
  <c r="C57" i="47"/>
  <c r="D57" i="46"/>
  <c r="H57" i="46"/>
  <c r="F57" i="46"/>
  <c r="G57" i="46" s="1"/>
  <c r="C43" i="47"/>
  <c r="D43" i="46"/>
  <c r="H43" i="46"/>
  <c r="F43" i="46"/>
  <c r="G43" i="46" s="1"/>
  <c r="C15" i="47"/>
  <c r="H15" i="46"/>
  <c r="F15" i="46"/>
  <c r="G15" i="46" s="1"/>
  <c r="I15" i="46" s="1"/>
  <c r="J15" i="46" s="1"/>
  <c r="C2808" i="10" s="1"/>
  <c r="C2648" i="10" s="1"/>
  <c r="D15" i="46"/>
  <c r="C13" i="47"/>
  <c r="H13" i="46"/>
  <c r="F13" i="46"/>
  <c r="G13" i="46" s="1"/>
  <c r="D13" i="46"/>
  <c r="C11" i="47"/>
  <c r="H11" i="46"/>
  <c r="F11" i="46"/>
  <c r="G11" i="46" s="1"/>
  <c r="D11" i="46"/>
  <c r="U5" i="42"/>
  <c r="V5" i="42" s="1"/>
  <c r="C2081" i="10" s="1"/>
  <c r="O5" i="47"/>
  <c r="R5" i="46"/>
  <c r="S5" i="46" s="1"/>
  <c r="U5" i="46" s="1"/>
  <c r="V5" i="46" s="1"/>
  <c r="C2961" i="10" s="1"/>
  <c r="T5" i="46"/>
  <c r="P5" i="46"/>
  <c r="O83" i="47"/>
  <c r="P83" i="46"/>
  <c r="R83" i="46"/>
  <c r="S83" i="46" s="1"/>
  <c r="T83" i="46"/>
  <c r="O81" i="47"/>
  <c r="T81" i="46"/>
  <c r="R81" i="46"/>
  <c r="S81" i="46" s="1"/>
  <c r="P81" i="46"/>
  <c r="U47" i="42"/>
  <c r="V47" i="42" s="1"/>
  <c r="C2123" i="10" s="1"/>
  <c r="O47" i="47"/>
  <c r="P47" i="46"/>
  <c r="R47" i="46"/>
  <c r="S47" i="46" s="1"/>
  <c r="T47" i="46"/>
  <c r="O45" i="47"/>
  <c r="R45" i="46"/>
  <c r="S45" i="46" s="1"/>
  <c r="P45" i="46"/>
  <c r="T45" i="46"/>
  <c r="O39" i="47"/>
  <c r="T39" i="46"/>
  <c r="R39" i="46"/>
  <c r="P39" i="46"/>
  <c r="O37" i="47"/>
  <c r="T37" i="46"/>
  <c r="R37" i="46"/>
  <c r="S37" i="46" s="1"/>
  <c r="P37" i="46"/>
  <c r="U31" i="42"/>
  <c r="V31" i="42" s="1"/>
  <c r="C2107" i="10" s="1"/>
  <c r="O31" i="47"/>
  <c r="T31" i="46"/>
  <c r="R31" i="46"/>
  <c r="S31" i="46" s="1"/>
  <c r="P31" i="46"/>
  <c r="O29" i="47"/>
  <c r="R29" i="46"/>
  <c r="S29" i="46" s="1"/>
  <c r="P29" i="46"/>
  <c r="T29" i="46"/>
  <c r="O27" i="47"/>
  <c r="R27" i="46"/>
  <c r="S27" i="46" s="1"/>
  <c r="T27" i="46"/>
  <c r="P27" i="46"/>
  <c r="O25" i="47"/>
  <c r="R25" i="46"/>
  <c r="S25" i="46" s="1"/>
  <c r="P25" i="46"/>
  <c r="T25" i="46"/>
  <c r="O23" i="47"/>
  <c r="P23" i="46"/>
  <c r="T23" i="46"/>
  <c r="R23" i="46"/>
  <c r="S23" i="46" s="1"/>
  <c r="O21" i="47"/>
  <c r="P21" i="46"/>
  <c r="T21" i="46"/>
  <c r="R21" i="46"/>
  <c r="S21" i="46" s="1"/>
  <c r="U19" i="42"/>
  <c r="V19" i="42" s="1"/>
  <c r="C2095" i="10" s="1"/>
  <c r="O19" i="47"/>
  <c r="P19" i="46"/>
  <c r="T19" i="46"/>
  <c r="R19" i="46"/>
  <c r="S19" i="46" s="1"/>
  <c r="O17" i="47"/>
  <c r="P17" i="46"/>
  <c r="R17" i="46"/>
  <c r="T17" i="46"/>
  <c r="C62" i="47"/>
  <c r="F62" i="46"/>
  <c r="G62" i="46" s="1"/>
  <c r="I62" i="46" s="1"/>
  <c r="J62" i="46" s="1"/>
  <c r="C2855" i="10" s="1"/>
  <c r="C2695" i="10" s="1"/>
  <c r="H62" i="46"/>
  <c r="D62" i="46"/>
  <c r="C52" i="47"/>
  <c r="F52" i="46"/>
  <c r="G52" i="46" s="1"/>
  <c r="D52" i="46"/>
  <c r="H52" i="46"/>
  <c r="C50" i="47"/>
  <c r="H50" i="46"/>
  <c r="D50" i="46"/>
  <c r="F50" i="46"/>
  <c r="G50" i="46" s="1"/>
  <c r="C48" i="47"/>
  <c r="F48" i="46"/>
  <c r="G48" i="46" s="1"/>
  <c r="D48" i="46"/>
  <c r="H48" i="46"/>
  <c r="I30" i="42"/>
  <c r="J30" i="42" s="1"/>
  <c r="C2343" i="10" s="1"/>
  <c r="C2583" i="10" s="1"/>
  <c r="I20" i="42"/>
  <c r="J20" i="42" s="1"/>
  <c r="C2333" i="10" s="1"/>
  <c r="C2573" i="10" s="1"/>
  <c r="I18" i="42"/>
  <c r="J18" i="42" s="1"/>
  <c r="C2331" i="10" s="1"/>
  <c r="C2571" i="10" s="1"/>
  <c r="I76" i="41"/>
  <c r="J76" i="41" s="1"/>
  <c r="C2309" i="10" s="1"/>
  <c r="C2549" i="10" s="1"/>
  <c r="I60" i="41"/>
  <c r="J60" i="41" s="1"/>
  <c r="C2293" i="10" s="1"/>
  <c r="C2533" i="10" s="1"/>
  <c r="I74" i="39"/>
  <c r="G74" i="39"/>
  <c r="H74" i="39" s="1"/>
  <c r="H26" i="38"/>
  <c r="L26" i="38" s="1"/>
  <c r="B2261" i="10" s="1"/>
  <c r="B2501" i="10" s="1"/>
  <c r="C26" i="45"/>
  <c r="F26" i="44"/>
  <c r="G26" i="44" s="1"/>
  <c r="D26" i="44"/>
  <c r="K26" i="44" s="1"/>
  <c r="L14" i="38"/>
  <c r="B2249" i="10" s="1"/>
  <c r="B2489" i="10" s="1"/>
  <c r="I12" i="39"/>
  <c r="H12" i="39"/>
  <c r="C12" i="45"/>
  <c r="F12" i="44"/>
  <c r="G12" i="44" s="1"/>
  <c r="H12" i="44" s="1"/>
  <c r="D12" i="44"/>
  <c r="K12" i="44" s="1"/>
  <c r="X13" i="39"/>
  <c r="AA13" i="39" s="1"/>
  <c r="B2091" i="10" s="1"/>
  <c r="R13" i="45"/>
  <c r="U13" i="44"/>
  <c r="V13" i="44" s="1"/>
  <c r="W13" i="44" s="1"/>
  <c r="S13" i="44"/>
  <c r="Z13" i="44" s="1"/>
  <c r="R9" i="45"/>
  <c r="S9" i="44"/>
  <c r="Z9" i="44" s="1"/>
  <c r="U9" i="44"/>
  <c r="Y9" i="38"/>
  <c r="V56" i="39"/>
  <c r="X56" i="39" s="1"/>
  <c r="R56" i="45"/>
  <c r="S56" i="44"/>
  <c r="Z56" i="44" s="1"/>
  <c r="U56" i="44"/>
  <c r="V56" i="44" s="1"/>
  <c r="Y56" i="38"/>
  <c r="W24" i="38"/>
  <c r="AA24" i="38" s="1"/>
  <c r="B2022" i="10" s="1"/>
  <c r="L5" i="31"/>
  <c r="I81" i="39"/>
  <c r="H59" i="39"/>
  <c r="L59" i="39" s="1"/>
  <c r="B2374" i="10" s="1"/>
  <c r="B2614" i="10" s="1"/>
  <c r="C59" i="45"/>
  <c r="F59" i="44"/>
  <c r="G59" i="44" s="1"/>
  <c r="D59" i="44"/>
  <c r="K59" i="44" s="1"/>
  <c r="H59" i="38"/>
  <c r="L59" i="38" s="1"/>
  <c r="B2294" i="10" s="1"/>
  <c r="B2534" i="10" s="1"/>
  <c r="C39" i="45"/>
  <c r="F39" i="44"/>
  <c r="I39" i="44" s="1"/>
  <c r="D39" i="44"/>
  <c r="K39" i="44" s="1"/>
  <c r="H39" i="39"/>
  <c r="J39" i="39" s="1"/>
  <c r="L17" i="37"/>
  <c r="B2172" i="10" s="1"/>
  <c r="B2412" i="10" s="1"/>
  <c r="I7" i="39"/>
  <c r="G7" i="39"/>
  <c r="H7" i="39" s="1"/>
  <c r="AA67" i="33"/>
  <c r="B1905" i="10" s="1"/>
  <c r="R11" i="44"/>
  <c r="S11" i="39"/>
  <c r="Z11" i="39" s="1"/>
  <c r="U11" i="39"/>
  <c r="V11" i="38"/>
  <c r="Y74" i="39"/>
  <c r="AA74" i="39"/>
  <c r="B2152" i="10" s="1"/>
  <c r="R74" i="45"/>
  <c r="S74" i="44"/>
  <c r="Z74" i="44" s="1"/>
  <c r="U74" i="44"/>
  <c r="V74" i="44" s="1"/>
  <c r="W58" i="39"/>
  <c r="W58" i="38"/>
  <c r="V42" i="39"/>
  <c r="R42" i="45"/>
  <c r="U42" i="44"/>
  <c r="V42" i="44" s="1"/>
  <c r="W42" i="44" s="1"/>
  <c r="S42" i="44"/>
  <c r="Z42" i="44" s="1"/>
  <c r="W26" i="39"/>
  <c r="W26" i="38"/>
  <c r="Y26" i="38" s="1"/>
  <c r="V10" i="39"/>
  <c r="X10" i="39" s="1"/>
  <c r="X10" i="38"/>
  <c r="I70" i="41"/>
  <c r="J70" i="41" s="1"/>
  <c r="C2303" i="10" s="1"/>
  <c r="C2543" i="10" s="1"/>
  <c r="I58" i="41"/>
  <c r="J58" i="41" s="1"/>
  <c r="C2291" i="10" s="1"/>
  <c r="C2531" i="10" s="1"/>
  <c r="I71" i="42"/>
  <c r="J71" i="42" s="1"/>
  <c r="C2384" i="10" s="1"/>
  <c r="C2624" i="10" s="1"/>
  <c r="I81" i="46"/>
  <c r="J81" i="46" s="1"/>
  <c r="C2874" i="10" s="1"/>
  <c r="C2714" i="10" s="1"/>
  <c r="J54" i="38"/>
  <c r="H32" i="39"/>
  <c r="L32" i="39" s="1"/>
  <c r="B2347" i="10" s="1"/>
  <c r="B2587" i="10" s="1"/>
  <c r="X73" i="39"/>
  <c r="W73" i="39"/>
  <c r="X21" i="38"/>
  <c r="AA21" i="38" s="1"/>
  <c r="B2019" i="10" s="1"/>
  <c r="G64" i="44"/>
  <c r="L68" i="44"/>
  <c r="B2863" i="10" s="1"/>
  <c r="B2703" i="10" s="1"/>
  <c r="V77" i="38"/>
  <c r="W77" i="38" s="1"/>
  <c r="S77" i="39"/>
  <c r="Z77" i="39" s="1"/>
  <c r="R77" i="44"/>
  <c r="U77" i="39"/>
  <c r="J73" i="39"/>
  <c r="L73" i="39"/>
  <c r="B2388" i="10" s="1"/>
  <c r="B2628" i="10" s="1"/>
  <c r="C73" i="45"/>
  <c r="D73" i="44"/>
  <c r="K73" i="44" s="1"/>
  <c r="F73" i="44"/>
  <c r="G45" i="39"/>
  <c r="H45" i="39" s="1"/>
  <c r="I9" i="39"/>
  <c r="C9" i="45"/>
  <c r="F9" i="44"/>
  <c r="I9" i="44" s="1"/>
  <c r="D9" i="44"/>
  <c r="K9" i="44" s="1"/>
  <c r="R39" i="44"/>
  <c r="S39" i="39"/>
  <c r="Z39" i="39" s="1"/>
  <c r="U39" i="39"/>
  <c r="V39" i="39" s="1"/>
  <c r="X39" i="39" s="1"/>
  <c r="Y7" i="33"/>
  <c r="X78" i="38"/>
  <c r="Y46" i="39"/>
  <c r="AA46" i="39"/>
  <c r="B2124" i="10" s="1"/>
  <c r="R46" i="45"/>
  <c r="U46" i="44"/>
  <c r="V46" i="44" s="1"/>
  <c r="W46" i="44" s="1"/>
  <c r="S46" i="44"/>
  <c r="Z46" i="44" s="1"/>
  <c r="X14" i="38"/>
  <c r="I77" i="42"/>
  <c r="J77" i="42" s="1"/>
  <c r="C2390" i="10" s="1"/>
  <c r="C2630" i="10" s="1"/>
  <c r="I73" i="42"/>
  <c r="J73" i="42" s="1"/>
  <c r="C2386" i="10" s="1"/>
  <c r="C2626" i="10" s="1"/>
  <c r="I59" i="42"/>
  <c r="J59" i="42" s="1"/>
  <c r="C2372" i="10" s="1"/>
  <c r="C2612" i="10" s="1"/>
  <c r="I47" i="42"/>
  <c r="J47" i="42" s="1"/>
  <c r="C2360" i="10" s="1"/>
  <c r="C2600" i="10" s="1"/>
  <c r="I41" i="42"/>
  <c r="J41" i="42" s="1"/>
  <c r="C2354" i="10" s="1"/>
  <c r="C2594" i="10" s="1"/>
  <c r="I31" i="42"/>
  <c r="J31" i="42" s="1"/>
  <c r="C2344" i="10" s="1"/>
  <c r="C2584" i="10" s="1"/>
  <c r="I29" i="42"/>
  <c r="J29" i="42" s="1"/>
  <c r="C2342" i="10" s="1"/>
  <c r="C2582" i="10" s="1"/>
  <c r="I27" i="42"/>
  <c r="J27" i="42" s="1"/>
  <c r="C2340" i="10" s="1"/>
  <c r="C2580" i="10" s="1"/>
  <c r="I9" i="42"/>
  <c r="J9" i="42" s="1"/>
  <c r="C2322" i="10" s="1"/>
  <c r="C2562" i="10" s="1"/>
  <c r="C78" i="47"/>
  <c r="D78" i="46"/>
  <c r="F78" i="46"/>
  <c r="G78" i="46" s="1"/>
  <c r="H78" i="46"/>
  <c r="C68" i="47"/>
  <c r="D68" i="46"/>
  <c r="F68" i="46"/>
  <c r="G68" i="46" s="1"/>
  <c r="H68" i="46"/>
  <c r="C66" i="47"/>
  <c r="D66" i="46"/>
  <c r="F66" i="46"/>
  <c r="H66" i="46"/>
  <c r="C64" i="47"/>
  <c r="D64" i="46"/>
  <c r="F64" i="46"/>
  <c r="G64" i="46" s="1"/>
  <c r="H64" i="46"/>
  <c r="C46" i="47"/>
  <c r="F46" i="46"/>
  <c r="G46" i="46" s="1"/>
  <c r="D46" i="46"/>
  <c r="H46" i="46"/>
  <c r="C36" i="47"/>
  <c r="D36" i="46"/>
  <c r="H36" i="46"/>
  <c r="F36" i="46"/>
  <c r="G36" i="46" s="1"/>
  <c r="I34" i="42"/>
  <c r="J34" i="42" s="1"/>
  <c r="C2347" i="10" s="1"/>
  <c r="C2587" i="10" s="1"/>
  <c r="I14" i="42"/>
  <c r="J14" i="42" s="1"/>
  <c r="C2327" i="10" s="1"/>
  <c r="C2567" i="10" s="1"/>
  <c r="I69" i="42"/>
  <c r="J69" i="42" s="1"/>
  <c r="C2382" i="10" s="1"/>
  <c r="C2622" i="10" s="1"/>
  <c r="C53" i="47"/>
  <c r="H53" i="46"/>
  <c r="D53" i="46"/>
  <c r="F53" i="46"/>
  <c r="G53" i="46" s="1"/>
  <c r="I53" i="46" s="1"/>
  <c r="J53" i="46" s="1"/>
  <c r="C2846" i="10" s="1"/>
  <c r="C2686" i="10" s="1"/>
  <c r="C37" i="47"/>
  <c r="F37" i="46"/>
  <c r="G37" i="46" s="1"/>
  <c r="D37" i="46"/>
  <c r="H37" i="46"/>
  <c r="I21" i="42"/>
  <c r="J21" i="42" s="1"/>
  <c r="C2334" i="10" s="1"/>
  <c r="C2574" i="10" s="1"/>
  <c r="O80" i="47"/>
  <c r="T80" i="46"/>
  <c r="P80" i="46"/>
  <c r="R80" i="46"/>
  <c r="S80" i="46" s="1"/>
  <c r="U72" i="42"/>
  <c r="V72" i="42" s="1"/>
  <c r="C2148" i="10" s="1"/>
  <c r="O72" i="47"/>
  <c r="T72" i="46"/>
  <c r="P72" i="46"/>
  <c r="R72" i="46"/>
  <c r="S72" i="46" s="1"/>
  <c r="O64" i="47"/>
  <c r="T64" i="46"/>
  <c r="R64" i="46"/>
  <c r="S64" i="46" s="1"/>
  <c r="P64" i="46"/>
  <c r="U56" i="42"/>
  <c r="V56" i="42" s="1"/>
  <c r="C2132" i="10" s="1"/>
  <c r="O56" i="47"/>
  <c r="R56" i="46"/>
  <c r="S56" i="46" s="1"/>
  <c r="T56" i="46"/>
  <c r="P56" i="46"/>
  <c r="O48" i="47"/>
  <c r="T48" i="46"/>
  <c r="R48" i="46"/>
  <c r="S48" i="46" s="1"/>
  <c r="P48" i="46"/>
  <c r="O40" i="47"/>
  <c r="R40" i="46"/>
  <c r="S40" i="46" s="1"/>
  <c r="P40" i="46"/>
  <c r="T40" i="46"/>
  <c r="O32" i="47"/>
  <c r="R32" i="46"/>
  <c r="S32" i="46" s="1"/>
  <c r="P32" i="46"/>
  <c r="T32" i="46"/>
  <c r="O24" i="47"/>
  <c r="P24" i="46"/>
  <c r="R24" i="46"/>
  <c r="S24" i="46" s="1"/>
  <c r="T24" i="46"/>
  <c r="U16" i="42"/>
  <c r="V16" i="42" s="1"/>
  <c r="C2092" i="10" s="1"/>
  <c r="O16" i="47"/>
  <c r="P16" i="46"/>
  <c r="R16" i="46"/>
  <c r="T16" i="46"/>
  <c r="O8" i="47"/>
  <c r="P8" i="46"/>
  <c r="R8" i="46"/>
  <c r="S8" i="46" s="1"/>
  <c r="T8" i="46"/>
  <c r="H65" i="47"/>
  <c r="D65" i="47"/>
  <c r="F65" i="47"/>
  <c r="G65" i="47" s="1"/>
  <c r="D33" i="47"/>
  <c r="F33" i="47"/>
  <c r="G33" i="47" s="1"/>
  <c r="H33" i="47"/>
  <c r="O78" i="47"/>
  <c r="T78" i="46"/>
  <c r="R78" i="46"/>
  <c r="S78" i="46" s="1"/>
  <c r="P78" i="46"/>
  <c r="O70" i="47"/>
  <c r="T70" i="46"/>
  <c r="P70" i="46"/>
  <c r="R70" i="46"/>
  <c r="S70" i="46" s="1"/>
  <c r="O62" i="47"/>
  <c r="T62" i="46"/>
  <c r="P62" i="46"/>
  <c r="R62" i="46"/>
  <c r="S62" i="46" s="1"/>
  <c r="U54" i="42"/>
  <c r="V54" i="42" s="1"/>
  <c r="C2130" i="10" s="1"/>
  <c r="O54" i="47"/>
  <c r="R54" i="46"/>
  <c r="S54" i="46" s="1"/>
  <c r="P54" i="46"/>
  <c r="T54" i="46"/>
  <c r="O46" i="47"/>
  <c r="T46" i="46"/>
  <c r="R46" i="46"/>
  <c r="S46" i="46" s="1"/>
  <c r="P46" i="46"/>
  <c r="O38" i="47"/>
  <c r="R38" i="46"/>
  <c r="S38" i="46" s="1"/>
  <c r="U38" i="46" s="1"/>
  <c r="V38" i="46" s="1"/>
  <c r="C2994" i="10" s="1"/>
  <c r="T38" i="46"/>
  <c r="P38" i="46"/>
  <c r="O30" i="47"/>
  <c r="R30" i="46"/>
  <c r="S30" i="46" s="1"/>
  <c r="T30" i="46"/>
  <c r="P30" i="46"/>
  <c r="O22" i="47"/>
  <c r="P22" i="46"/>
  <c r="R22" i="46"/>
  <c r="T22" i="46"/>
  <c r="O14" i="47"/>
  <c r="T14" i="46"/>
  <c r="R14" i="46"/>
  <c r="P14" i="46"/>
  <c r="U6" i="42"/>
  <c r="V6" i="42" s="1"/>
  <c r="C2082" i="10" s="1"/>
  <c r="O6" i="47"/>
  <c r="T6" i="46"/>
  <c r="P6" i="46"/>
  <c r="R6" i="46"/>
  <c r="S6" i="46" s="1"/>
  <c r="D67" i="47"/>
  <c r="H67" i="47"/>
  <c r="F67" i="47"/>
  <c r="D35" i="47"/>
  <c r="F35" i="47"/>
  <c r="H35" i="47"/>
  <c r="J58" i="39"/>
  <c r="C58" i="45"/>
  <c r="D58" i="44"/>
  <c r="K58" i="44" s="1"/>
  <c r="F58" i="44"/>
  <c r="G42" i="39"/>
  <c r="H42" i="39" s="1"/>
  <c r="I28" i="39"/>
  <c r="H24" i="38"/>
  <c r="L24" i="38" s="1"/>
  <c r="B2259" i="10" s="1"/>
  <c r="B2499" i="10" s="1"/>
  <c r="W65" i="38"/>
  <c r="X65" i="38"/>
  <c r="X53" i="38"/>
  <c r="W29" i="38"/>
  <c r="J76" i="44"/>
  <c r="H44" i="44"/>
  <c r="I44" i="44"/>
  <c r="D44" i="45"/>
  <c r="K44" i="45" s="1"/>
  <c r="F44" i="45"/>
  <c r="H44" i="39"/>
  <c r="L44" i="39" s="1"/>
  <c r="B2359" i="10" s="1"/>
  <c r="B2599" i="10" s="1"/>
  <c r="V64" i="39"/>
  <c r="V48" i="39"/>
  <c r="W48" i="39" s="1"/>
  <c r="AA48" i="38"/>
  <c r="B2046" i="10" s="1"/>
  <c r="I79" i="39"/>
  <c r="C79" i="45"/>
  <c r="F79" i="44"/>
  <c r="D79" i="44"/>
  <c r="K79" i="44" s="1"/>
  <c r="G67" i="39"/>
  <c r="H67" i="39" s="1"/>
  <c r="I61" i="39"/>
  <c r="H61" i="39"/>
  <c r="C61" i="45"/>
  <c r="F61" i="44"/>
  <c r="D61" i="44"/>
  <c r="K61" i="44" s="1"/>
  <c r="G31" i="39"/>
  <c r="H31" i="39" s="1"/>
  <c r="J31" i="39" s="1"/>
  <c r="R67" i="44"/>
  <c r="S67" i="39"/>
  <c r="Z67" i="39" s="1"/>
  <c r="U67" i="39"/>
  <c r="V67" i="38"/>
  <c r="W67" i="38" s="1"/>
  <c r="Y51" i="37"/>
  <c r="R35" i="44"/>
  <c r="S35" i="39"/>
  <c r="Z35" i="39" s="1"/>
  <c r="U35" i="39"/>
  <c r="J41" i="37"/>
  <c r="K41" i="37" s="1"/>
  <c r="L41" i="37" s="1"/>
  <c r="B2196" i="10" s="1"/>
  <c r="B2436" i="10" s="1"/>
  <c r="J27" i="37"/>
  <c r="K27" i="37" s="1"/>
  <c r="L27" i="37" s="1"/>
  <c r="B2182" i="10" s="1"/>
  <c r="B2422" i="10" s="1"/>
  <c r="AA48" i="37"/>
  <c r="B1966" i="10" s="1"/>
  <c r="G78" i="39"/>
  <c r="H18" i="39"/>
  <c r="W57" i="39"/>
  <c r="AA57" i="39" s="1"/>
  <c r="B2135" i="10" s="1"/>
  <c r="V68" i="39"/>
  <c r="W68" i="39" s="1"/>
  <c r="AA36" i="37"/>
  <c r="B1954" i="10" s="1"/>
  <c r="Y36" i="37"/>
  <c r="C66" i="45"/>
  <c r="F66" i="44"/>
  <c r="I66" i="44" s="1"/>
  <c r="D66" i="44"/>
  <c r="K66" i="44" s="1"/>
  <c r="G8" i="39"/>
  <c r="C8" i="45"/>
  <c r="D8" i="44"/>
  <c r="K8" i="44" s="1"/>
  <c r="F8" i="44"/>
  <c r="I8" i="44" s="1"/>
  <c r="H19" i="39"/>
  <c r="J19" i="39" s="1"/>
  <c r="C19" i="45"/>
  <c r="D19" i="44"/>
  <c r="K19" i="44" s="1"/>
  <c r="F19" i="44"/>
  <c r="I19" i="44" s="1"/>
  <c r="R47" i="44"/>
  <c r="S47" i="39"/>
  <c r="Z47" i="39" s="1"/>
  <c r="U47" i="39"/>
  <c r="Y47" i="37"/>
  <c r="W70" i="38"/>
  <c r="AA70" i="38" s="1"/>
  <c r="B2068" i="10" s="1"/>
  <c r="Y38" i="38"/>
  <c r="V22" i="39"/>
  <c r="W6" i="38"/>
  <c r="AA6" i="38" s="1"/>
  <c r="B2004" i="10" s="1"/>
  <c r="O79" i="47"/>
  <c r="T79" i="46"/>
  <c r="P79" i="46"/>
  <c r="R79" i="46"/>
  <c r="S79" i="46" s="1"/>
  <c r="O75" i="47"/>
  <c r="R75" i="46"/>
  <c r="S75" i="46" s="1"/>
  <c r="P75" i="46"/>
  <c r="T75" i="46"/>
  <c r="O69" i="47"/>
  <c r="R69" i="46"/>
  <c r="S69" i="46" s="1"/>
  <c r="T69" i="46"/>
  <c r="P69" i="46"/>
  <c r="O57" i="47"/>
  <c r="T57" i="46"/>
  <c r="R57" i="46"/>
  <c r="S57" i="46" s="1"/>
  <c r="P57" i="46"/>
  <c r="O55" i="47"/>
  <c r="R55" i="46"/>
  <c r="P55" i="46"/>
  <c r="T55" i="46"/>
  <c r="O49" i="47"/>
  <c r="T49" i="46"/>
  <c r="R49" i="46"/>
  <c r="S49" i="46" s="1"/>
  <c r="P49" i="46"/>
  <c r="O41" i="47"/>
  <c r="R41" i="46"/>
  <c r="P41" i="46"/>
  <c r="T41" i="46"/>
  <c r="O35" i="47"/>
  <c r="R35" i="46"/>
  <c r="P35" i="46"/>
  <c r="T35" i="46"/>
  <c r="O15" i="47"/>
  <c r="P15" i="46"/>
  <c r="R15" i="46"/>
  <c r="S15" i="46" s="1"/>
  <c r="U15" i="46" s="1"/>
  <c r="V15" i="46" s="1"/>
  <c r="C2971" i="10" s="1"/>
  <c r="T15" i="46"/>
  <c r="O7" i="47"/>
  <c r="P7" i="46"/>
  <c r="R7" i="46"/>
  <c r="S7" i="46" s="1"/>
  <c r="T7" i="46"/>
  <c r="C44" i="46"/>
  <c r="D44" i="42"/>
  <c r="F44" i="42"/>
  <c r="G44" i="42" s="1"/>
  <c r="H44" i="42"/>
  <c r="C40" i="46"/>
  <c r="F40" i="42"/>
  <c r="D40" i="42"/>
  <c r="H40" i="42"/>
  <c r="C12" i="46"/>
  <c r="D12" i="42"/>
  <c r="F12" i="42"/>
  <c r="G12" i="42" s="1"/>
  <c r="H12" i="42"/>
  <c r="C8" i="46"/>
  <c r="F8" i="42"/>
  <c r="G8" i="42" s="1"/>
  <c r="D8" i="42"/>
  <c r="H8" i="42"/>
  <c r="L22" i="38"/>
  <c r="B2257" i="10" s="1"/>
  <c r="B2497" i="10" s="1"/>
  <c r="G6" i="39"/>
  <c r="AA56" i="38"/>
  <c r="B2054" i="10" s="1"/>
  <c r="W16" i="38"/>
  <c r="X16" i="38"/>
  <c r="C63" i="45"/>
  <c r="F63" i="44"/>
  <c r="D63" i="44"/>
  <c r="K63" i="44" s="1"/>
  <c r="H35" i="38"/>
  <c r="J35" i="38" s="1"/>
  <c r="V59" i="38"/>
  <c r="W59" i="38" s="1"/>
  <c r="X74" i="38"/>
  <c r="Y74" i="38" s="1"/>
  <c r="C38" i="46"/>
  <c r="D38" i="42"/>
  <c r="F38" i="42"/>
  <c r="G38" i="42" s="1"/>
  <c r="H38" i="42"/>
  <c r="L70" i="38"/>
  <c r="B2305" i="10" s="1"/>
  <c r="B2545" i="10" s="1"/>
  <c r="C54" i="45"/>
  <c r="D54" i="44"/>
  <c r="K54" i="44" s="1"/>
  <c r="F54" i="44"/>
  <c r="G54" i="44" s="1"/>
  <c r="L50" i="39"/>
  <c r="B2365" i="10" s="1"/>
  <c r="B2605" i="10" s="1"/>
  <c r="Y21" i="37"/>
  <c r="V21" i="39"/>
  <c r="J68" i="39"/>
  <c r="R55" i="44"/>
  <c r="S55" i="39"/>
  <c r="Z55" i="39" s="1"/>
  <c r="U55" i="39"/>
  <c r="R7" i="44"/>
  <c r="S7" i="39"/>
  <c r="Z7" i="39" s="1"/>
  <c r="U7" i="39"/>
  <c r="V7" i="38"/>
  <c r="H24" i="39"/>
  <c r="V69" i="39"/>
  <c r="X53" i="39"/>
  <c r="R80" i="45"/>
  <c r="S80" i="44"/>
  <c r="Z80" i="44" s="1"/>
  <c r="U80" i="44"/>
  <c r="Y8" i="39"/>
  <c r="C5" i="39"/>
  <c r="D5" i="38"/>
  <c r="K5" i="38" s="1"/>
  <c r="F5" i="38"/>
  <c r="C71" i="45"/>
  <c r="F71" i="44"/>
  <c r="G71" i="44" s="1"/>
  <c r="H71" i="44" s="1"/>
  <c r="D71" i="44"/>
  <c r="K71" i="44" s="1"/>
  <c r="C17" i="45"/>
  <c r="D17" i="44"/>
  <c r="K17" i="44" s="1"/>
  <c r="F17" i="44"/>
  <c r="I17" i="44" s="1"/>
  <c r="B2162" i="10"/>
  <c r="B2402" i="10" s="1"/>
  <c r="V19" i="38"/>
  <c r="C86" i="46"/>
  <c r="F86" i="42"/>
  <c r="G86" i="42" s="1"/>
  <c r="D86" i="42"/>
  <c r="H86" i="42"/>
  <c r="C74" i="46"/>
  <c r="D74" i="42"/>
  <c r="F74" i="42"/>
  <c r="G74" i="42" s="1"/>
  <c r="H74" i="42"/>
  <c r="C42" i="46"/>
  <c r="D42" i="42"/>
  <c r="F42" i="42"/>
  <c r="G42" i="42" s="1"/>
  <c r="H42" i="42"/>
  <c r="C24" i="46"/>
  <c r="F24" i="42"/>
  <c r="G24" i="42" s="1"/>
  <c r="D24" i="42"/>
  <c r="H24" i="42"/>
  <c r="C10" i="46"/>
  <c r="D10" i="42"/>
  <c r="F10" i="42"/>
  <c r="G10" i="42" s="1"/>
  <c r="H10" i="42"/>
  <c r="C39" i="47"/>
  <c r="D39" i="46"/>
  <c r="F39" i="46"/>
  <c r="H39" i="46"/>
  <c r="O76" i="47"/>
  <c r="T76" i="46"/>
  <c r="R76" i="46"/>
  <c r="S76" i="46" s="1"/>
  <c r="P76" i="46"/>
  <c r="O60" i="47"/>
  <c r="T60" i="46"/>
  <c r="R60" i="46"/>
  <c r="S60" i="46" s="1"/>
  <c r="P60" i="46"/>
  <c r="O52" i="47"/>
  <c r="T52" i="46"/>
  <c r="R52" i="46"/>
  <c r="S52" i="46" s="1"/>
  <c r="P52" i="46"/>
  <c r="O36" i="47"/>
  <c r="R36" i="46"/>
  <c r="S36" i="46" s="1"/>
  <c r="T36" i="46"/>
  <c r="P36" i="46"/>
  <c r="O12" i="47"/>
  <c r="P12" i="46"/>
  <c r="T12" i="46"/>
  <c r="R12" i="46"/>
  <c r="S12" i="46" s="1"/>
  <c r="O82" i="47"/>
  <c r="R82" i="46"/>
  <c r="S82" i="46" s="1"/>
  <c r="P82" i="46"/>
  <c r="T82" i="46"/>
  <c r="O66" i="47"/>
  <c r="T66" i="46"/>
  <c r="P66" i="46"/>
  <c r="R66" i="46"/>
  <c r="S66" i="46" s="1"/>
  <c r="O34" i="47"/>
  <c r="T34" i="46"/>
  <c r="R34" i="46"/>
  <c r="P34" i="46"/>
  <c r="C51" i="45"/>
  <c r="F51" i="44"/>
  <c r="G51" i="44" s="1"/>
  <c r="D51" i="44"/>
  <c r="K51" i="44" s="1"/>
  <c r="C21" i="45"/>
  <c r="D21" i="44"/>
  <c r="K21" i="44" s="1"/>
  <c r="F21" i="44"/>
  <c r="R34" i="45"/>
  <c r="S34" i="44"/>
  <c r="Z34" i="44" s="1"/>
  <c r="U34" i="44"/>
  <c r="V37" i="39"/>
  <c r="AA5" i="38"/>
  <c r="B2003" i="10" s="1"/>
  <c r="C75" i="45"/>
  <c r="F75" i="44"/>
  <c r="D75" i="44"/>
  <c r="K75" i="44" s="1"/>
  <c r="H69" i="39"/>
  <c r="C69" i="45"/>
  <c r="F69" i="44"/>
  <c r="G69" i="44" s="1"/>
  <c r="D69" i="44"/>
  <c r="K69" i="44" s="1"/>
  <c r="G65" i="39"/>
  <c r="C47" i="45"/>
  <c r="F47" i="44"/>
  <c r="G47" i="44" s="1"/>
  <c r="D47" i="44"/>
  <c r="K47" i="44" s="1"/>
  <c r="C23" i="45"/>
  <c r="D23" i="44"/>
  <c r="K23" i="44" s="1"/>
  <c r="F23" i="44"/>
  <c r="G23" i="44" s="1"/>
  <c r="H23" i="44" s="1"/>
  <c r="X15" i="38"/>
  <c r="W15" i="38"/>
  <c r="C30" i="47"/>
  <c r="F30" i="46"/>
  <c r="H30" i="46"/>
  <c r="D30" i="46"/>
  <c r="C20" i="47"/>
  <c r="D20" i="46"/>
  <c r="F20" i="46"/>
  <c r="H20" i="46"/>
  <c r="G20" i="46"/>
  <c r="C18" i="47"/>
  <c r="H18" i="46"/>
  <c r="D18" i="46"/>
  <c r="F18" i="46"/>
  <c r="G18" i="46" s="1"/>
  <c r="C16" i="47"/>
  <c r="D16" i="46"/>
  <c r="F16" i="46"/>
  <c r="G16" i="46" s="1"/>
  <c r="H16" i="46"/>
  <c r="C76" i="46"/>
  <c r="D76" i="42"/>
  <c r="F76" i="42"/>
  <c r="G76" i="42" s="1"/>
  <c r="I76" i="42" s="1"/>
  <c r="J76" i="42" s="1"/>
  <c r="C2389" i="10" s="1"/>
  <c r="C2629" i="10" s="1"/>
  <c r="H76" i="42"/>
  <c r="C72" i="46"/>
  <c r="F72" i="42"/>
  <c r="G72" i="42" s="1"/>
  <c r="D72" i="42"/>
  <c r="H72" i="42"/>
  <c r="C60" i="46"/>
  <c r="D60" i="42"/>
  <c r="F60" i="42"/>
  <c r="G60" i="42" s="1"/>
  <c r="H60" i="42"/>
  <c r="C56" i="46"/>
  <c r="F56" i="42"/>
  <c r="G56" i="42" s="1"/>
  <c r="I56" i="42" s="1"/>
  <c r="J56" i="42" s="1"/>
  <c r="C2369" i="10" s="1"/>
  <c r="C2609" i="10" s="1"/>
  <c r="D56" i="42"/>
  <c r="H56" i="42"/>
  <c r="C74" i="45"/>
  <c r="F74" i="44"/>
  <c r="D74" i="44"/>
  <c r="K74" i="44" s="1"/>
  <c r="G26" i="39"/>
  <c r="L12" i="39"/>
  <c r="B2327" i="10" s="1"/>
  <c r="B2567" i="10" s="1"/>
  <c r="C7" i="42"/>
  <c r="D7" i="41"/>
  <c r="F7" i="41"/>
  <c r="G7" i="41" s="1"/>
  <c r="H7" i="41"/>
  <c r="AA45" i="37"/>
  <c r="B1963" i="10" s="1"/>
  <c r="V24" i="39"/>
  <c r="X24" i="39" s="1"/>
  <c r="R24" i="45"/>
  <c r="S24" i="44"/>
  <c r="Z24" i="44" s="1"/>
  <c r="U24" i="44"/>
  <c r="V24" i="44" s="1"/>
  <c r="W24" i="44" s="1"/>
  <c r="C81" i="45"/>
  <c r="D81" i="44"/>
  <c r="K81" i="44" s="1"/>
  <c r="F81" i="44"/>
  <c r="I81" i="44" s="1"/>
  <c r="H81" i="39"/>
  <c r="C35" i="45"/>
  <c r="D35" i="44"/>
  <c r="K35" i="44" s="1"/>
  <c r="F35" i="44"/>
  <c r="I35" i="44" s="1"/>
  <c r="C7" i="45"/>
  <c r="F7" i="44"/>
  <c r="I7" i="44" s="1"/>
  <c r="D7" i="44"/>
  <c r="K7" i="44" s="1"/>
  <c r="X58" i="39"/>
  <c r="R58" i="45"/>
  <c r="U58" i="44"/>
  <c r="S58" i="44"/>
  <c r="Z58" i="44" s="1"/>
  <c r="X26" i="39"/>
  <c r="R26" i="45"/>
  <c r="U26" i="44"/>
  <c r="V26" i="44" s="1"/>
  <c r="X26" i="44" s="1"/>
  <c r="S26" i="44"/>
  <c r="Z26" i="44" s="1"/>
  <c r="R10" i="45"/>
  <c r="S10" i="44"/>
  <c r="Z10" i="44" s="1"/>
  <c r="U10" i="44"/>
  <c r="C70" i="46"/>
  <c r="F70" i="42"/>
  <c r="D70" i="42"/>
  <c r="H70" i="42"/>
  <c r="C58" i="46"/>
  <c r="D58" i="42"/>
  <c r="F58" i="42"/>
  <c r="G58" i="42" s="1"/>
  <c r="H58" i="42"/>
  <c r="C87" i="47"/>
  <c r="D87" i="46"/>
  <c r="F87" i="46"/>
  <c r="G87" i="46" s="1"/>
  <c r="H87" i="46"/>
  <c r="C71" i="47"/>
  <c r="D71" i="46"/>
  <c r="F71" i="46"/>
  <c r="G71" i="46" s="1"/>
  <c r="H71" i="46"/>
  <c r="C55" i="47"/>
  <c r="D55" i="46"/>
  <c r="F55" i="46"/>
  <c r="H55" i="46"/>
  <c r="H81" i="47"/>
  <c r="F81" i="47"/>
  <c r="G81" i="47" s="1"/>
  <c r="D81" i="47"/>
  <c r="C32" i="45"/>
  <c r="F32" i="44"/>
  <c r="D32" i="44"/>
  <c r="K32" i="44" s="1"/>
  <c r="R73" i="45"/>
  <c r="U73" i="44"/>
  <c r="S73" i="44"/>
  <c r="Z73" i="44" s="1"/>
  <c r="D64" i="45"/>
  <c r="K64" i="45" s="1"/>
  <c r="F64" i="45"/>
  <c r="G64" i="45" s="1"/>
  <c r="J68" i="44"/>
  <c r="D68" i="45"/>
  <c r="K68" i="45" s="1"/>
  <c r="F68" i="45"/>
  <c r="I68" i="45" s="1"/>
  <c r="X77" i="38"/>
  <c r="C45" i="45"/>
  <c r="D45" i="44"/>
  <c r="K45" i="44" s="1"/>
  <c r="F45" i="44"/>
  <c r="G9" i="39"/>
  <c r="H9" i="39" s="1"/>
  <c r="V39" i="38"/>
  <c r="V78" i="39"/>
  <c r="R78" i="45"/>
  <c r="S78" i="44"/>
  <c r="Z78" i="44" s="1"/>
  <c r="U78" i="44"/>
  <c r="V78" i="44" s="1"/>
  <c r="W78" i="44" s="1"/>
  <c r="V14" i="39"/>
  <c r="W14" i="39" s="1"/>
  <c r="R14" i="45"/>
  <c r="S14" i="44"/>
  <c r="Z14" i="44" s="1"/>
  <c r="U14" i="44"/>
  <c r="V14" i="44" s="1"/>
  <c r="C79" i="47"/>
  <c r="H79" i="46"/>
  <c r="D79" i="46"/>
  <c r="F79" i="46"/>
  <c r="G79" i="46" s="1"/>
  <c r="C77" i="47"/>
  <c r="H77" i="46"/>
  <c r="D77" i="46"/>
  <c r="F77" i="46"/>
  <c r="G77" i="46" s="1"/>
  <c r="C73" i="47"/>
  <c r="D73" i="46"/>
  <c r="H73" i="46"/>
  <c r="F73" i="46"/>
  <c r="C59" i="47"/>
  <c r="D59" i="46"/>
  <c r="H59" i="46"/>
  <c r="F59" i="46"/>
  <c r="G59" i="46" s="1"/>
  <c r="C47" i="47"/>
  <c r="F47" i="46"/>
  <c r="G47" i="46" s="1"/>
  <c r="D47" i="46"/>
  <c r="H47" i="46"/>
  <c r="C45" i="47"/>
  <c r="D45" i="46"/>
  <c r="H45" i="46"/>
  <c r="F45" i="46"/>
  <c r="G45" i="46" s="1"/>
  <c r="C41" i="47"/>
  <c r="F41" i="46"/>
  <c r="G41" i="46" s="1"/>
  <c r="D41" i="46"/>
  <c r="H41" i="46"/>
  <c r="C31" i="47"/>
  <c r="F31" i="46"/>
  <c r="G31" i="46" s="1"/>
  <c r="I31" i="46" s="1"/>
  <c r="J31" i="46" s="1"/>
  <c r="C2824" i="10" s="1"/>
  <c r="C2664" i="10" s="1"/>
  <c r="H31" i="46"/>
  <c r="D31" i="46"/>
  <c r="C29" i="47"/>
  <c r="H29" i="46"/>
  <c r="F29" i="46"/>
  <c r="D29" i="46"/>
  <c r="C27" i="47"/>
  <c r="F27" i="46"/>
  <c r="G27" i="46" s="1"/>
  <c r="I27" i="46" s="1"/>
  <c r="J27" i="46" s="1"/>
  <c r="C2820" i="10" s="1"/>
  <c r="C2660" i="10" s="1"/>
  <c r="H27" i="46"/>
  <c r="D27" i="46"/>
  <c r="C9" i="47"/>
  <c r="F9" i="46"/>
  <c r="G9" i="46" s="1"/>
  <c r="H9" i="46"/>
  <c r="D9" i="46"/>
  <c r="C34" i="47"/>
  <c r="D34" i="46"/>
  <c r="H34" i="46"/>
  <c r="F34" i="46"/>
  <c r="C32" i="47"/>
  <c r="H32" i="46"/>
  <c r="F32" i="46"/>
  <c r="D32" i="46"/>
  <c r="C14" i="47"/>
  <c r="H14" i="46"/>
  <c r="F14" i="46"/>
  <c r="G14" i="46" s="1"/>
  <c r="D14" i="46"/>
  <c r="C22" i="46"/>
  <c r="D22" i="42"/>
  <c r="F22" i="42"/>
  <c r="G22" i="42" s="1"/>
  <c r="H22" i="42"/>
  <c r="C85" i="47"/>
  <c r="H85" i="46"/>
  <c r="D85" i="46"/>
  <c r="F85" i="46"/>
  <c r="C69" i="47"/>
  <c r="H69" i="46"/>
  <c r="F69" i="46"/>
  <c r="D69" i="46"/>
  <c r="C21" i="47"/>
  <c r="H21" i="46"/>
  <c r="D21" i="46"/>
  <c r="F21" i="46"/>
  <c r="L58" i="39"/>
  <c r="B2373" i="10" s="1"/>
  <c r="B2613" i="10" s="1"/>
  <c r="C42" i="45"/>
  <c r="D42" i="44"/>
  <c r="K42" i="44" s="1"/>
  <c r="F42" i="44"/>
  <c r="G28" i="39"/>
  <c r="H28" i="39" s="1"/>
  <c r="C28" i="45"/>
  <c r="D28" i="44"/>
  <c r="K28" i="44" s="1"/>
  <c r="F28" i="44"/>
  <c r="I28" i="44"/>
  <c r="V65" i="39"/>
  <c r="W65" i="39" s="1"/>
  <c r="R65" i="45"/>
  <c r="S65" i="44"/>
  <c r="Z65" i="44" s="1"/>
  <c r="U65" i="44"/>
  <c r="V65" i="44" s="1"/>
  <c r="X29" i="38"/>
  <c r="D76" i="45"/>
  <c r="K76" i="45" s="1"/>
  <c r="F76" i="45"/>
  <c r="G76" i="45" s="1"/>
  <c r="J44" i="44"/>
  <c r="R64" i="45"/>
  <c r="S64" i="44"/>
  <c r="Z64" i="44" s="1"/>
  <c r="U64" i="44"/>
  <c r="AA64" i="38"/>
  <c r="B2062" i="10" s="1"/>
  <c r="R48" i="45"/>
  <c r="U48" i="44"/>
  <c r="V48" i="44" s="1"/>
  <c r="X48" i="44" s="1"/>
  <c r="S48" i="44"/>
  <c r="Z48" i="44" s="1"/>
  <c r="G79" i="39"/>
  <c r="H79" i="39" s="1"/>
  <c r="J79" i="39" s="1"/>
  <c r="C67" i="45"/>
  <c r="D67" i="44"/>
  <c r="K67" i="44" s="1"/>
  <c r="F67" i="44"/>
  <c r="G67" i="44" s="1"/>
  <c r="C31" i="45"/>
  <c r="F31" i="44"/>
  <c r="G31" i="44" s="1"/>
  <c r="D31" i="44"/>
  <c r="K31" i="44" s="1"/>
  <c r="V35" i="38"/>
  <c r="W35" i="38" s="1"/>
  <c r="Y50" i="37"/>
  <c r="J49" i="37"/>
  <c r="K49" i="37" s="1"/>
  <c r="L49" i="37" s="1"/>
  <c r="B2204" i="10" s="1"/>
  <c r="B2444" i="10" s="1"/>
  <c r="J33" i="37"/>
  <c r="K33" i="37" s="1"/>
  <c r="L33" i="37" s="1"/>
  <c r="B2188" i="10" s="1"/>
  <c r="B2428" i="10" s="1"/>
  <c r="J63" i="37"/>
  <c r="K63" i="37" s="1"/>
  <c r="L63" i="37" s="1"/>
  <c r="B2218" i="10" s="1"/>
  <c r="B2458" i="10" s="1"/>
  <c r="AA59" i="33"/>
  <c r="B1897" i="10" s="1"/>
  <c r="U8" i="46" l="1"/>
  <c r="V8" i="46" s="1"/>
  <c r="C2964" i="10" s="1"/>
  <c r="U82" i="46"/>
  <c r="V82" i="46" s="1"/>
  <c r="C3038" i="10" s="1"/>
  <c r="U7" i="46"/>
  <c r="V7" i="46" s="1"/>
  <c r="C2963" i="10" s="1"/>
  <c r="U75" i="46"/>
  <c r="V75" i="46" s="1"/>
  <c r="C3031" i="10" s="1"/>
  <c r="U53" i="46"/>
  <c r="V53" i="46" s="1"/>
  <c r="C3009" i="10" s="1"/>
  <c r="U32" i="46"/>
  <c r="V32" i="46" s="1"/>
  <c r="C2988" i="10" s="1"/>
  <c r="U59" i="46"/>
  <c r="V59" i="46" s="1"/>
  <c r="C3015" i="10" s="1"/>
  <c r="U65" i="46"/>
  <c r="V65" i="46" s="1"/>
  <c r="C3021" i="10" s="1"/>
  <c r="U79" i="46"/>
  <c r="V79" i="46" s="1"/>
  <c r="C3035" i="10" s="1"/>
  <c r="U70" i="46"/>
  <c r="V70" i="46" s="1"/>
  <c r="C3026" i="10" s="1"/>
  <c r="I19" i="47"/>
  <c r="J19" i="47" s="1"/>
  <c r="C2892" i="10" s="1"/>
  <c r="C2732" i="10" s="1"/>
  <c r="I68" i="46"/>
  <c r="J68" i="46" s="1"/>
  <c r="C2861" i="10" s="1"/>
  <c r="C2701" i="10" s="1"/>
  <c r="W43" i="38"/>
  <c r="L81" i="39"/>
  <c r="B2396" i="10" s="1"/>
  <c r="B2636" i="10" s="1"/>
  <c r="AA73" i="38"/>
  <c r="B2071" i="10" s="1"/>
  <c r="G27" i="44"/>
  <c r="H27" i="44" s="1"/>
  <c r="AA12" i="38"/>
  <c r="B2010" i="10" s="1"/>
  <c r="L37" i="39"/>
  <c r="B2352" i="10" s="1"/>
  <c r="B2592" i="10" s="1"/>
  <c r="J70" i="39"/>
  <c r="L14" i="39"/>
  <c r="B2329" i="10" s="1"/>
  <c r="B2569" i="10" s="1"/>
  <c r="I20" i="44"/>
  <c r="AA33" i="38"/>
  <c r="B2031" i="10" s="1"/>
  <c r="AA42" i="38"/>
  <c r="B2040" i="10" s="1"/>
  <c r="J80" i="44"/>
  <c r="Y34" i="39"/>
  <c r="G30" i="44"/>
  <c r="H30" i="44" s="1"/>
  <c r="AA11" i="37"/>
  <c r="B1929" i="10" s="1"/>
  <c r="AA5" i="37"/>
  <c r="B1923" i="10" s="1"/>
  <c r="AA67" i="37"/>
  <c r="B1985" i="10" s="1"/>
  <c r="AA81" i="39"/>
  <c r="B2159" i="10" s="1"/>
  <c r="Y59" i="37"/>
  <c r="X44" i="39"/>
  <c r="X23" i="38"/>
  <c r="I72" i="45"/>
  <c r="I80" i="45"/>
  <c r="G70" i="44"/>
  <c r="J61" i="39"/>
  <c r="L18" i="39"/>
  <c r="B2333" i="10" s="1"/>
  <c r="B2573" i="10" s="1"/>
  <c r="I41" i="44"/>
  <c r="J9" i="39"/>
  <c r="G19" i="44"/>
  <c r="I58" i="42"/>
  <c r="J58" i="42" s="1"/>
  <c r="C2371" i="10" s="1"/>
  <c r="C2611" i="10" s="1"/>
  <c r="I47" i="44"/>
  <c r="I37" i="46"/>
  <c r="J37" i="46" s="1"/>
  <c r="C2830" i="10" s="1"/>
  <c r="C2670" i="10" s="1"/>
  <c r="G9" i="44"/>
  <c r="H9" i="44" s="1"/>
  <c r="L9" i="44" s="1"/>
  <c r="B2804" i="10" s="1"/>
  <c r="B2644" i="10" s="1"/>
  <c r="I26" i="44"/>
  <c r="J48" i="44"/>
  <c r="AA8" i="39"/>
  <c r="B2086" i="10" s="1"/>
  <c r="L72" i="44"/>
  <c r="B2867" i="10" s="1"/>
  <c r="B2707" i="10" s="1"/>
  <c r="L40" i="44"/>
  <c r="B2835" i="10" s="1"/>
  <c r="B2675" i="10" s="1"/>
  <c r="I79" i="46"/>
  <c r="J79" i="46" s="1"/>
  <c r="C2872" i="10" s="1"/>
  <c r="C2712" i="10" s="1"/>
  <c r="G17" i="44"/>
  <c r="H17" i="44" s="1"/>
  <c r="U80" i="46"/>
  <c r="V80" i="46" s="1"/>
  <c r="C3036" i="10" s="1"/>
  <c r="I59" i="44"/>
  <c r="I50" i="46"/>
  <c r="J50" i="46" s="1"/>
  <c r="C2843" i="10" s="1"/>
  <c r="C2683" i="10" s="1"/>
  <c r="I11" i="46"/>
  <c r="J11" i="46" s="1"/>
  <c r="C2804" i="10" s="1"/>
  <c r="C2644" i="10" s="1"/>
  <c r="Y5" i="38"/>
  <c r="Y35" i="37"/>
  <c r="L10" i="39"/>
  <c r="B2325" i="10" s="1"/>
  <c r="B2565" i="10" s="1"/>
  <c r="AA38" i="39"/>
  <c r="B2116" i="10" s="1"/>
  <c r="AA17" i="38"/>
  <c r="B2015" i="10" s="1"/>
  <c r="I12" i="44"/>
  <c r="U37" i="46"/>
  <c r="V37" i="46" s="1"/>
  <c r="C2993" i="10" s="1"/>
  <c r="Y3" i="38"/>
  <c r="AA80" i="38"/>
  <c r="B2078" i="10" s="1"/>
  <c r="L70" i="39"/>
  <c r="B2385" i="10" s="1"/>
  <c r="B2625" i="10" s="1"/>
  <c r="U77" i="46"/>
  <c r="V77" i="46" s="1"/>
  <c r="C3033" i="10" s="1"/>
  <c r="Y39" i="37"/>
  <c r="I87" i="46"/>
  <c r="J87" i="46" s="1"/>
  <c r="C2880" i="10" s="1"/>
  <c r="C2720" i="10" s="1"/>
  <c r="H47" i="44"/>
  <c r="U6" i="46"/>
  <c r="V6" i="46" s="1"/>
  <c r="C2962" i="10" s="1"/>
  <c r="AA58" i="38"/>
  <c r="B2056" i="10" s="1"/>
  <c r="I77" i="44"/>
  <c r="G29" i="44"/>
  <c r="H29" i="44" s="1"/>
  <c r="I85" i="44"/>
  <c r="AA54" i="38"/>
  <c r="B2052" i="10" s="1"/>
  <c r="I26" i="42"/>
  <c r="J26" i="42" s="1"/>
  <c r="C2339" i="10" s="1"/>
  <c r="C2579" i="10" s="1"/>
  <c r="I82" i="46"/>
  <c r="J82" i="46" s="1"/>
  <c r="C2875" i="10" s="1"/>
  <c r="C2715" i="10" s="1"/>
  <c r="I59" i="46"/>
  <c r="J59" i="46" s="1"/>
  <c r="C2852" i="10" s="1"/>
  <c r="C2692" i="10" s="1"/>
  <c r="U54" i="46"/>
  <c r="V54" i="46" s="1"/>
  <c r="C3010" i="10" s="1"/>
  <c r="J50" i="38"/>
  <c r="U47" i="46"/>
  <c r="V47" i="46" s="1"/>
  <c r="C3003" i="10" s="1"/>
  <c r="J60" i="44"/>
  <c r="J7" i="38"/>
  <c r="Y45" i="38"/>
  <c r="AA25" i="39"/>
  <c r="B2103" i="10" s="1"/>
  <c r="L30" i="44"/>
  <c r="B2825" i="10" s="1"/>
  <c r="B2665" i="10" s="1"/>
  <c r="L12" i="38"/>
  <c r="B2247" i="10" s="1"/>
  <c r="B2487" i="10" s="1"/>
  <c r="G35" i="44"/>
  <c r="U21" i="46"/>
  <c r="V21" i="46" s="1"/>
  <c r="C2977" i="10" s="1"/>
  <c r="AA79" i="38"/>
  <c r="B2077" i="10" s="1"/>
  <c r="L27" i="39"/>
  <c r="B2342" i="10" s="1"/>
  <c r="B2582" i="10" s="1"/>
  <c r="W74" i="44"/>
  <c r="Y44" i="39"/>
  <c r="I7" i="41"/>
  <c r="J7" i="41" s="1"/>
  <c r="I16" i="46"/>
  <c r="J16" i="46" s="1"/>
  <c r="C2809" i="10" s="1"/>
  <c r="C2649" i="10" s="1"/>
  <c r="I24" i="42"/>
  <c r="J24" i="42" s="1"/>
  <c r="C2337" i="10" s="1"/>
  <c r="C2577" i="10" s="1"/>
  <c r="I8" i="42"/>
  <c r="J8" i="42" s="1"/>
  <c r="C2321" i="10" s="1"/>
  <c r="C2561" i="10" s="1"/>
  <c r="I36" i="46"/>
  <c r="J36" i="46" s="1"/>
  <c r="C2829" i="10" s="1"/>
  <c r="C2669" i="10" s="1"/>
  <c r="I6" i="42"/>
  <c r="J6" i="42" s="1"/>
  <c r="I23" i="46"/>
  <c r="J23" i="46" s="1"/>
  <c r="C2816" i="10" s="1"/>
  <c r="C2656" i="10" s="1"/>
  <c r="I14" i="46"/>
  <c r="J14" i="46" s="1"/>
  <c r="C2807" i="10" s="1"/>
  <c r="C2647" i="10" s="1"/>
  <c r="G40" i="42"/>
  <c r="I40" i="42" s="1"/>
  <c r="J40" i="42" s="1"/>
  <c r="C2353" i="10" s="1"/>
  <c r="C2593" i="10" s="1"/>
  <c r="I52" i="46"/>
  <c r="J52" i="46" s="1"/>
  <c r="C2845" i="10" s="1"/>
  <c r="C2685" i="10" s="1"/>
  <c r="I57" i="46"/>
  <c r="J57" i="46" s="1"/>
  <c r="C2850" i="10" s="1"/>
  <c r="C2690" i="10" s="1"/>
  <c r="U36" i="46"/>
  <c r="V36" i="46" s="1"/>
  <c r="C2992" i="10" s="1"/>
  <c r="U76" i="46"/>
  <c r="V76" i="46" s="1"/>
  <c r="C3032" i="10" s="1"/>
  <c r="U49" i="46"/>
  <c r="V49" i="46" s="1"/>
  <c r="C3005" i="10" s="1"/>
  <c r="U45" i="46"/>
  <c r="V45" i="46" s="1"/>
  <c r="C3001" i="10" s="1"/>
  <c r="U84" i="46"/>
  <c r="V84" i="46" s="1"/>
  <c r="C3040" i="10" s="1"/>
  <c r="S34" i="46"/>
  <c r="U34" i="46" s="1"/>
  <c r="V34" i="46" s="1"/>
  <c r="C2990" i="10" s="1"/>
  <c r="U40" i="46"/>
  <c r="V40" i="46" s="1"/>
  <c r="C2996" i="10" s="1"/>
  <c r="U19" i="46"/>
  <c r="V19" i="46" s="1"/>
  <c r="C2975" i="10" s="1"/>
  <c r="U71" i="46"/>
  <c r="V71" i="46" s="1"/>
  <c r="C3027" i="10" s="1"/>
  <c r="V45" i="39"/>
  <c r="W45" i="39" s="1"/>
  <c r="AA44" i="39"/>
  <c r="B2122" i="10" s="1"/>
  <c r="W38" i="44"/>
  <c r="AA38" i="44" s="1"/>
  <c r="B2996" i="10" s="1"/>
  <c r="AA38" i="38"/>
  <c r="B2036" i="10" s="1"/>
  <c r="X36" i="44"/>
  <c r="AA34" i="39"/>
  <c r="B2112" i="10" s="1"/>
  <c r="W32" i="44"/>
  <c r="W31" i="38"/>
  <c r="AA25" i="38"/>
  <c r="B2023" i="10" s="1"/>
  <c r="W21" i="44"/>
  <c r="X18" i="44"/>
  <c r="AA18" i="38"/>
  <c r="B2016" i="10" s="1"/>
  <c r="W17" i="44"/>
  <c r="AA17" i="44" s="1"/>
  <c r="B2975" i="10" s="1"/>
  <c r="Y14" i="38"/>
  <c r="AA12" i="39"/>
  <c r="B2090" i="10" s="1"/>
  <c r="X9" i="39"/>
  <c r="Y9" i="39" s="1"/>
  <c r="X8" i="44"/>
  <c r="B1921" i="10"/>
  <c r="J49" i="39"/>
  <c r="G53" i="44"/>
  <c r="I54" i="44"/>
  <c r="H49" i="44"/>
  <c r="I57" i="44"/>
  <c r="J60" i="39"/>
  <c r="L47" i="44"/>
  <c r="B2842" i="10" s="1"/>
  <c r="B2682" i="10" s="1"/>
  <c r="H46" i="44"/>
  <c r="H37" i="44"/>
  <c r="I37" i="44"/>
  <c r="J36" i="44"/>
  <c r="L30" i="39"/>
  <c r="B2345" i="10" s="1"/>
  <c r="B2585" i="10" s="1"/>
  <c r="J27" i="38"/>
  <c r="H26" i="44"/>
  <c r="L26" i="44" s="1"/>
  <c r="B2821" i="10" s="1"/>
  <c r="B2661" i="10" s="1"/>
  <c r="L25" i="39"/>
  <c r="B2340" i="10" s="1"/>
  <c r="B2580" i="10" s="1"/>
  <c r="L20" i="44"/>
  <c r="B2815" i="10" s="1"/>
  <c r="B2655" i="10" s="1"/>
  <c r="H19" i="44"/>
  <c r="L19" i="44" s="1"/>
  <c r="B2814" i="10" s="1"/>
  <c r="B2654" i="10" s="1"/>
  <c r="G14" i="44"/>
  <c r="H14" i="44" s="1"/>
  <c r="L12" i="44"/>
  <c r="B2807" i="10" s="1"/>
  <c r="B2647" i="10" s="1"/>
  <c r="X74" i="44"/>
  <c r="Y73" i="39"/>
  <c r="Y70" i="38"/>
  <c r="X65" i="44"/>
  <c r="V59" i="39"/>
  <c r="X59" i="39" s="1"/>
  <c r="AA58" i="39"/>
  <c r="B2136" i="10" s="1"/>
  <c r="V58" i="44"/>
  <c r="X58" i="44" s="1"/>
  <c r="J72" i="39"/>
  <c r="L67" i="39"/>
  <c r="B2382" i="10" s="1"/>
  <c r="H65" i="44"/>
  <c r="I65" i="44"/>
  <c r="L61" i="39"/>
  <c r="B2376" i="10" s="1"/>
  <c r="B2616" i="10" s="1"/>
  <c r="AA43" i="38"/>
  <c r="B2041" i="10" s="1"/>
  <c r="Y43" i="38"/>
  <c r="I61" i="44"/>
  <c r="G61" i="44"/>
  <c r="H61" i="44" s="1"/>
  <c r="AA79" i="37"/>
  <c r="B1997" i="10" s="1"/>
  <c r="Y79" i="37"/>
  <c r="L83" i="39"/>
  <c r="B2398" i="10" s="1"/>
  <c r="B2638" i="10" s="1"/>
  <c r="J83" i="39"/>
  <c r="I6" i="44"/>
  <c r="G6" i="44"/>
  <c r="H6" i="44" s="1"/>
  <c r="J35" i="39"/>
  <c r="L35" i="39"/>
  <c r="B2350" i="10" s="1"/>
  <c r="B2590" i="10" s="1"/>
  <c r="L69" i="39"/>
  <c r="B2384" i="10" s="1"/>
  <c r="B2624" i="10" s="1"/>
  <c r="J69" i="39"/>
  <c r="W56" i="44"/>
  <c r="X56" i="44"/>
  <c r="S9" i="46"/>
  <c r="U9" i="46" s="1"/>
  <c r="V9" i="46" s="1"/>
  <c r="C2965" i="10" s="1"/>
  <c r="W76" i="39"/>
  <c r="X76" i="39"/>
  <c r="H31" i="44"/>
  <c r="I31" i="44"/>
  <c r="V44" i="44"/>
  <c r="X44" i="44" s="1"/>
  <c r="V54" i="44"/>
  <c r="W54" i="44" s="1"/>
  <c r="G69" i="46"/>
  <c r="I69" i="46" s="1"/>
  <c r="J69" i="46" s="1"/>
  <c r="C2862" i="10" s="1"/>
  <c r="C2702" i="10" s="1"/>
  <c r="I22" i="42"/>
  <c r="J22" i="42" s="1"/>
  <c r="C2335" i="10" s="1"/>
  <c r="C2575" i="10" s="1"/>
  <c r="G29" i="46"/>
  <c r="I29" i="46" s="1"/>
  <c r="J29" i="46" s="1"/>
  <c r="C2822" i="10" s="1"/>
  <c r="C2662" i="10" s="1"/>
  <c r="G74" i="44"/>
  <c r="H74" i="44" s="1"/>
  <c r="I74" i="44"/>
  <c r="I86" i="42"/>
  <c r="J86" i="42" s="1"/>
  <c r="C2399" i="10" s="1"/>
  <c r="C2639" i="10" s="1"/>
  <c r="I58" i="44"/>
  <c r="G58" i="44"/>
  <c r="H58" i="44" s="1"/>
  <c r="J58" i="44" s="1"/>
  <c r="I65" i="47"/>
  <c r="J65" i="47" s="1"/>
  <c r="C2938" i="10" s="1"/>
  <c r="C2778" i="10" s="1"/>
  <c r="I46" i="46"/>
  <c r="J46" i="46" s="1"/>
  <c r="C2839" i="10" s="1"/>
  <c r="C2679" i="10" s="1"/>
  <c r="L49" i="44"/>
  <c r="B2844" i="10" s="1"/>
  <c r="B2684" i="10" s="1"/>
  <c r="X80" i="39"/>
  <c r="W80" i="39"/>
  <c r="L74" i="38"/>
  <c r="B2309" i="10" s="1"/>
  <c r="B2549" i="10" s="1"/>
  <c r="J74" i="38"/>
  <c r="L27" i="44"/>
  <c r="B2822" i="10" s="1"/>
  <c r="B2662" i="10" s="1"/>
  <c r="U20" i="46"/>
  <c r="V20" i="46" s="1"/>
  <c r="C2976" i="10" s="1"/>
  <c r="V69" i="44"/>
  <c r="W69" i="44" s="1"/>
  <c r="W62" i="44"/>
  <c r="S63" i="46"/>
  <c r="U63" i="46" s="1"/>
  <c r="V63" i="46" s="1"/>
  <c r="C3019" i="10" s="1"/>
  <c r="I62" i="44"/>
  <c r="G62" i="44"/>
  <c r="H62" i="44" s="1"/>
  <c r="V28" i="44"/>
  <c r="X28" i="44" s="1"/>
  <c r="L29" i="44"/>
  <c r="B2824" i="10" s="1"/>
  <c r="B2664" i="10" s="1"/>
  <c r="W6" i="39"/>
  <c r="X6" i="39"/>
  <c r="G21" i="44"/>
  <c r="H21" i="44" s="1"/>
  <c r="I21" i="44"/>
  <c r="G34" i="46"/>
  <c r="I34" i="46" s="1"/>
  <c r="J34" i="46" s="1"/>
  <c r="C2827" i="10" s="1"/>
  <c r="C2667" i="10" s="1"/>
  <c r="G55" i="46"/>
  <c r="I55" i="46" s="1"/>
  <c r="J55" i="46" s="1"/>
  <c r="C2848" i="10" s="1"/>
  <c r="C2688" i="10" s="1"/>
  <c r="G39" i="46"/>
  <c r="I39" i="46" s="1"/>
  <c r="J39" i="46" s="1"/>
  <c r="C2832" i="10" s="1"/>
  <c r="C2672" i="10" s="1"/>
  <c r="S55" i="46"/>
  <c r="U55" i="46" s="1"/>
  <c r="V55" i="46" s="1"/>
  <c r="C3011" i="10" s="1"/>
  <c r="I63" i="46"/>
  <c r="J63" i="46" s="1"/>
  <c r="C2856" i="10" s="1"/>
  <c r="C2696" i="10" s="1"/>
  <c r="H34" i="39"/>
  <c r="L34" i="39" s="1"/>
  <c r="B2349" i="10" s="1"/>
  <c r="B2589" i="10" s="1"/>
  <c r="I63" i="44"/>
  <c r="G63" i="44"/>
  <c r="H63" i="44" s="1"/>
  <c r="G30" i="46"/>
  <c r="I30" i="46" s="1"/>
  <c r="J30" i="46" s="1"/>
  <c r="C2823" i="10" s="1"/>
  <c r="C2663" i="10" s="1"/>
  <c r="G44" i="45"/>
  <c r="H44" i="45" s="1"/>
  <c r="S22" i="46"/>
  <c r="U22" i="46" s="1"/>
  <c r="V22" i="46" s="1"/>
  <c r="C2978" i="10" s="1"/>
  <c r="AA18" i="44"/>
  <c r="B2976" i="10" s="1"/>
  <c r="I4" i="44"/>
  <c r="G4" i="44"/>
  <c r="H4" i="44" s="1"/>
  <c r="L36" i="39"/>
  <c r="B2351" i="10" s="1"/>
  <c r="B2591" i="10" s="1"/>
  <c r="J36" i="39"/>
  <c r="I32" i="44"/>
  <c r="G32" i="44"/>
  <c r="H32" i="44" s="1"/>
  <c r="Y58" i="39"/>
  <c r="I72" i="42"/>
  <c r="J72" i="42" s="1"/>
  <c r="C2385" i="10" s="1"/>
  <c r="C2625" i="10" s="1"/>
  <c r="G35" i="47"/>
  <c r="I35" i="47" s="1"/>
  <c r="J35" i="47" s="1"/>
  <c r="C2908" i="10" s="1"/>
  <c r="C2748" i="10" s="1"/>
  <c r="V12" i="44"/>
  <c r="X12" i="44" s="1"/>
  <c r="AA8" i="44"/>
  <c r="B2966" i="10" s="1"/>
  <c r="AA15" i="37"/>
  <c r="B1933" i="10" s="1"/>
  <c r="Y15" i="37"/>
  <c r="U66" i="46"/>
  <c r="V66" i="46" s="1"/>
  <c r="C3022" i="10" s="1"/>
  <c r="U43" i="46"/>
  <c r="V43" i="46" s="1"/>
  <c r="C2999" i="10" s="1"/>
  <c r="W60" i="44"/>
  <c r="AA60" i="44" s="1"/>
  <c r="B3018" i="10" s="1"/>
  <c r="I9" i="46"/>
  <c r="J9" i="46" s="1"/>
  <c r="C2802" i="10" s="1"/>
  <c r="C2642" i="10" s="1"/>
  <c r="G45" i="44"/>
  <c r="H45" i="44" s="1"/>
  <c r="G70" i="42"/>
  <c r="I70" i="42" s="1"/>
  <c r="J70" i="42" s="1"/>
  <c r="C2383" i="10" s="1"/>
  <c r="C2623" i="10" s="1"/>
  <c r="J81" i="39"/>
  <c r="U12" i="46"/>
  <c r="V12" i="46" s="1"/>
  <c r="C2968" i="10" s="1"/>
  <c r="L24" i="39"/>
  <c r="B2339" i="10" s="1"/>
  <c r="B2579" i="10" s="1"/>
  <c r="U78" i="46"/>
  <c r="V78" i="46" s="1"/>
  <c r="C3034" i="10" s="1"/>
  <c r="Y42" i="38"/>
  <c r="I48" i="46"/>
  <c r="J48" i="46" s="1"/>
  <c r="C2841" i="10" s="1"/>
  <c r="C2681" i="10" s="1"/>
  <c r="S39" i="46"/>
  <c r="U39" i="46" s="1"/>
  <c r="V39" i="46" s="1"/>
  <c r="C2995" i="10" s="1"/>
  <c r="V15" i="39"/>
  <c r="X15" i="39" s="1"/>
  <c r="V52" i="44"/>
  <c r="W52" i="44" s="1"/>
  <c r="Y82" i="39"/>
  <c r="L51" i="39"/>
  <c r="B2366" i="10" s="1"/>
  <c r="B2606" i="10" s="1"/>
  <c r="S26" i="46"/>
  <c r="U26" i="46" s="1"/>
  <c r="V26" i="46" s="1"/>
  <c r="C2982" i="10" s="1"/>
  <c r="Y80" i="38"/>
  <c r="AA32" i="38"/>
  <c r="B2030" i="10" s="1"/>
  <c r="V70" i="44"/>
  <c r="W70" i="44" s="1"/>
  <c r="Y79" i="38"/>
  <c r="J53" i="39"/>
  <c r="G84" i="45"/>
  <c r="H84" i="45" s="1"/>
  <c r="L84" i="45" s="1"/>
  <c r="B2959" i="10" s="1"/>
  <c r="B2799" i="10" s="1"/>
  <c r="J46" i="39"/>
  <c r="U68" i="46"/>
  <c r="V68" i="46" s="1"/>
  <c r="C3024" i="10" s="1"/>
  <c r="AA54" i="39"/>
  <c r="B2132" i="10" s="1"/>
  <c r="I46" i="44"/>
  <c r="L46" i="44" s="1"/>
  <c r="B2841" i="10" s="1"/>
  <c r="B2681" i="10" s="1"/>
  <c r="AA46" i="38"/>
  <c r="B2044" i="10" s="1"/>
  <c r="J75" i="38"/>
  <c r="L20" i="38"/>
  <c r="B2255" i="10" s="1"/>
  <c r="B2495" i="10" s="1"/>
  <c r="W4" i="39"/>
  <c r="AA4" i="39" s="1"/>
  <c r="B2082" i="10" s="1"/>
  <c r="U81" i="46"/>
  <c r="V81" i="46" s="1"/>
  <c r="C3037" i="10" s="1"/>
  <c r="L79" i="39"/>
  <c r="B2394" i="10" s="1"/>
  <c r="B2634" i="10" s="1"/>
  <c r="Y15" i="38"/>
  <c r="H69" i="44"/>
  <c r="Y18" i="38"/>
  <c r="S35" i="46"/>
  <c r="U35" i="46" s="1"/>
  <c r="V35" i="46" s="1"/>
  <c r="C2991" i="10" s="1"/>
  <c r="U57" i="46"/>
  <c r="V57" i="46" s="1"/>
  <c r="C3013" i="10" s="1"/>
  <c r="U69" i="46"/>
  <c r="V69" i="46" s="1"/>
  <c r="C3025" i="10" s="1"/>
  <c r="Y57" i="39"/>
  <c r="U72" i="46"/>
  <c r="V72" i="46" s="1"/>
  <c r="C3028" i="10" s="1"/>
  <c r="U27" i="46"/>
  <c r="V27" i="46" s="1"/>
  <c r="C2983" i="10" s="1"/>
  <c r="Y41" i="38"/>
  <c r="J10" i="39"/>
  <c r="L36" i="44"/>
  <c r="B2831" i="10" s="1"/>
  <c r="B2671" i="10" s="1"/>
  <c r="X72" i="39"/>
  <c r="U61" i="46"/>
  <c r="V61" i="46" s="1"/>
  <c r="C3017" i="10" s="1"/>
  <c r="I25" i="46"/>
  <c r="J25" i="46" s="1"/>
  <c r="C2818" i="10" s="1"/>
  <c r="C2658" i="10" s="1"/>
  <c r="AA22" i="38"/>
  <c r="B2020" i="10" s="1"/>
  <c r="W63" i="38"/>
  <c r="L62" i="39"/>
  <c r="B2377" i="10" s="1"/>
  <c r="B2617" i="10" s="1"/>
  <c r="H21" i="39"/>
  <c r="L21" i="39" s="1"/>
  <c r="B2336" i="10" s="1"/>
  <c r="B2576" i="10" s="1"/>
  <c r="S74" i="46"/>
  <c r="U74" i="46" s="1"/>
  <c r="V74" i="46" s="1"/>
  <c r="C3030" i="10" s="1"/>
  <c r="I54" i="42"/>
  <c r="J54" i="42" s="1"/>
  <c r="C2367" i="10" s="1"/>
  <c r="C2607" i="10" s="1"/>
  <c r="H80" i="45"/>
  <c r="L80" i="45" s="1"/>
  <c r="B2955" i="10" s="1"/>
  <c r="B2795" i="10" s="1"/>
  <c r="J43" i="38"/>
  <c r="W16" i="39"/>
  <c r="Y16" i="39" s="1"/>
  <c r="Y65" i="38"/>
  <c r="Y53" i="38"/>
  <c r="U51" i="46"/>
  <c r="V51" i="46" s="1"/>
  <c r="C3007" i="10" s="1"/>
  <c r="L40" i="39"/>
  <c r="B2355" i="10" s="1"/>
  <c r="B2595" i="10" s="1"/>
  <c r="I34" i="44"/>
  <c r="L34" i="44" s="1"/>
  <c r="B2829" i="10" s="1"/>
  <c r="B2669" i="10" s="1"/>
  <c r="H60" i="45"/>
  <c r="L60" i="45" s="1"/>
  <c r="B2935" i="10" s="1"/>
  <c r="B2775" i="10" s="1"/>
  <c r="J25" i="39"/>
  <c r="L84" i="44"/>
  <c r="B2879" i="10" s="1"/>
  <c r="B2719" i="10" s="1"/>
  <c r="I20" i="46"/>
  <c r="J20" i="46" s="1"/>
  <c r="C2813" i="10" s="1"/>
  <c r="C2653" i="10" s="1"/>
  <c r="I44" i="42"/>
  <c r="J44" i="42" s="1"/>
  <c r="C2357" i="10" s="1"/>
  <c r="C2597" i="10" s="1"/>
  <c r="L53" i="39"/>
  <c r="B2368" i="10" s="1"/>
  <c r="B2608" i="10" s="1"/>
  <c r="I41" i="46"/>
  <c r="J41" i="46" s="1"/>
  <c r="C2834" i="10" s="1"/>
  <c r="C2674" i="10" s="1"/>
  <c r="AA73" i="39"/>
  <c r="B2151" i="10" s="1"/>
  <c r="I71" i="46"/>
  <c r="J71" i="46" s="1"/>
  <c r="C2864" i="10" s="1"/>
  <c r="C2704" i="10" s="1"/>
  <c r="I69" i="44"/>
  <c r="X35" i="38"/>
  <c r="AA35" i="38" s="1"/>
  <c r="B2033" i="10" s="1"/>
  <c r="I67" i="44"/>
  <c r="I76" i="45"/>
  <c r="L28" i="39"/>
  <c r="B2343" i="10" s="1"/>
  <c r="B2583" i="10" s="1"/>
  <c r="I18" i="46"/>
  <c r="J18" i="46" s="1"/>
  <c r="C2811" i="10" s="1"/>
  <c r="C2651" i="10" s="1"/>
  <c r="L35" i="38"/>
  <c r="B2270" i="10" s="1"/>
  <c r="B2510" i="10" s="1"/>
  <c r="AA16" i="38"/>
  <c r="B2014" i="10" s="1"/>
  <c r="J18" i="39"/>
  <c r="L44" i="44"/>
  <c r="B2839" i="10" s="1"/>
  <c r="B2679" i="10" s="1"/>
  <c r="L45" i="39"/>
  <c r="B2360" i="10" s="1"/>
  <c r="B2600" i="10" s="1"/>
  <c r="W10" i="39"/>
  <c r="AA10" i="39" s="1"/>
  <c r="B2088" i="10" s="1"/>
  <c r="J12" i="39"/>
  <c r="U31" i="46"/>
  <c r="V31" i="46" s="1"/>
  <c r="C2987" i="10" s="1"/>
  <c r="J11" i="39"/>
  <c r="L75" i="39"/>
  <c r="B2390" i="10" s="1"/>
  <c r="B2630" i="10" s="1"/>
  <c r="X76" i="44"/>
  <c r="Y76" i="44" s="1"/>
  <c r="L56" i="44"/>
  <c r="B2851" i="10" s="1"/>
  <c r="B2691" i="10" s="1"/>
  <c r="Y52" i="39"/>
  <c r="AA53" i="39"/>
  <c r="B2131" i="10" s="1"/>
  <c r="AA74" i="38"/>
  <c r="B2072" i="10" s="1"/>
  <c r="L63" i="38"/>
  <c r="B2298" i="10" s="1"/>
  <c r="B2538" i="10" s="1"/>
  <c r="AA45" i="38"/>
  <c r="B2043" i="10" s="1"/>
  <c r="I61" i="46"/>
  <c r="J61" i="46" s="1"/>
  <c r="C2854" i="10" s="1"/>
  <c r="C2694" i="10" s="1"/>
  <c r="J27" i="39"/>
  <c r="Y44" i="38"/>
  <c r="J62" i="39"/>
  <c r="S58" i="46"/>
  <c r="U58" i="46" s="1"/>
  <c r="V58" i="46" s="1"/>
  <c r="C3014" i="10" s="1"/>
  <c r="AA10" i="38"/>
  <c r="B2008" i="10" s="1"/>
  <c r="G80" i="46"/>
  <c r="I80" i="46" s="1"/>
  <c r="J80" i="46" s="1"/>
  <c r="C2873" i="10" s="1"/>
  <c r="C2713" i="10" s="1"/>
  <c r="U13" i="46"/>
  <c r="V13" i="46" s="1"/>
  <c r="C2969" i="10" s="1"/>
  <c r="U18" i="46"/>
  <c r="V18" i="46" s="1"/>
  <c r="C2974" i="10" s="1"/>
  <c r="AA32" i="44"/>
  <c r="B2990" i="10" s="1"/>
  <c r="I47" i="46"/>
  <c r="J47" i="46" s="1"/>
  <c r="C2840" i="10" s="1"/>
  <c r="C2680" i="10" s="1"/>
  <c r="L9" i="39"/>
  <c r="B2324" i="10" s="1"/>
  <c r="B2564" i="10" s="1"/>
  <c r="AA74" i="44"/>
  <c r="B3032" i="10" s="1"/>
  <c r="U25" i="46"/>
  <c r="V25" i="46" s="1"/>
  <c r="C2981" i="10" s="1"/>
  <c r="G32" i="46"/>
  <c r="I32" i="46" s="1"/>
  <c r="J32" i="46" s="1"/>
  <c r="C2825" i="10" s="1"/>
  <c r="C2665" i="10" s="1"/>
  <c r="I45" i="46"/>
  <c r="J45" i="46" s="1"/>
  <c r="C2838" i="10" s="1"/>
  <c r="C2678" i="10" s="1"/>
  <c r="J42" i="39"/>
  <c r="U46" i="46"/>
  <c r="V46" i="46" s="1"/>
  <c r="C3002" i="10" s="1"/>
  <c r="U48" i="46"/>
  <c r="V48" i="46" s="1"/>
  <c r="C3004" i="10" s="1"/>
  <c r="Y77" i="38"/>
  <c r="Y58" i="38"/>
  <c r="U29" i="46"/>
  <c r="V29" i="46" s="1"/>
  <c r="C2985" i="10" s="1"/>
  <c r="I43" i="46"/>
  <c r="J43" i="46" s="1"/>
  <c r="C2836" i="10" s="1"/>
  <c r="C2676" i="10" s="1"/>
  <c r="I75" i="46"/>
  <c r="J75" i="46" s="1"/>
  <c r="C2868" i="10" s="1"/>
  <c r="C2708" i="10" s="1"/>
  <c r="AA65" i="38"/>
  <c r="B2063" i="10" s="1"/>
  <c r="AA78" i="38"/>
  <c r="B2076" i="10" s="1"/>
  <c r="I60" i="42"/>
  <c r="J60" i="42" s="1"/>
  <c r="C2373" i="10" s="1"/>
  <c r="C2613" i="10" s="1"/>
  <c r="I74" i="42"/>
  <c r="J74" i="42" s="1"/>
  <c r="C2387" i="10" s="1"/>
  <c r="C2627" i="10" s="1"/>
  <c r="I77" i="46"/>
  <c r="J77" i="46" s="1"/>
  <c r="C2870" i="10" s="1"/>
  <c r="C2710" i="10" s="1"/>
  <c r="U62" i="46"/>
  <c r="V62" i="46" s="1"/>
  <c r="C3018" i="10" s="1"/>
  <c r="I64" i="46"/>
  <c r="J64" i="46" s="1"/>
  <c r="C2857" i="10" s="1"/>
  <c r="C2697" i="10" s="1"/>
  <c r="AA26" i="39"/>
  <c r="B2104" i="10" s="1"/>
  <c r="X33" i="39"/>
  <c r="AA33" i="39" s="1"/>
  <c r="B2111" i="10" s="1"/>
  <c r="I17" i="47"/>
  <c r="J17" i="47" s="1"/>
  <c r="C2890" i="10" s="1"/>
  <c r="C2730" i="10" s="1"/>
  <c r="H53" i="44"/>
  <c r="L53" i="44" s="1"/>
  <c r="B2848" i="10" s="1"/>
  <c r="B2688" i="10" s="1"/>
  <c r="L41" i="44"/>
  <c r="B2836" i="10" s="1"/>
  <c r="B2676" i="10" s="1"/>
  <c r="O39" i="36"/>
  <c r="K3" i="21"/>
  <c r="J4" i="21"/>
  <c r="K4" i="21"/>
  <c r="N39" i="36"/>
  <c r="N106" i="36" s="1"/>
  <c r="N111" i="36" s="1"/>
  <c r="AA72" i="39"/>
  <c r="B2150" i="10" s="1"/>
  <c r="Y72" i="39"/>
  <c r="L66" i="39"/>
  <c r="B2381" i="10" s="1"/>
  <c r="B2621" i="10" s="1"/>
  <c r="J66" i="39"/>
  <c r="Y23" i="38"/>
  <c r="AA23" i="38"/>
  <c r="B2021" i="10" s="1"/>
  <c r="J7" i="39"/>
  <c r="L7" i="39"/>
  <c r="B2322" i="10" s="1"/>
  <c r="B2562" i="10" s="1"/>
  <c r="J74" i="39"/>
  <c r="L74" i="39"/>
  <c r="B2389" i="10" s="1"/>
  <c r="B2629" i="10" s="1"/>
  <c r="J29" i="39"/>
  <c r="L29" i="39"/>
  <c r="B2344" i="10" s="1"/>
  <c r="B2584" i="10" s="1"/>
  <c r="F31" i="45"/>
  <c r="G31" i="45" s="1"/>
  <c r="D31" i="45"/>
  <c r="K31" i="45" s="1"/>
  <c r="H76" i="45"/>
  <c r="S65" i="45"/>
  <c r="Z65" i="45" s="1"/>
  <c r="U65" i="45"/>
  <c r="V65" i="45" s="1"/>
  <c r="X65" i="45" s="1"/>
  <c r="G21" i="46"/>
  <c r="I21" i="46" s="1"/>
  <c r="J21" i="46" s="1"/>
  <c r="C2814" i="10" s="1"/>
  <c r="C2654" i="10" s="1"/>
  <c r="S14" i="45"/>
  <c r="Z14" i="45" s="1"/>
  <c r="U14" i="45"/>
  <c r="V14" i="45" s="1"/>
  <c r="D35" i="45"/>
  <c r="K35" i="45" s="1"/>
  <c r="F35" i="45"/>
  <c r="I35" i="45" s="1"/>
  <c r="F81" i="45"/>
  <c r="I81" i="45" s="1"/>
  <c r="D81" i="45"/>
  <c r="K81" i="45" s="1"/>
  <c r="D74" i="45"/>
  <c r="K74" i="45" s="1"/>
  <c r="F74" i="45"/>
  <c r="AA15" i="38"/>
  <c r="B2013" i="10" s="1"/>
  <c r="D23" i="45"/>
  <c r="K23" i="45" s="1"/>
  <c r="F23" i="45"/>
  <c r="I42" i="42"/>
  <c r="J42" i="42" s="1"/>
  <c r="C2355" i="10" s="1"/>
  <c r="C2595" i="10" s="1"/>
  <c r="F71" i="45"/>
  <c r="G71" i="45" s="1"/>
  <c r="H71" i="45" s="1"/>
  <c r="D71" i="45"/>
  <c r="K71" i="45" s="1"/>
  <c r="V80" i="44"/>
  <c r="R7" i="45"/>
  <c r="S7" i="44"/>
  <c r="Z7" i="44" s="1"/>
  <c r="U7" i="44"/>
  <c r="H54" i="44"/>
  <c r="L54" i="44" s="1"/>
  <c r="B2849" i="10" s="1"/>
  <c r="B2689" i="10" s="1"/>
  <c r="D8" i="45"/>
  <c r="K8" i="45" s="1"/>
  <c r="F8" i="45"/>
  <c r="G8" i="45" s="1"/>
  <c r="B2622" i="10"/>
  <c r="F21" i="43"/>
  <c r="I21" i="43" s="1"/>
  <c r="K21" i="43" s="1"/>
  <c r="P21" i="43" s="1"/>
  <c r="P39" i="43" s="1"/>
  <c r="P97" i="43" s="1"/>
  <c r="F79" i="45"/>
  <c r="I79" i="45" s="1"/>
  <c r="D79" i="45"/>
  <c r="K79" i="45" s="1"/>
  <c r="F58" i="45"/>
  <c r="G58" i="45" s="1"/>
  <c r="D58" i="45"/>
  <c r="K58" i="45" s="1"/>
  <c r="T22" i="47"/>
  <c r="R22" i="47"/>
  <c r="S22" i="47" s="1"/>
  <c r="P22" i="47"/>
  <c r="R46" i="47"/>
  <c r="S46" i="47" s="1"/>
  <c r="P46" i="47"/>
  <c r="T46" i="47"/>
  <c r="P24" i="47"/>
  <c r="T24" i="47"/>
  <c r="R24" i="47"/>
  <c r="S24" i="47" s="1"/>
  <c r="T48" i="47"/>
  <c r="R48" i="47"/>
  <c r="S48" i="47" s="1"/>
  <c r="P48" i="47"/>
  <c r="T80" i="47"/>
  <c r="R80" i="47"/>
  <c r="S80" i="47" s="1"/>
  <c r="U80" i="47" s="1"/>
  <c r="V80" i="47" s="1"/>
  <c r="C3116" i="10" s="1"/>
  <c r="P80" i="47"/>
  <c r="D46" i="47"/>
  <c r="F46" i="47"/>
  <c r="G46" i="47" s="1"/>
  <c r="H46" i="47"/>
  <c r="G66" i="46"/>
  <c r="I66" i="46" s="1"/>
  <c r="J66" i="46" s="1"/>
  <c r="C2859" i="10" s="1"/>
  <c r="C2699" i="10" s="1"/>
  <c r="D66" i="47"/>
  <c r="H66" i="47"/>
  <c r="F66" i="47"/>
  <c r="G66" i="47" s="1"/>
  <c r="U46" i="45"/>
  <c r="S46" i="45"/>
  <c r="Z46" i="45" s="1"/>
  <c r="X42" i="44"/>
  <c r="AA42" i="44" s="1"/>
  <c r="B3000" i="10" s="1"/>
  <c r="X42" i="39"/>
  <c r="W42" i="39"/>
  <c r="X11" i="38"/>
  <c r="S17" i="46"/>
  <c r="U17" i="46" s="1"/>
  <c r="V17" i="46" s="1"/>
  <c r="C2973" i="10" s="1"/>
  <c r="T23" i="47"/>
  <c r="P23" i="47"/>
  <c r="R23" i="47"/>
  <c r="S23" i="47" s="1"/>
  <c r="T27" i="47"/>
  <c r="R27" i="47"/>
  <c r="S27" i="47" s="1"/>
  <c r="P27" i="47"/>
  <c r="R31" i="47"/>
  <c r="S31" i="47" s="1"/>
  <c r="P31" i="47"/>
  <c r="T31" i="47"/>
  <c r="U83" i="46"/>
  <c r="V83" i="46" s="1"/>
  <c r="C3039" i="10" s="1"/>
  <c r="T5" i="47"/>
  <c r="P5" i="47"/>
  <c r="R5" i="47"/>
  <c r="S5" i="47" s="1"/>
  <c r="L33" i="39"/>
  <c r="B2348" i="10" s="1"/>
  <c r="B2588" i="10" s="1"/>
  <c r="U44" i="45"/>
  <c r="V44" i="45" s="1"/>
  <c r="S44" i="45"/>
  <c r="Z44" i="45" s="1"/>
  <c r="S17" i="45"/>
  <c r="Z17" i="45" s="1"/>
  <c r="U17" i="45"/>
  <c r="V17" i="45" s="1"/>
  <c r="W17" i="39"/>
  <c r="X37" i="39"/>
  <c r="I82" i="44"/>
  <c r="S29" i="45"/>
  <c r="Z29" i="45" s="1"/>
  <c r="U29" i="45"/>
  <c r="V29" i="45" s="1"/>
  <c r="W29" i="45" s="1"/>
  <c r="W69" i="39"/>
  <c r="V30" i="44"/>
  <c r="X30" i="44" s="1"/>
  <c r="X30" i="39"/>
  <c r="X7" i="38"/>
  <c r="W55" i="38"/>
  <c r="D29" i="45"/>
  <c r="K29" i="45" s="1"/>
  <c r="F29" i="45"/>
  <c r="I29" i="45" s="1"/>
  <c r="X36" i="39"/>
  <c r="D50" i="45"/>
  <c r="K50" i="45" s="1"/>
  <c r="F50" i="45"/>
  <c r="G50" i="45" s="1"/>
  <c r="H50" i="45" s="1"/>
  <c r="AA26" i="38"/>
  <c r="B2024" i="10" s="1"/>
  <c r="W27" i="38"/>
  <c r="AA27" i="38" s="1"/>
  <c r="B2025" i="10" s="1"/>
  <c r="R43" i="45"/>
  <c r="S43" i="44"/>
  <c r="Z43" i="44" s="1"/>
  <c r="U43" i="44"/>
  <c r="X59" i="38"/>
  <c r="AA59" i="38" s="1"/>
  <c r="B2057" i="10" s="1"/>
  <c r="X75" i="38"/>
  <c r="S75" i="44"/>
  <c r="Z75" i="44" s="1"/>
  <c r="R75" i="45"/>
  <c r="U75" i="44"/>
  <c r="V75" i="44" s="1"/>
  <c r="W75" i="44" s="1"/>
  <c r="V75" i="39"/>
  <c r="W75" i="39" s="1"/>
  <c r="U16" i="45"/>
  <c r="V16" i="45" s="1"/>
  <c r="S16" i="45"/>
  <c r="Z16" i="45" s="1"/>
  <c r="S32" i="45"/>
  <c r="Z32" i="45" s="1"/>
  <c r="U32" i="45"/>
  <c r="S49" i="45"/>
  <c r="Z49" i="45" s="1"/>
  <c r="U49" i="45"/>
  <c r="X49" i="39"/>
  <c r="AA49" i="39" s="1"/>
  <c r="B2127" i="10" s="1"/>
  <c r="W49" i="39"/>
  <c r="H6" i="39"/>
  <c r="L6" i="39" s="1"/>
  <c r="B2321" i="10" s="1"/>
  <c r="B2561" i="10" s="1"/>
  <c r="F14" i="45"/>
  <c r="I14" i="45" s="1"/>
  <c r="D14" i="45"/>
  <c r="K14" i="45" s="1"/>
  <c r="J22" i="39"/>
  <c r="F30" i="45"/>
  <c r="I30" i="45" s="1"/>
  <c r="D30" i="45"/>
  <c r="K30" i="45" s="1"/>
  <c r="P9" i="47"/>
  <c r="T9" i="47"/>
  <c r="R9" i="47"/>
  <c r="S9" i="47" s="1"/>
  <c r="S11" i="46"/>
  <c r="U11" i="46" s="1"/>
  <c r="V11" i="46" s="1"/>
  <c r="C2967" i="10" s="1"/>
  <c r="T11" i="47"/>
  <c r="P11" i="47"/>
  <c r="R11" i="47"/>
  <c r="S11" i="47" s="1"/>
  <c r="T43" i="47"/>
  <c r="P43" i="47"/>
  <c r="R43" i="47"/>
  <c r="S43" i="47" s="1"/>
  <c r="U43" i="47" s="1"/>
  <c r="V43" i="47" s="1"/>
  <c r="C3079" i="10" s="1"/>
  <c r="R51" i="47"/>
  <c r="S51" i="47" s="1"/>
  <c r="T51" i="47"/>
  <c r="P51" i="47"/>
  <c r="T61" i="47"/>
  <c r="P61" i="47"/>
  <c r="R61" i="47"/>
  <c r="S61" i="47" s="1"/>
  <c r="T71" i="47"/>
  <c r="P71" i="47"/>
  <c r="R71" i="47"/>
  <c r="S71" i="47" s="1"/>
  <c r="T73" i="47"/>
  <c r="P73" i="47"/>
  <c r="R73" i="47"/>
  <c r="S73" i="47" s="1"/>
  <c r="U22" i="45"/>
  <c r="V22" i="45" s="1"/>
  <c r="S22" i="45"/>
  <c r="Z22" i="45" s="1"/>
  <c r="W22" i="39"/>
  <c r="U38" i="45"/>
  <c r="V38" i="45" s="1"/>
  <c r="W38" i="45" s="1"/>
  <c r="S38" i="45"/>
  <c r="Z38" i="45" s="1"/>
  <c r="Y70" i="39"/>
  <c r="Y63" i="37"/>
  <c r="AA63" i="37"/>
  <c r="B1981" i="10" s="1"/>
  <c r="L19" i="39"/>
  <c r="B2334" i="10" s="1"/>
  <c r="B2574" i="10" s="1"/>
  <c r="D27" i="45"/>
  <c r="K27" i="45" s="1"/>
  <c r="F27" i="45"/>
  <c r="I27" i="45" s="1"/>
  <c r="S60" i="45"/>
  <c r="Z60" i="45" s="1"/>
  <c r="U60" i="45"/>
  <c r="V60" i="45" s="1"/>
  <c r="W60" i="39"/>
  <c r="X60" i="39"/>
  <c r="H8" i="39"/>
  <c r="J8" i="39" s="1"/>
  <c r="H38" i="39"/>
  <c r="L38" i="39" s="1"/>
  <c r="B2353" i="10" s="1"/>
  <c r="B2593" i="10" s="1"/>
  <c r="X71" i="38"/>
  <c r="R71" i="45"/>
  <c r="S71" i="44"/>
  <c r="Z71" i="44" s="1"/>
  <c r="U71" i="44"/>
  <c r="G25" i="44"/>
  <c r="H25" i="44" s="1"/>
  <c r="J25" i="44" s="1"/>
  <c r="V4" i="44"/>
  <c r="X4" i="44" s="1"/>
  <c r="V68" i="44"/>
  <c r="W68" i="44" s="1"/>
  <c r="X68" i="39"/>
  <c r="Y68" i="39" s="1"/>
  <c r="F34" i="45"/>
  <c r="I34" i="45" s="1"/>
  <c r="D34" i="45"/>
  <c r="K34" i="45" s="1"/>
  <c r="H78" i="39"/>
  <c r="L78" i="39" s="1"/>
  <c r="B2393" i="10" s="1"/>
  <c r="B2633" i="10" s="1"/>
  <c r="F43" i="45"/>
  <c r="I43" i="45" s="1"/>
  <c r="D43" i="45"/>
  <c r="K43" i="45" s="1"/>
  <c r="J43" i="39"/>
  <c r="H65" i="39"/>
  <c r="J65" i="39" s="1"/>
  <c r="H72" i="45"/>
  <c r="L72" i="45" s="1"/>
  <c r="B2947" i="10" s="1"/>
  <c r="B2787" i="10" s="1"/>
  <c r="U33" i="45"/>
  <c r="V33" i="45" s="1"/>
  <c r="S33" i="45"/>
  <c r="Z33" i="45" s="1"/>
  <c r="W20" i="44"/>
  <c r="S37" i="45"/>
  <c r="Z37" i="45" s="1"/>
  <c r="U37" i="45"/>
  <c r="V37" i="45" s="1"/>
  <c r="S81" i="45"/>
  <c r="Z81" i="45" s="1"/>
  <c r="U81" i="45"/>
  <c r="J82" i="39"/>
  <c r="G15" i="44"/>
  <c r="H15" i="44" s="1"/>
  <c r="D15" i="45"/>
  <c r="K15" i="45" s="1"/>
  <c r="F15" i="45"/>
  <c r="G15" i="45" s="1"/>
  <c r="R42" i="47"/>
  <c r="S42" i="47" s="1"/>
  <c r="P42" i="47"/>
  <c r="T50" i="47"/>
  <c r="P50" i="47"/>
  <c r="R50" i="47"/>
  <c r="S50" i="47" s="1"/>
  <c r="T58" i="47"/>
  <c r="R58" i="47"/>
  <c r="S58" i="47" s="1"/>
  <c r="P58" i="47"/>
  <c r="R74" i="47"/>
  <c r="S74" i="47" s="1"/>
  <c r="P74" i="47"/>
  <c r="T74" i="47"/>
  <c r="T20" i="47"/>
  <c r="R20" i="47"/>
  <c r="S20" i="47" s="1"/>
  <c r="P20" i="47"/>
  <c r="P28" i="47"/>
  <c r="T28" i="47"/>
  <c r="R28" i="47"/>
  <c r="S28" i="47" s="1"/>
  <c r="S44" i="46"/>
  <c r="U44" i="46" s="1"/>
  <c r="V44" i="46" s="1"/>
  <c r="C3000" i="10" s="1"/>
  <c r="T44" i="47"/>
  <c r="R44" i="47"/>
  <c r="S44" i="47" s="1"/>
  <c r="P44" i="47"/>
  <c r="R68" i="47"/>
  <c r="S68" i="47" s="1"/>
  <c r="T68" i="47"/>
  <c r="P68" i="47"/>
  <c r="R84" i="47"/>
  <c r="S84" i="47" s="1"/>
  <c r="T84" i="47"/>
  <c r="P84" i="47"/>
  <c r="H23" i="47"/>
  <c r="D23" i="47"/>
  <c r="F23" i="47"/>
  <c r="G23" i="47" s="1"/>
  <c r="U66" i="45"/>
  <c r="V66" i="45" s="1"/>
  <c r="S66" i="45"/>
  <c r="Z66" i="45" s="1"/>
  <c r="U8" i="45"/>
  <c r="V8" i="45" s="1"/>
  <c r="X8" i="45" s="1"/>
  <c r="S8" i="45"/>
  <c r="Z8" i="45" s="1"/>
  <c r="X41" i="39"/>
  <c r="U53" i="45"/>
  <c r="V53" i="45" s="1"/>
  <c r="W53" i="45" s="1"/>
  <c r="S53" i="45"/>
  <c r="Z53" i="45" s="1"/>
  <c r="Y53" i="39"/>
  <c r="X69" i="39"/>
  <c r="AA69" i="39" s="1"/>
  <c r="B2147" i="10" s="1"/>
  <c r="W7" i="38"/>
  <c r="X21" i="39"/>
  <c r="F20" i="45"/>
  <c r="G20" i="45" s="1"/>
  <c r="H20" i="45" s="1"/>
  <c r="D20" i="45"/>
  <c r="K20" i="45" s="1"/>
  <c r="R27" i="45"/>
  <c r="U27" i="44"/>
  <c r="V27" i="44" s="1"/>
  <c r="S27" i="44"/>
  <c r="Z27" i="44" s="1"/>
  <c r="AA59" i="37"/>
  <c r="B1977" i="10" s="1"/>
  <c r="D4" i="45"/>
  <c r="K4" i="45" s="1"/>
  <c r="F4" i="45"/>
  <c r="G4" i="45" s="1"/>
  <c r="X25" i="44"/>
  <c r="J6" i="39"/>
  <c r="C26" i="47"/>
  <c r="H26" i="46"/>
  <c r="D26" i="46"/>
  <c r="F26" i="46"/>
  <c r="G26" i="46" s="1"/>
  <c r="D80" i="47"/>
  <c r="H80" i="47"/>
  <c r="F80" i="47"/>
  <c r="G80" i="47" s="1"/>
  <c r="D82" i="47"/>
  <c r="H82" i="47"/>
  <c r="F82" i="47"/>
  <c r="G82" i="47" s="1"/>
  <c r="F84" i="47"/>
  <c r="G84" i="47" s="1"/>
  <c r="D84" i="47"/>
  <c r="H84" i="47"/>
  <c r="P13" i="47"/>
  <c r="T13" i="47"/>
  <c r="R13" i="47"/>
  <c r="R33" i="47"/>
  <c r="S33" i="47" s="1"/>
  <c r="U33" i="47" s="1"/>
  <c r="V33" i="47" s="1"/>
  <c r="C3069" i="10" s="1"/>
  <c r="T33" i="47"/>
  <c r="P33" i="47"/>
  <c r="R53" i="47"/>
  <c r="S53" i="47" s="1"/>
  <c r="P53" i="47"/>
  <c r="T53" i="47"/>
  <c r="T59" i="47"/>
  <c r="P59" i="47"/>
  <c r="R59" i="47"/>
  <c r="S59" i="47" s="1"/>
  <c r="T63" i="47"/>
  <c r="P63" i="47"/>
  <c r="R63" i="47"/>
  <c r="S63" i="47" s="1"/>
  <c r="T65" i="47"/>
  <c r="P65" i="47"/>
  <c r="R65" i="47"/>
  <c r="S65" i="47" s="1"/>
  <c r="R67" i="47"/>
  <c r="S67" i="47" s="1"/>
  <c r="U67" i="47" s="1"/>
  <c r="V67" i="47" s="1"/>
  <c r="C3103" i="10" s="1"/>
  <c r="T67" i="47"/>
  <c r="P67" i="47"/>
  <c r="T77" i="47"/>
  <c r="R77" i="47"/>
  <c r="P77" i="47"/>
  <c r="X6" i="44"/>
  <c r="Y54" i="39"/>
  <c r="V31" i="39"/>
  <c r="X31" i="39" s="1"/>
  <c r="R31" i="45"/>
  <c r="S31" i="44"/>
  <c r="Z31" i="44" s="1"/>
  <c r="U31" i="44"/>
  <c r="V63" i="39"/>
  <c r="W63" i="39" s="1"/>
  <c r="R63" i="45"/>
  <c r="S63" i="44"/>
  <c r="Z63" i="44" s="1"/>
  <c r="U63" i="44"/>
  <c r="V63" i="44" s="1"/>
  <c r="F53" i="45"/>
  <c r="I53" i="45" s="1"/>
  <c r="D53" i="45"/>
  <c r="K53" i="45" s="1"/>
  <c r="G52" i="45"/>
  <c r="H52" i="45" s="1"/>
  <c r="D46" i="45"/>
  <c r="K46" i="45" s="1"/>
  <c r="F46" i="45"/>
  <c r="G46" i="45" s="1"/>
  <c r="D62" i="45"/>
  <c r="K62" i="45" s="1"/>
  <c r="F62" i="45"/>
  <c r="I62" i="45" s="1"/>
  <c r="F55" i="45"/>
  <c r="D55" i="45"/>
  <c r="K55" i="45" s="1"/>
  <c r="J79" i="38"/>
  <c r="J44" i="39"/>
  <c r="X65" i="39"/>
  <c r="AA65" i="39" s="1"/>
  <c r="B2143" i="10" s="1"/>
  <c r="X78" i="39"/>
  <c r="AA77" i="38"/>
  <c r="B2075" i="10" s="1"/>
  <c r="J59" i="38"/>
  <c r="J26" i="38"/>
  <c r="J24" i="38"/>
  <c r="X14" i="39"/>
  <c r="W24" i="39"/>
  <c r="Y24" i="39" s="1"/>
  <c r="L49" i="39"/>
  <c r="B2364" i="10" s="1"/>
  <c r="B2604" i="10" s="1"/>
  <c r="L48" i="44"/>
  <c r="B2843" i="10" s="1"/>
  <c r="B2683" i="10" s="1"/>
  <c r="Y19" i="37"/>
  <c r="Y78" i="38"/>
  <c r="Y16" i="38"/>
  <c r="Y24" i="38"/>
  <c r="Y76" i="38"/>
  <c r="AA69" i="38"/>
  <c r="B2067" i="10" s="1"/>
  <c r="Y21" i="38"/>
  <c r="Y10" i="38"/>
  <c r="Y52" i="38"/>
  <c r="V64" i="44"/>
  <c r="W64" i="44" s="1"/>
  <c r="F28" i="45"/>
  <c r="G28" i="45" s="1"/>
  <c r="H28" i="45" s="1"/>
  <c r="D28" i="45"/>
  <c r="K28" i="45" s="1"/>
  <c r="D42" i="45"/>
  <c r="K42" i="45" s="1"/>
  <c r="F42" i="45"/>
  <c r="G42" i="45" s="1"/>
  <c r="G85" i="46"/>
  <c r="I85" i="46" s="1"/>
  <c r="J85" i="46" s="1"/>
  <c r="C2878" i="10" s="1"/>
  <c r="C2718" i="10" s="1"/>
  <c r="G73" i="46"/>
  <c r="I73" i="46" s="1"/>
  <c r="J73" i="46" s="1"/>
  <c r="C2866" i="10" s="1"/>
  <c r="C2706" i="10" s="1"/>
  <c r="U78" i="45"/>
  <c r="V78" i="45" s="1"/>
  <c r="X78" i="45" s="1"/>
  <c r="S78" i="45"/>
  <c r="Z78" i="45" s="1"/>
  <c r="X39" i="38"/>
  <c r="F32" i="45"/>
  <c r="I32" i="45" s="1"/>
  <c r="D32" i="45"/>
  <c r="K32" i="45" s="1"/>
  <c r="U10" i="45"/>
  <c r="V10" i="45" s="1"/>
  <c r="W10" i="45" s="1"/>
  <c r="S10" i="45"/>
  <c r="Z10" i="45" s="1"/>
  <c r="S58" i="45"/>
  <c r="Z58" i="45" s="1"/>
  <c r="U58" i="45"/>
  <c r="X24" i="44"/>
  <c r="AA24" i="44" s="1"/>
  <c r="B2982" i="10" s="1"/>
  <c r="H26" i="39"/>
  <c r="J26" i="39" s="1"/>
  <c r="F69" i="45"/>
  <c r="I69" i="45" s="1"/>
  <c r="D69" i="45"/>
  <c r="K69" i="45" s="1"/>
  <c r="S34" i="45"/>
  <c r="Z34" i="45" s="1"/>
  <c r="U34" i="45"/>
  <c r="V34" i="45" s="1"/>
  <c r="F21" i="45"/>
  <c r="G21" i="45" s="1"/>
  <c r="D21" i="45"/>
  <c r="K21" i="45" s="1"/>
  <c r="W80" i="44"/>
  <c r="I38" i="42"/>
  <c r="J38" i="42" s="1"/>
  <c r="C2351" i="10" s="1"/>
  <c r="C2591" i="10" s="1"/>
  <c r="Y6" i="38"/>
  <c r="V35" i="39"/>
  <c r="W35" i="39" s="1"/>
  <c r="R35" i="45"/>
  <c r="U35" i="44"/>
  <c r="V35" i="44" s="1"/>
  <c r="X35" i="44" s="1"/>
  <c r="S35" i="44"/>
  <c r="Z35" i="44" s="1"/>
  <c r="R67" i="45"/>
  <c r="S67" i="44"/>
  <c r="Z67" i="44" s="1"/>
  <c r="U67" i="44"/>
  <c r="V67" i="44" s="1"/>
  <c r="W67" i="44" s="1"/>
  <c r="F61" i="45"/>
  <c r="G61" i="45" s="1"/>
  <c r="D61" i="45"/>
  <c r="K61" i="45" s="1"/>
  <c r="G79" i="44"/>
  <c r="H79" i="44" s="1"/>
  <c r="W64" i="39"/>
  <c r="G67" i="47"/>
  <c r="I67" i="47" s="1"/>
  <c r="J67" i="47" s="1"/>
  <c r="C2940" i="10" s="1"/>
  <c r="C2780" i="10" s="1"/>
  <c r="S14" i="46"/>
  <c r="U14" i="46" s="1"/>
  <c r="V14" i="46" s="1"/>
  <c r="C2970" i="10" s="1"/>
  <c r="R14" i="47"/>
  <c r="S14" i="47" s="1"/>
  <c r="T14" i="47"/>
  <c r="P14" i="47"/>
  <c r="T30" i="47"/>
  <c r="R30" i="47"/>
  <c r="S30" i="47" s="1"/>
  <c r="P30" i="47"/>
  <c r="T38" i="47"/>
  <c r="R38" i="47"/>
  <c r="S38" i="47" s="1"/>
  <c r="P38" i="47"/>
  <c r="T54" i="47"/>
  <c r="P54" i="47"/>
  <c r="R54" i="47"/>
  <c r="S54" i="47" s="1"/>
  <c r="T32" i="47"/>
  <c r="P32" i="47"/>
  <c r="R32" i="47"/>
  <c r="S32" i="47" s="1"/>
  <c r="U32" i="47" s="1"/>
  <c r="V32" i="47" s="1"/>
  <c r="C3068" i="10" s="1"/>
  <c r="T40" i="47"/>
  <c r="P40" i="47"/>
  <c r="R40" i="47"/>
  <c r="S40" i="47" s="1"/>
  <c r="U40" i="47" s="1"/>
  <c r="V40" i="47" s="1"/>
  <c r="C3076" i="10" s="1"/>
  <c r="T56" i="47"/>
  <c r="R56" i="47"/>
  <c r="S56" i="47" s="1"/>
  <c r="P56" i="47"/>
  <c r="H36" i="47"/>
  <c r="D36" i="47"/>
  <c r="F36" i="47"/>
  <c r="G36" i="47" s="1"/>
  <c r="F64" i="47"/>
  <c r="G64" i="47" s="1"/>
  <c r="D64" i="47"/>
  <c r="H64" i="47"/>
  <c r="F68" i="47"/>
  <c r="G68" i="47" s="1"/>
  <c r="D68" i="47"/>
  <c r="H68" i="47"/>
  <c r="D78" i="47"/>
  <c r="F78" i="47"/>
  <c r="G78" i="47" s="1"/>
  <c r="H78" i="47"/>
  <c r="W78" i="39"/>
  <c r="I73" i="44"/>
  <c r="F73" i="45"/>
  <c r="G73" i="45" s="1"/>
  <c r="H73" i="45" s="1"/>
  <c r="D73" i="45"/>
  <c r="K73" i="45" s="1"/>
  <c r="S42" i="45"/>
  <c r="Z42" i="45" s="1"/>
  <c r="U42" i="45"/>
  <c r="R11" i="45"/>
  <c r="U11" i="44"/>
  <c r="V11" i="44" s="1"/>
  <c r="W11" i="44" s="1"/>
  <c r="S11" i="44"/>
  <c r="Z11" i="44" s="1"/>
  <c r="G39" i="44"/>
  <c r="H39" i="44" s="1"/>
  <c r="L39" i="44" s="1"/>
  <c r="B2834" i="10" s="1"/>
  <c r="B2674" i="10" s="1"/>
  <c r="L39" i="39"/>
  <c r="B2354" i="10" s="1"/>
  <c r="B2594" i="10" s="1"/>
  <c r="U9" i="45"/>
  <c r="V9" i="45" s="1"/>
  <c r="X9" i="45" s="1"/>
  <c r="S9" i="45"/>
  <c r="Z9" i="45" s="1"/>
  <c r="D12" i="45"/>
  <c r="K12" i="45" s="1"/>
  <c r="F12" i="45"/>
  <c r="I12" i="45" s="1"/>
  <c r="F26" i="45"/>
  <c r="I26" i="45" s="1"/>
  <c r="D26" i="45"/>
  <c r="K26" i="45" s="1"/>
  <c r="G26" i="45"/>
  <c r="H26" i="45" s="1"/>
  <c r="P21" i="47"/>
  <c r="T21" i="47"/>
  <c r="R21" i="47"/>
  <c r="S21" i="47" s="1"/>
  <c r="P25" i="47"/>
  <c r="T25" i="47"/>
  <c r="R25" i="47"/>
  <c r="S25" i="47" s="1"/>
  <c r="P29" i="47"/>
  <c r="R29" i="47"/>
  <c r="S29" i="47" s="1"/>
  <c r="T29" i="47"/>
  <c r="T81" i="47"/>
  <c r="P81" i="47"/>
  <c r="R81" i="47"/>
  <c r="S81" i="47" s="1"/>
  <c r="T83" i="47"/>
  <c r="P83" i="47"/>
  <c r="R83" i="47"/>
  <c r="S83" i="47" s="1"/>
  <c r="G5" i="42"/>
  <c r="I5" i="42" s="1"/>
  <c r="J5" i="42" s="1"/>
  <c r="R15" i="45"/>
  <c r="U15" i="44"/>
  <c r="V15" i="44" s="1"/>
  <c r="S15" i="44"/>
  <c r="Z15" i="44" s="1"/>
  <c r="I11" i="44"/>
  <c r="F11" i="45"/>
  <c r="I11" i="45" s="1"/>
  <c r="D11" i="45"/>
  <c r="K11" i="45" s="1"/>
  <c r="F49" i="45"/>
  <c r="G49" i="45" s="1"/>
  <c r="D49" i="45"/>
  <c r="K49" i="45" s="1"/>
  <c r="F65" i="45"/>
  <c r="I65" i="45" s="1"/>
  <c r="D65" i="45"/>
  <c r="K65" i="45" s="1"/>
  <c r="V5" i="39"/>
  <c r="W5" i="39" s="1"/>
  <c r="R5" i="45"/>
  <c r="S5" i="44"/>
  <c r="Z5" i="44" s="1"/>
  <c r="U5" i="44"/>
  <c r="L56" i="45"/>
  <c r="B2931" i="10" s="1"/>
  <c r="B2771" i="10" s="1"/>
  <c r="S61" i="45"/>
  <c r="Z61" i="45" s="1"/>
  <c r="U61" i="45"/>
  <c r="L77" i="44"/>
  <c r="B2872" i="10" s="1"/>
  <c r="B2712" i="10" s="1"/>
  <c r="U52" i="45"/>
  <c r="V52" i="45" s="1"/>
  <c r="S52" i="45"/>
  <c r="Z52" i="45" s="1"/>
  <c r="U82" i="45"/>
  <c r="V82" i="45" s="1"/>
  <c r="S82" i="45"/>
  <c r="Z82" i="45" s="1"/>
  <c r="R3" i="45"/>
  <c r="U3" i="44"/>
  <c r="S3" i="44"/>
  <c r="Z3" i="44" s="1"/>
  <c r="I83" i="47"/>
  <c r="J83" i="47" s="1"/>
  <c r="C2956" i="10" s="1"/>
  <c r="C2796" i="10" s="1"/>
  <c r="R10" i="47"/>
  <c r="S10" i="47" s="1"/>
  <c r="T10" i="47"/>
  <c r="P10" i="47"/>
  <c r="R18" i="47"/>
  <c r="S18" i="47" s="1"/>
  <c r="T18" i="47"/>
  <c r="P18" i="47"/>
  <c r="R26" i="47"/>
  <c r="S26" i="47" s="1"/>
  <c r="T26" i="47"/>
  <c r="P26" i="47"/>
  <c r="U18" i="45"/>
  <c r="V18" i="45" s="1"/>
  <c r="S18" i="45"/>
  <c r="Z18" i="45" s="1"/>
  <c r="S50" i="45"/>
  <c r="Z50" i="45" s="1"/>
  <c r="U50" i="45"/>
  <c r="X66" i="39"/>
  <c r="W19" i="39"/>
  <c r="V51" i="39"/>
  <c r="X51" i="39" s="1"/>
  <c r="R51" i="45"/>
  <c r="S51" i="44"/>
  <c r="Z51" i="44" s="1"/>
  <c r="U51" i="44"/>
  <c r="V51" i="44" s="1"/>
  <c r="W51" i="44" s="1"/>
  <c r="Y35" i="38"/>
  <c r="H67" i="44"/>
  <c r="L67" i="44" s="1"/>
  <c r="B2862" i="10" s="1"/>
  <c r="B2702" i="10" s="1"/>
  <c r="D67" i="45"/>
  <c r="K67" i="45" s="1"/>
  <c r="F67" i="45"/>
  <c r="I67" i="45" s="1"/>
  <c r="W48" i="44"/>
  <c r="AA48" i="44" s="1"/>
  <c r="B3006" i="10" s="1"/>
  <c r="U48" i="45"/>
  <c r="V48" i="45" s="1"/>
  <c r="W48" i="45" s="1"/>
  <c r="S48" i="45"/>
  <c r="Z48" i="45" s="1"/>
  <c r="U64" i="45"/>
  <c r="V64" i="45" s="1"/>
  <c r="W64" i="45" s="1"/>
  <c r="S64" i="45"/>
  <c r="Z64" i="45" s="1"/>
  <c r="J76" i="45"/>
  <c r="W65" i="44"/>
  <c r="G28" i="44"/>
  <c r="J28" i="39"/>
  <c r="I42" i="44"/>
  <c r="G42" i="44"/>
  <c r="H42" i="44" s="1"/>
  <c r="H21" i="47"/>
  <c r="D21" i="47"/>
  <c r="F21" i="47"/>
  <c r="G21" i="47" s="1"/>
  <c r="H69" i="47"/>
  <c r="D69" i="47"/>
  <c r="F69" i="47"/>
  <c r="G69" i="47" s="1"/>
  <c r="H85" i="47"/>
  <c r="D85" i="47"/>
  <c r="F85" i="47"/>
  <c r="G85" i="47" s="1"/>
  <c r="I85" i="47" s="1"/>
  <c r="J85" i="47" s="1"/>
  <c r="C2958" i="10" s="1"/>
  <c r="C2798" i="10" s="1"/>
  <c r="C22" i="47"/>
  <c r="H22" i="46"/>
  <c r="D22" i="46"/>
  <c r="F22" i="46"/>
  <c r="H14" i="47"/>
  <c r="D14" i="47"/>
  <c r="F14" i="47"/>
  <c r="G14" i="47" s="1"/>
  <c r="D32" i="47"/>
  <c r="H32" i="47"/>
  <c r="F32" i="47"/>
  <c r="G32" i="47" s="1"/>
  <c r="H34" i="47"/>
  <c r="D34" i="47"/>
  <c r="F34" i="47"/>
  <c r="G34" i="47" s="1"/>
  <c r="H9" i="47"/>
  <c r="D9" i="47"/>
  <c r="F9" i="47"/>
  <c r="F27" i="47"/>
  <c r="G27" i="47" s="1"/>
  <c r="H27" i="47"/>
  <c r="D27" i="47"/>
  <c r="H29" i="47"/>
  <c r="D29" i="47"/>
  <c r="F29" i="47"/>
  <c r="G29" i="47" s="1"/>
  <c r="D31" i="47"/>
  <c r="F31" i="47"/>
  <c r="G31" i="47" s="1"/>
  <c r="H31" i="47"/>
  <c r="F41" i="47"/>
  <c r="G41" i="47" s="1"/>
  <c r="D41" i="47"/>
  <c r="H41" i="47"/>
  <c r="H45" i="47"/>
  <c r="D45" i="47"/>
  <c r="F45" i="47"/>
  <c r="G45" i="47" s="1"/>
  <c r="I45" i="47" s="1"/>
  <c r="J45" i="47" s="1"/>
  <c r="C2918" i="10" s="1"/>
  <c r="C2758" i="10" s="1"/>
  <c r="F47" i="47"/>
  <c r="G47" i="47" s="1"/>
  <c r="D47" i="47"/>
  <c r="H47" i="47"/>
  <c r="H59" i="47"/>
  <c r="D59" i="47"/>
  <c r="F59" i="47"/>
  <c r="G59" i="47" s="1"/>
  <c r="I59" i="47" s="1"/>
  <c r="J59" i="47" s="1"/>
  <c r="C2932" i="10" s="1"/>
  <c r="C2772" i="10" s="1"/>
  <c r="H73" i="47"/>
  <c r="D73" i="47"/>
  <c r="F73" i="47"/>
  <c r="G73" i="47" s="1"/>
  <c r="H77" i="47"/>
  <c r="D77" i="47"/>
  <c r="F77" i="47"/>
  <c r="G77" i="47" s="1"/>
  <c r="D79" i="47"/>
  <c r="F79" i="47"/>
  <c r="G79" i="47" s="1"/>
  <c r="H79" i="47"/>
  <c r="W14" i="44"/>
  <c r="X14" i="44"/>
  <c r="AA14" i="39"/>
  <c r="B2092" i="10" s="1"/>
  <c r="Y14" i="39"/>
  <c r="X78" i="44"/>
  <c r="AA78" i="44" s="1"/>
  <c r="B3036" i="10" s="1"/>
  <c r="W39" i="38"/>
  <c r="I45" i="44"/>
  <c r="F45" i="45"/>
  <c r="G45" i="45" s="1"/>
  <c r="H45" i="45" s="1"/>
  <c r="D45" i="45"/>
  <c r="K45" i="45" s="1"/>
  <c r="G68" i="45"/>
  <c r="H64" i="45"/>
  <c r="I64" i="45"/>
  <c r="V73" i="44"/>
  <c r="W73" i="44" s="1"/>
  <c r="U73" i="45"/>
  <c r="V73" i="45" s="1"/>
  <c r="X73" i="45" s="1"/>
  <c r="S73" i="45"/>
  <c r="Z73" i="45" s="1"/>
  <c r="I81" i="47"/>
  <c r="J81" i="47" s="1"/>
  <c r="C2954" i="10" s="1"/>
  <c r="C2794" i="10" s="1"/>
  <c r="D55" i="47"/>
  <c r="F55" i="47"/>
  <c r="G55" i="47" s="1"/>
  <c r="H55" i="47"/>
  <c r="D71" i="47"/>
  <c r="F71" i="47"/>
  <c r="G71" i="47" s="1"/>
  <c r="H71" i="47"/>
  <c r="D87" i="47"/>
  <c r="F87" i="47"/>
  <c r="G87" i="47" s="1"/>
  <c r="H87" i="47"/>
  <c r="C58" i="47"/>
  <c r="D58" i="46"/>
  <c r="F58" i="46"/>
  <c r="G58" i="46" s="1"/>
  <c r="H58" i="46"/>
  <c r="C70" i="47"/>
  <c r="F70" i="46"/>
  <c r="G70" i="46" s="1"/>
  <c r="H70" i="46"/>
  <c r="D70" i="46"/>
  <c r="V10" i="44"/>
  <c r="W10" i="44" s="1"/>
  <c r="W26" i="44"/>
  <c r="Y26" i="44" s="1"/>
  <c r="U26" i="45"/>
  <c r="V26" i="45" s="1"/>
  <c r="S26" i="45"/>
  <c r="Z26" i="45" s="1"/>
  <c r="Y26" i="39"/>
  <c r="G7" i="44"/>
  <c r="H7" i="44" s="1"/>
  <c r="D7" i="45"/>
  <c r="K7" i="45" s="1"/>
  <c r="F7" i="45"/>
  <c r="G7" i="45" s="1"/>
  <c r="H7" i="45" s="1"/>
  <c r="H35" i="44"/>
  <c r="J35" i="44" s="1"/>
  <c r="G81" i="44"/>
  <c r="H81" i="44" s="1"/>
  <c r="Y24" i="44"/>
  <c r="S24" i="45"/>
  <c r="Z24" i="45" s="1"/>
  <c r="U24" i="45"/>
  <c r="C7" i="46"/>
  <c r="F7" i="42"/>
  <c r="G7" i="42" s="1"/>
  <c r="D7" i="42"/>
  <c r="H7" i="42"/>
  <c r="J74" i="44"/>
  <c r="C56" i="47"/>
  <c r="D56" i="46"/>
  <c r="F56" i="46"/>
  <c r="G56" i="46" s="1"/>
  <c r="H56" i="46"/>
  <c r="C60" i="47"/>
  <c r="F60" i="46"/>
  <c r="G60" i="46" s="1"/>
  <c r="D60" i="46"/>
  <c r="H60" i="46"/>
  <c r="C72" i="47"/>
  <c r="F72" i="46"/>
  <c r="D72" i="46"/>
  <c r="G72" i="46"/>
  <c r="H72" i="46"/>
  <c r="C76" i="47"/>
  <c r="F76" i="46"/>
  <c r="G76" i="46" s="1"/>
  <c r="D76" i="46"/>
  <c r="H76" i="46"/>
  <c r="D16" i="47"/>
  <c r="F16" i="47"/>
  <c r="H16" i="47"/>
  <c r="H18" i="47"/>
  <c r="D18" i="47"/>
  <c r="F18" i="47"/>
  <c r="G18" i="47" s="1"/>
  <c r="D20" i="47"/>
  <c r="F20" i="47"/>
  <c r="G20" i="47" s="1"/>
  <c r="H20" i="47"/>
  <c r="H30" i="47"/>
  <c r="D30" i="47"/>
  <c r="F30" i="47"/>
  <c r="G30" i="47" s="1"/>
  <c r="I23" i="44"/>
  <c r="L23" i="44" s="1"/>
  <c r="B2818" i="10" s="1"/>
  <c r="B2658" i="10" s="1"/>
  <c r="J47" i="44"/>
  <c r="D47" i="45"/>
  <c r="K47" i="45" s="1"/>
  <c r="F47" i="45"/>
  <c r="J69" i="44"/>
  <c r="I75" i="44"/>
  <c r="G75" i="44"/>
  <c r="D75" i="45"/>
  <c r="K75" i="45" s="1"/>
  <c r="F75" i="45"/>
  <c r="G75" i="45" s="1"/>
  <c r="H75" i="45" s="1"/>
  <c r="W37" i="39"/>
  <c r="V34" i="44"/>
  <c r="X34" i="44" s="1"/>
  <c r="H51" i="44"/>
  <c r="I51" i="44"/>
  <c r="D51" i="45"/>
  <c r="K51" i="45" s="1"/>
  <c r="F51" i="45"/>
  <c r="I51" i="45" s="1"/>
  <c r="T34" i="47"/>
  <c r="R34" i="47"/>
  <c r="P34" i="47"/>
  <c r="T66" i="47"/>
  <c r="R66" i="47"/>
  <c r="S66" i="47" s="1"/>
  <c r="P66" i="47"/>
  <c r="T82" i="47"/>
  <c r="R82" i="47"/>
  <c r="S82" i="47" s="1"/>
  <c r="P82" i="47"/>
  <c r="R12" i="47"/>
  <c r="S12" i="47" s="1"/>
  <c r="P12" i="47"/>
  <c r="T12" i="47"/>
  <c r="T36" i="47"/>
  <c r="P36" i="47"/>
  <c r="R36" i="47"/>
  <c r="S36" i="47" s="1"/>
  <c r="U52" i="46"/>
  <c r="V52" i="46" s="1"/>
  <c r="C3008" i="10" s="1"/>
  <c r="R52" i="47"/>
  <c r="S52" i="47" s="1"/>
  <c r="T52" i="47"/>
  <c r="P52" i="47"/>
  <c r="U60" i="46"/>
  <c r="V60" i="46" s="1"/>
  <c r="C3016" i="10" s="1"/>
  <c r="R60" i="47"/>
  <c r="S60" i="47" s="1"/>
  <c r="T60" i="47"/>
  <c r="P60" i="47"/>
  <c r="R76" i="47"/>
  <c r="S76" i="47" s="1"/>
  <c r="T76" i="47"/>
  <c r="P76" i="47"/>
  <c r="D39" i="47"/>
  <c r="F39" i="47"/>
  <c r="G39" i="47" s="1"/>
  <c r="H39" i="47"/>
  <c r="I10" i="42"/>
  <c r="J10" i="42" s="1"/>
  <c r="C2323" i="10" s="1"/>
  <c r="C2563" i="10" s="1"/>
  <c r="C10" i="47"/>
  <c r="H10" i="46"/>
  <c r="D10" i="46"/>
  <c r="F10" i="46"/>
  <c r="G10" i="46" s="1"/>
  <c r="C24" i="47"/>
  <c r="H24" i="46"/>
  <c r="D24" i="46"/>
  <c r="F24" i="46"/>
  <c r="G24" i="46" s="1"/>
  <c r="C42" i="47"/>
  <c r="D42" i="46"/>
  <c r="H42" i="46"/>
  <c r="F42" i="46"/>
  <c r="G42" i="46" s="1"/>
  <c r="I42" i="46" s="1"/>
  <c r="J42" i="46" s="1"/>
  <c r="C2835" i="10" s="1"/>
  <c r="C2675" i="10" s="1"/>
  <c r="C74" i="47"/>
  <c r="F74" i="46"/>
  <c r="G74" i="46" s="1"/>
  <c r="H74" i="46"/>
  <c r="D74" i="46"/>
  <c r="C86" i="47"/>
  <c r="F86" i="46"/>
  <c r="G86" i="46" s="1"/>
  <c r="H86" i="46"/>
  <c r="D86" i="46"/>
  <c r="W19" i="38"/>
  <c r="Y67" i="37"/>
  <c r="F17" i="45"/>
  <c r="G17" i="45" s="1"/>
  <c r="H17" i="45" s="1"/>
  <c r="D17" i="45"/>
  <c r="K17" i="45" s="1"/>
  <c r="I71" i="44"/>
  <c r="J71" i="44" s="1"/>
  <c r="I5" i="38"/>
  <c r="G5" i="38"/>
  <c r="H5" i="38" s="1"/>
  <c r="C5" i="44"/>
  <c r="D5" i="39"/>
  <c r="K5" i="39" s="1"/>
  <c r="F5" i="39"/>
  <c r="I5" i="39" s="1"/>
  <c r="X80" i="44"/>
  <c r="S80" i="45"/>
  <c r="Z80" i="45" s="1"/>
  <c r="U80" i="45"/>
  <c r="J24" i="39"/>
  <c r="V7" i="39"/>
  <c r="X7" i="39" s="1"/>
  <c r="V55" i="39"/>
  <c r="R55" i="45"/>
  <c r="S55" i="44"/>
  <c r="Z55" i="44" s="1"/>
  <c r="U55" i="44"/>
  <c r="J54" i="44"/>
  <c r="D54" i="45"/>
  <c r="K54" i="45" s="1"/>
  <c r="F54" i="45"/>
  <c r="I54" i="45" s="1"/>
  <c r="C38" i="47"/>
  <c r="D38" i="46"/>
  <c r="H38" i="46"/>
  <c r="F38" i="46"/>
  <c r="G38" i="46" s="1"/>
  <c r="D63" i="45"/>
  <c r="K63" i="45" s="1"/>
  <c r="F63" i="45"/>
  <c r="I63" i="45" s="1"/>
  <c r="C8" i="47"/>
  <c r="D8" i="46"/>
  <c r="F8" i="46"/>
  <c r="G8" i="46" s="1"/>
  <c r="H8" i="46"/>
  <c r="I12" i="42"/>
  <c r="J12" i="42" s="1"/>
  <c r="C2325" i="10" s="1"/>
  <c r="C2565" i="10" s="1"/>
  <c r="C12" i="47"/>
  <c r="D12" i="46"/>
  <c r="F12" i="46"/>
  <c r="G12" i="46" s="1"/>
  <c r="H12" i="46"/>
  <c r="C40" i="47"/>
  <c r="F40" i="46"/>
  <c r="G40" i="46" s="1"/>
  <c r="H40" i="46"/>
  <c r="D40" i="46"/>
  <c r="C44" i="47"/>
  <c r="F44" i="46"/>
  <c r="G44" i="46" s="1"/>
  <c r="I44" i="46" s="1"/>
  <c r="J44" i="46" s="1"/>
  <c r="C2837" i="10" s="1"/>
  <c r="C2677" i="10" s="1"/>
  <c r="D44" i="46"/>
  <c r="H44" i="46"/>
  <c r="T7" i="47"/>
  <c r="P7" i="47"/>
  <c r="R7" i="47"/>
  <c r="S7" i="47" s="1"/>
  <c r="P15" i="47"/>
  <c r="T15" i="47"/>
  <c r="R15" i="47"/>
  <c r="S15" i="47" s="1"/>
  <c r="R35" i="47"/>
  <c r="S35" i="47" s="1"/>
  <c r="P35" i="47"/>
  <c r="T35" i="47"/>
  <c r="S41" i="46"/>
  <c r="U41" i="46" s="1"/>
  <c r="V41" i="46" s="1"/>
  <c r="C2997" i="10" s="1"/>
  <c r="T41" i="47"/>
  <c r="R41" i="47"/>
  <c r="S41" i="47" s="1"/>
  <c r="P41" i="47"/>
  <c r="P49" i="47"/>
  <c r="T49" i="47"/>
  <c r="R49" i="47"/>
  <c r="S49" i="47" s="1"/>
  <c r="R55" i="47"/>
  <c r="S55" i="47" s="1"/>
  <c r="T55" i="47"/>
  <c r="P55" i="47"/>
  <c r="T57" i="47"/>
  <c r="R57" i="47"/>
  <c r="S57" i="47" s="1"/>
  <c r="P57" i="47"/>
  <c r="T69" i="47"/>
  <c r="P69" i="47"/>
  <c r="R69" i="47"/>
  <c r="S69" i="47" s="1"/>
  <c r="R75" i="47"/>
  <c r="S75" i="47" s="1"/>
  <c r="P75" i="47"/>
  <c r="T75" i="47"/>
  <c r="T79" i="47"/>
  <c r="P79" i="47"/>
  <c r="R79" i="47"/>
  <c r="S79" i="47" s="1"/>
  <c r="AA47" i="37"/>
  <c r="B1965" i="10" s="1"/>
  <c r="V47" i="39"/>
  <c r="R47" i="45"/>
  <c r="S47" i="44"/>
  <c r="Z47" i="44" s="1"/>
  <c r="U47" i="44"/>
  <c r="J19" i="44"/>
  <c r="F19" i="45"/>
  <c r="G19" i="45" s="1"/>
  <c r="H19" i="45" s="1"/>
  <c r="D19" i="45"/>
  <c r="K19" i="45" s="1"/>
  <c r="G8" i="44"/>
  <c r="G66" i="44"/>
  <c r="H66" i="44" s="1"/>
  <c r="F66" i="45"/>
  <c r="G66" i="45" s="1"/>
  <c r="H66" i="45" s="1"/>
  <c r="D66" i="45"/>
  <c r="K66" i="45" s="1"/>
  <c r="X67" i="38"/>
  <c r="AA67" i="38" s="1"/>
  <c r="B2065" i="10" s="1"/>
  <c r="V67" i="39"/>
  <c r="W67" i="39" s="1"/>
  <c r="L31" i="39"/>
  <c r="B2346" i="10" s="1"/>
  <c r="B2586" i="10" s="1"/>
  <c r="J51" i="38"/>
  <c r="J67" i="39"/>
  <c r="I79" i="44"/>
  <c r="X48" i="39"/>
  <c r="Y48" i="39" s="1"/>
  <c r="X64" i="39"/>
  <c r="I44" i="45"/>
  <c r="AA29" i="38"/>
  <c r="B2027" i="10" s="1"/>
  <c r="L42" i="39"/>
  <c r="B2357" i="10" s="1"/>
  <c r="B2597" i="10" s="1"/>
  <c r="T6" i="47"/>
  <c r="R6" i="47"/>
  <c r="S6" i="47" s="1"/>
  <c r="P6" i="47"/>
  <c r="U30" i="46"/>
  <c r="V30" i="46" s="1"/>
  <c r="C2986" i="10" s="1"/>
  <c r="P62" i="47"/>
  <c r="T62" i="47"/>
  <c r="R62" i="47"/>
  <c r="S62" i="47" s="1"/>
  <c r="T70" i="47"/>
  <c r="R70" i="47"/>
  <c r="S70" i="47" s="1"/>
  <c r="P70" i="47"/>
  <c r="T78" i="47"/>
  <c r="P78" i="47"/>
  <c r="R78" i="47"/>
  <c r="S78" i="47" s="1"/>
  <c r="U78" i="47" s="1"/>
  <c r="V78" i="47" s="1"/>
  <c r="C3114" i="10" s="1"/>
  <c r="I33" i="47"/>
  <c r="J33" i="47" s="1"/>
  <c r="C2906" i="10" s="1"/>
  <c r="C2746" i="10" s="1"/>
  <c r="R8" i="47"/>
  <c r="S8" i="47" s="1"/>
  <c r="P8" i="47"/>
  <c r="T8" i="47"/>
  <c r="S16" i="46"/>
  <c r="U16" i="46" s="1"/>
  <c r="V16" i="46" s="1"/>
  <c r="C2972" i="10" s="1"/>
  <c r="P16" i="47"/>
  <c r="R16" i="47"/>
  <c r="S16" i="47" s="1"/>
  <c r="T16" i="47"/>
  <c r="U24" i="46"/>
  <c r="V24" i="46" s="1"/>
  <c r="C2980" i="10" s="1"/>
  <c r="U56" i="46"/>
  <c r="V56" i="46" s="1"/>
  <c r="C3012" i="10" s="1"/>
  <c r="U64" i="46"/>
  <c r="V64" i="46" s="1"/>
  <c r="C3020" i="10" s="1"/>
  <c r="R64" i="47"/>
  <c r="S64" i="47" s="1"/>
  <c r="T64" i="47"/>
  <c r="P64" i="47"/>
  <c r="R72" i="47"/>
  <c r="S72" i="47" s="1"/>
  <c r="T72" i="47"/>
  <c r="P72" i="47"/>
  <c r="F37" i="47"/>
  <c r="G37" i="47" s="1"/>
  <c r="D37" i="47"/>
  <c r="H37" i="47"/>
  <c r="H53" i="47"/>
  <c r="D53" i="47"/>
  <c r="F53" i="47"/>
  <c r="G53" i="47" s="1"/>
  <c r="I78" i="46"/>
  <c r="J78" i="46" s="1"/>
  <c r="C2871" i="10" s="1"/>
  <c r="C2711" i="10" s="1"/>
  <c r="X46" i="44"/>
  <c r="AA46" i="44" s="1"/>
  <c r="B3004" i="10" s="1"/>
  <c r="W39" i="39"/>
  <c r="AA39" i="39" s="1"/>
  <c r="B2117" i="10" s="1"/>
  <c r="R39" i="45"/>
  <c r="U39" i="44"/>
  <c r="V39" i="44" s="1"/>
  <c r="X39" i="44" s="1"/>
  <c r="S39" i="44"/>
  <c r="Z39" i="44" s="1"/>
  <c r="D9" i="45"/>
  <c r="K9" i="45" s="1"/>
  <c r="F9" i="45"/>
  <c r="I9" i="45" s="1"/>
  <c r="J45" i="39"/>
  <c r="G73" i="44"/>
  <c r="H73" i="44" s="1"/>
  <c r="R77" i="45"/>
  <c r="U77" i="44"/>
  <c r="V77" i="44" s="1"/>
  <c r="X77" i="44" s="1"/>
  <c r="S77" i="44"/>
  <c r="Z77" i="44" s="1"/>
  <c r="V77" i="39"/>
  <c r="J32" i="39"/>
  <c r="U74" i="45"/>
  <c r="S74" i="45"/>
  <c r="Z74" i="45" s="1"/>
  <c r="W11" i="38"/>
  <c r="V11" i="39"/>
  <c r="F39" i="45"/>
  <c r="D39" i="45"/>
  <c r="K39" i="45" s="1"/>
  <c r="H59" i="44"/>
  <c r="J59" i="44" s="1"/>
  <c r="D59" i="45"/>
  <c r="K59" i="45" s="1"/>
  <c r="F59" i="45"/>
  <c r="J59" i="39"/>
  <c r="AA56" i="44"/>
  <c r="B3014" i="10" s="1"/>
  <c r="Y56" i="44"/>
  <c r="V56" i="45"/>
  <c r="X56" i="45" s="1"/>
  <c r="U56" i="45"/>
  <c r="S56" i="45"/>
  <c r="Z56" i="45" s="1"/>
  <c r="W56" i="39"/>
  <c r="Y56" i="39" s="1"/>
  <c r="V9" i="44"/>
  <c r="W9" i="44" s="1"/>
  <c r="X13" i="44"/>
  <c r="Y13" i="44" s="1"/>
  <c r="U13" i="45"/>
  <c r="S13" i="45"/>
  <c r="Z13" i="45" s="1"/>
  <c r="Y13" i="39"/>
  <c r="J12" i="44"/>
  <c r="J26" i="44"/>
  <c r="F48" i="47"/>
  <c r="G48" i="47" s="1"/>
  <c r="D48" i="47"/>
  <c r="H48" i="47"/>
  <c r="D50" i="47"/>
  <c r="F50" i="47"/>
  <c r="G50" i="47" s="1"/>
  <c r="H50" i="47"/>
  <c r="F52" i="47"/>
  <c r="G52" i="47" s="1"/>
  <c r="D52" i="47"/>
  <c r="H52" i="47"/>
  <c r="D62" i="47"/>
  <c r="H62" i="47"/>
  <c r="F62" i="47"/>
  <c r="G62" i="47" s="1"/>
  <c r="T17" i="47"/>
  <c r="P17" i="47"/>
  <c r="R17" i="47"/>
  <c r="S17" i="47" s="1"/>
  <c r="U17" i="47" s="1"/>
  <c r="V17" i="47" s="1"/>
  <c r="C3053" i="10" s="1"/>
  <c r="R19" i="47"/>
  <c r="S19" i="47" s="1"/>
  <c r="P19" i="47"/>
  <c r="T19" i="47"/>
  <c r="U23" i="46"/>
  <c r="V23" i="46" s="1"/>
  <c r="C2979" i="10" s="1"/>
  <c r="T37" i="47"/>
  <c r="R37" i="47"/>
  <c r="S37" i="47" s="1"/>
  <c r="P37" i="47"/>
  <c r="P39" i="47"/>
  <c r="R39" i="47"/>
  <c r="T39" i="47"/>
  <c r="P45" i="47"/>
  <c r="R45" i="47"/>
  <c r="S45" i="47" s="1"/>
  <c r="T45" i="47"/>
  <c r="T47" i="47"/>
  <c r="P47" i="47"/>
  <c r="R47" i="47"/>
  <c r="S47" i="47" s="1"/>
  <c r="D11" i="47"/>
  <c r="H11" i="47"/>
  <c r="F11" i="47"/>
  <c r="G11" i="47" s="1"/>
  <c r="I13" i="46"/>
  <c r="J13" i="46" s="1"/>
  <c r="C2806" i="10" s="1"/>
  <c r="C2646" i="10" s="1"/>
  <c r="H13" i="47"/>
  <c r="D13" i="47"/>
  <c r="F13" i="47"/>
  <c r="G13" i="47" s="1"/>
  <c r="D15" i="47"/>
  <c r="F15" i="47"/>
  <c r="H15" i="47"/>
  <c r="D43" i="47"/>
  <c r="H43" i="47"/>
  <c r="F43" i="47"/>
  <c r="G43" i="47" s="1"/>
  <c r="H57" i="47"/>
  <c r="D57" i="47"/>
  <c r="F57" i="47"/>
  <c r="G57" i="47" s="1"/>
  <c r="D63" i="47"/>
  <c r="H63" i="47"/>
  <c r="F63" i="47"/>
  <c r="G63" i="47" s="1"/>
  <c r="D75" i="47"/>
  <c r="H75" i="47"/>
  <c r="F75" i="47"/>
  <c r="C6" i="47"/>
  <c r="H6" i="46"/>
  <c r="F6" i="46"/>
  <c r="G6" i="46" s="1"/>
  <c r="D6" i="46"/>
  <c r="C5" i="47"/>
  <c r="H5" i="46"/>
  <c r="F5" i="46"/>
  <c r="D5" i="46"/>
  <c r="H11" i="44"/>
  <c r="J11" i="44" s="1"/>
  <c r="L23" i="38"/>
  <c r="B2258" i="10" s="1"/>
  <c r="B2498" i="10" s="1"/>
  <c r="L23" i="39"/>
  <c r="B2338" i="10" s="1"/>
  <c r="B2578" i="10" s="1"/>
  <c r="H33" i="44"/>
  <c r="I33" i="44"/>
  <c r="D33" i="45"/>
  <c r="K33" i="45" s="1"/>
  <c r="F33" i="45"/>
  <c r="G33" i="45" s="1"/>
  <c r="L43" i="39"/>
  <c r="B2358" i="10" s="1"/>
  <c r="B2598" i="10" s="1"/>
  <c r="H47" i="39"/>
  <c r="L47" i="39" s="1"/>
  <c r="B2362" i="10" s="1"/>
  <c r="B2602" i="10" s="1"/>
  <c r="J49" i="44"/>
  <c r="J65" i="44"/>
  <c r="L65" i="39"/>
  <c r="B2380" i="10" s="1"/>
  <c r="B2620" i="10" s="1"/>
  <c r="J75" i="39"/>
  <c r="S12" i="45"/>
  <c r="Z12" i="45" s="1"/>
  <c r="U12" i="45"/>
  <c r="V12" i="45" s="1"/>
  <c r="W12" i="45" s="1"/>
  <c r="Y12" i="39"/>
  <c r="S28" i="45"/>
  <c r="Z28" i="45" s="1"/>
  <c r="U28" i="45"/>
  <c r="X28" i="39"/>
  <c r="W28" i="39"/>
  <c r="AA44" i="38"/>
  <c r="B2042" i="10" s="1"/>
  <c r="AA76" i="44"/>
  <c r="B3034" i="10" s="1"/>
  <c r="S76" i="45"/>
  <c r="Z76" i="45" s="1"/>
  <c r="U76" i="45"/>
  <c r="Y76" i="39"/>
  <c r="J56" i="45"/>
  <c r="V61" i="44"/>
  <c r="I13" i="44"/>
  <c r="L13" i="44" s="1"/>
  <c r="B2808" i="10" s="1"/>
  <c r="B2648" i="10" s="1"/>
  <c r="F13" i="45"/>
  <c r="I13" i="45" s="1"/>
  <c r="D13" i="45"/>
  <c r="K13" i="45" s="1"/>
  <c r="J13" i="39"/>
  <c r="J77" i="44"/>
  <c r="F77" i="45"/>
  <c r="G77" i="45" s="1"/>
  <c r="H77" i="45" s="1"/>
  <c r="D77" i="45"/>
  <c r="K77" i="45" s="1"/>
  <c r="J77" i="39"/>
  <c r="X20" i="39"/>
  <c r="AA20" i="39" s="1"/>
  <c r="B2098" i="10" s="1"/>
  <c r="G3" i="39"/>
  <c r="H3" i="39" s="1"/>
  <c r="I3" i="39"/>
  <c r="C3" i="45"/>
  <c r="F3" i="44"/>
  <c r="G3" i="44" s="1"/>
  <c r="D3" i="44"/>
  <c r="K3" i="44" s="1"/>
  <c r="G48" i="45"/>
  <c r="H48" i="45" s="1"/>
  <c r="X17" i="39"/>
  <c r="I16" i="44"/>
  <c r="J16" i="44" s="1"/>
  <c r="F16" i="45"/>
  <c r="I16" i="45" s="1"/>
  <c r="D16" i="45"/>
  <c r="K16" i="45" s="1"/>
  <c r="G82" i="44"/>
  <c r="F82" i="45"/>
  <c r="D82" i="45"/>
  <c r="K82" i="45" s="1"/>
  <c r="L82" i="39"/>
  <c r="B2397" i="10" s="1"/>
  <c r="B2637" i="10" s="1"/>
  <c r="V82" i="44"/>
  <c r="AA82" i="39"/>
  <c r="B2160" i="10" s="1"/>
  <c r="V3" i="39"/>
  <c r="H15" i="39"/>
  <c r="J15" i="39" s="1"/>
  <c r="J51" i="39"/>
  <c r="G51" i="47"/>
  <c r="I51" i="47" s="1"/>
  <c r="J51" i="47" s="1"/>
  <c r="C2924" i="10" s="1"/>
  <c r="C2764" i="10" s="1"/>
  <c r="U10" i="46"/>
  <c r="V10" i="46" s="1"/>
  <c r="C2966" i="10" s="1"/>
  <c r="Y18" i="44"/>
  <c r="AA18" i="39"/>
  <c r="B2096" i="10" s="1"/>
  <c r="AA50" i="38"/>
  <c r="B2048" i="10" s="1"/>
  <c r="V50" i="44"/>
  <c r="AA50" i="39"/>
  <c r="B2128" i="10" s="1"/>
  <c r="AA66" i="39"/>
  <c r="B2144" i="10" s="1"/>
  <c r="Y66" i="39"/>
  <c r="X19" i="39"/>
  <c r="U19" i="44"/>
  <c r="R19" i="45"/>
  <c r="S19" i="44"/>
  <c r="Z19" i="44" s="1"/>
  <c r="X19" i="38"/>
  <c r="AA51" i="38"/>
  <c r="B2049" i="10" s="1"/>
  <c r="H17" i="39"/>
  <c r="J17" i="39" s="1"/>
  <c r="H57" i="44"/>
  <c r="L57" i="44" s="1"/>
  <c r="B2852" i="10" s="1"/>
  <c r="B2692" i="10" s="1"/>
  <c r="F57" i="45"/>
  <c r="I57" i="45" s="1"/>
  <c r="D57" i="45"/>
  <c r="K57" i="45" s="1"/>
  <c r="L71" i="39"/>
  <c r="B2386" i="10" s="1"/>
  <c r="B2626" i="10" s="1"/>
  <c r="L60" i="44"/>
  <c r="B2855" i="10" s="1"/>
  <c r="B2695" i="10" s="1"/>
  <c r="V29" i="44"/>
  <c r="W41" i="39"/>
  <c r="Y41" i="39" s="1"/>
  <c r="AA41" i="38"/>
  <c r="B2039" i="10" s="1"/>
  <c r="AA53" i="38"/>
  <c r="B2051" i="10" s="1"/>
  <c r="I24" i="44"/>
  <c r="G24" i="44"/>
  <c r="D24" i="45"/>
  <c r="K24" i="45" s="1"/>
  <c r="F24" i="45"/>
  <c r="J58" i="38"/>
  <c r="AA14" i="38"/>
  <c r="B2012" i="10" s="1"/>
  <c r="U30" i="45"/>
  <c r="S30" i="45"/>
  <c r="Z30" i="45" s="1"/>
  <c r="W30" i="39"/>
  <c r="AA30" i="39" s="1"/>
  <c r="B2108" i="10" s="1"/>
  <c r="X62" i="39"/>
  <c r="AA62" i="39" s="1"/>
  <c r="B2140" i="10" s="1"/>
  <c r="AA39" i="37"/>
  <c r="B1957" i="10" s="1"/>
  <c r="X55" i="38"/>
  <c r="J9" i="38"/>
  <c r="J29" i="44"/>
  <c r="W36" i="39"/>
  <c r="I36" i="45"/>
  <c r="G36" i="45"/>
  <c r="H36" i="45" s="1"/>
  <c r="W21" i="39"/>
  <c r="Y21" i="39" s="1"/>
  <c r="L20" i="39"/>
  <c r="B2335" i="10" s="1"/>
  <c r="B2575" i="10" s="1"/>
  <c r="J20" i="39"/>
  <c r="G50" i="44"/>
  <c r="I50" i="44"/>
  <c r="H54" i="39"/>
  <c r="J54" i="39" s="1"/>
  <c r="AA27" i="37"/>
  <c r="B1945" i="10" s="1"/>
  <c r="V43" i="39"/>
  <c r="W43" i="39" s="1"/>
  <c r="W75" i="38"/>
  <c r="AA75" i="38" s="1"/>
  <c r="B2073" i="10" s="1"/>
  <c r="X75" i="39"/>
  <c r="L63" i="39"/>
  <c r="B2378" i="10" s="1"/>
  <c r="B2618" i="10" s="1"/>
  <c r="H85" i="44"/>
  <c r="J85" i="44" s="1"/>
  <c r="D85" i="45"/>
  <c r="K85" i="45" s="1"/>
  <c r="F85" i="45"/>
  <c r="I85" i="45" s="1"/>
  <c r="J85" i="39"/>
  <c r="W16" i="44"/>
  <c r="Y16" i="44" s="1"/>
  <c r="Y32" i="38"/>
  <c r="Y32" i="44"/>
  <c r="W32" i="39"/>
  <c r="AA32" i="39" s="1"/>
  <c r="B2110" i="10" s="1"/>
  <c r="L4" i="39"/>
  <c r="J4" i="39"/>
  <c r="Y25" i="38"/>
  <c r="Y49" i="38"/>
  <c r="V49" i="44"/>
  <c r="Y49" i="39"/>
  <c r="J14" i="44"/>
  <c r="J30" i="44"/>
  <c r="S73" i="46"/>
  <c r="U73" i="46" s="1"/>
  <c r="V73" i="46" s="1"/>
  <c r="C3029" i="10" s="1"/>
  <c r="H25" i="47"/>
  <c r="D25" i="47"/>
  <c r="F25" i="47"/>
  <c r="H61" i="47"/>
  <c r="F61" i="47"/>
  <c r="G61" i="47" s="1"/>
  <c r="D61" i="47"/>
  <c r="AA6" i="39"/>
  <c r="B2084" i="10" s="1"/>
  <c r="Y22" i="38"/>
  <c r="V22" i="44"/>
  <c r="X22" i="39"/>
  <c r="Y38" i="44"/>
  <c r="Y38" i="39"/>
  <c r="U54" i="45"/>
  <c r="S54" i="45"/>
  <c r="Z54" i="45" s="1"/>
  <c r="U70" i="45"/>
  <c r="V70" i="45" s="1"/>
  <c r="S70" i="45"/>
  <c r="Z70" i="45" s="1"/>
  <c r="AA31" i="38"/>
  <c r="B2029" i="10" s="1"/>
  <c r="Y31" i="38"/>
  <c r="X47" i="38"/>
  <c r="AA47" i="38" s="1"/>
  <c r="B2045" i="10" s="1"/>
  <c r="AA63" i="38"/>
  <c r="B2061" i="10" s="1"/>
  <c r="Y63" i="38"/>
  <c r="J27" i="44"/>
  <c r="H83" i="44"/>
  <c r="I83" i="44"/>
  <c r="L83" i="44" s="1"/>
  <c r="B2878" i="10" s="1"/>
  <c r="B2718" i="10" s="1"/>
  <c r="D83" i="45"/>
  <c r="K83" i="45" s="1"/>
  <c r="F83" i="45"/>
  <c r="Y60" i="44"/>
  <c r="G38" i="44"/>
  <c r="D38" i="45"/>
  <c r="K38" i="45" s="1"/>
  <c r="F38" i="45"/>
  <c r="G38" i="45" s="1"/>
  <c r="W71" i="38"/>
  <c r="Y71" i="38" s="1"/>
  <c r="V71" i="39"/>
  <c r="D25" i="45"/>
  <c r="K25" i="45" s="1"/>
  <c r="F25" i="45"/>
  <c r="G25" i="45" s="1"/>
  <c r="H41" i="39"/>
  <c r="L41" i="39" s="1"/>
  <c r="B2356" i="10" s="1"/>
  <c r="B2596" i="10" s="1"/>
  <c r="L55" i="39"/>
  <c r="B2370" i="10" s="1"/>
  <c r="B2610" i="10" s="1"/>
  <c r="S4" i="45"/>
  <c r="Z4" i="45" s="1"/>
  <c r="U4" i="45"/>
  <c r="X68" i="44"/>
  <c r="U68" i="45"/>
  <c r="S68" i="45"/>
  <c r="Z68" i="45" s="1"/>
  <c r="AA68" i="39"/>
  <c r="B2146" i="10" s="1"/>
  <c r="Y57" i="38"/>
  <c r="AA57" i="38"/>
  <c r="B2055" i="10" s="1"/>
  <c r="L16" i="38"/>
  <c r="B2251" i="10" s="1"/>
  <c r="B2491" i="10" s="1"/>
  <c r="G18" i="44"/>
  <c r="H18" i="44" s="1"/>
  <c r="D18" i="45"/>
  <c r="K18" i="45" s="1"/>
  <c r="F18" i="45"/>
  <c r="I18" i="45" s="1"/>
  <c r="J34" i="44"/>
  <c r="J34" i="39"/>
  <c r="G78" i="44"/>
  <c r="H78" i="44" s="1"/>
  <c r="F78" i="45"/>
  <c r="I78" i="45" s="1"/>
  <c r="D78" i="45"/>
  <c r="K78" i="45" s="1"/>
  <c r="J37" i="44"/>
  <c r="F37" i="45"/>
  <c r="D37" i="45"/>
  <c r="K37" i="45" s="1"/>
  <c r="G43" i="44"/>
  <c r="I43" i="44"/>
  <c r="I40" i="45"/>
  <c r="H40" i="45"/>
  <c r="J72" i="45"/>
  <c r="Y33" i="38"/>
  <c r="V33" i="44"/>
  <c r="W33" i="44" s="1"/>
  <c r="AA20" i="44"/>
  <c r="B2978" i="10" s="1"/>
  <c r="Y20" i="44"/>
  <c r="U20" i="45"/>
  <c r="V20" i="45" s="1"/>
  <c r="W20" i="45" s="1"/>
  <c r="S20" i="45"/>
  <c r="Z20" i="45" s="1"/>
  <c r="V37" i="44"/>
  <c r="W37" i="44" s="1"/>
  <c r="V81" i="44"/>
  <c r="I15" i="44"/>
  <c r="L15" i="44" s="1"/>
  <c r="B2810" i="10" s="1"/>
  <c r="B2650" i="10" s="1"/>
  <c r="U50" i="46"/>
  <c r="V50" i="46" s="1"/>
  <c r="C3006" i="10" s="1"/>
  <c r="U28" i="46"/>
  <c r="V28" i="46" s="1"/>
  <c r="C2984" i="10" s="1"/>
  <c r="I28" i="42"/>
  <c r="J28" i="42" s="1"/>
  <c r="C2341" i="10" s="1"/>
  <c r="C2581" i="10" s="1"/>
  <c r="C28" i="47"/>
  <c r="H28" i="46"/>
  <c r="D28" i="46"/>
  <c r="F28" i="46"/>
  <c r="G28" i="46" s="1"/>
  <c r="C54" i="47"/>
  <c r="F54" i="46"/>
  <c r="G54" i="46" s="1"/>
  <c r="D54" i="46"/>
  <c r="H54" i="46"/>
  <c r="V66" i="44"/>
  <c r="H57" i="39"/>
  <c r="L57" i="39" s="1"/>
  <c r="B2372" i="10" s="1"/>
  <c r="B2612" i="10" s="1"/>
  <c r="Y8" i="44"/>
  <c r="W40" i="44"/>
  <c r="AA40" i="44" s="1"/>
  <c r="B2998" i="10" s="1"/>
  <c r="V40" i="45"/>
  <c r="X40" i="45" s="1"/>
  <c r="S40" i="45"/>
  <c r="Z40" i="45" s="1"/>
  <c r="J60" i="45"/>
  <c r="V41" i="44"/>
  <c r="W41" i="44" s="1"/>
  <c r="U41" i="45"/>
  <c r="V41" i="45" s="1"/>
  <c r="S41" i="45"/>
  <c r="Z41" i="45" s="1"/>
  <c r="V53" i="44"/>
  <c r="S69" i="45"/>
  <c r="Z69" i="45" s="1"/>
  <c r="U69" i="45"/>
  <c r="I10" i="44"/>
  <c r="G10" i="44"/>
  <c r="F10" i="45"/>
  <c r="G10" i="45" s="1"/>
  <c r="H10" i="45" s="1"/>
  <c r="D10" i="45"/>
  <c r="K10" i="45" s="1"/>
  <c r="AA62" i="44"/>
  <c r="B3020" i="10" s="1"/>
  <c r="Y62" i="44"/>
  <c r="U62" i="45"/>
  <c r="S62" i="45"/>
  <c r="Z62" i="45" s="1"/>
  <c r="V23" i="39"/>
  <c r="X23" i="39" s="1"/>
  <c r="R23" i="45"/>
  <c r="S23" i="44"/>
  <c r="Z23" i="44" s="1"/>
  <c r="U23" i="44"/>
  <c r="W36" i="44"/>
  <c r="Y36" i="44" s="1"/>
  <c r="U36" i="45"/>
  <c r="V36" i="45" s="1"/>
  <c r="X36" i="45" s="1"/>
  <c r="S36" i="45"/>
  <c r="Z36" i="45" s="1"/>
  <c r="X21" i="44"/>
  <c r="Y21" i="44" s="1"/>
  <c r="U21" i="45"/>
  <c r="S21" i="45"/>
  <c r="Z21" i="45" s="1"/>
  <c r="J20" i="44"/>
  <c r="H70" i="44"/>
  <c r="J70" i="44" s="1"/>
  <c r="F70" i="45"/>
  <c r="I70" i="45" s="1"/>
  <c r="D70" i="45"/>
  <c r="K70" i="45" s="1"/>
  <c r="I49" i="47"/>
  <c r="J49" i="47" s="1"/>
  <c r="C2922" i="10" s="1"/>
  <c r="C2762" i="10" s="1"/>
  <c r="V27" i="39"/>
  <c r="W27" i="39" s="1"/>
  <c r="W59" i="39"/>
  <c r="R59" i="45"/>
  <c r="S59" i="44"/>
  <c r="Z59" i="44" s="1"/>
  <c r="U59" i="44"/>
  <c r="X72" i="44"/>
  <c r="AA72" i="44" s="1"/>
  <c r="B3030" i="10" s="1"/>
  <c r="U72" i="45"/>
  <c r="V72" i="45" s="1"/>
  <c r="X72" i="45" s="1"/>
  <c r="S72" i="45"/>
  <c r="Z72" i="45" s="1"/>
  <c r="X45" i="39"/>
  <c r="R45" i="45"/>
  <c r="S45" i="44"/>
  <c r="Z45" i="44" s="1"/>
  <c r="U45" i="44"/>
  <c r="J80" i="45"/>
  <c r="W25" i="44"/>
  <c r="AA25" i="44" s="1"/>
  <c r="B2983" i="10" s="1"/>
  <c r="U25" i="45"/>
  <c r="V25" i="45" s="1"/>
  <c r="W25" i="45" s="1"/>
  <c r="S25" i="45"/>
  <c r="Z25" i="45" s="1"/>
  <c r="D6" i="45"/>
  <c r="K6" i="45" s="1"/>
  <c r="F6" i="45"/>
  <c r="I22" i="44"/>
  <c r="G22" i="44"/>
  <c r="D22" i="45"/>
  <c r="K22" i="45" s="1"/>
  <c r="F22" i="45"/>
  <c r="G22" i="45" s="1"/>
  <c r="H22" i="45" s="1"/>
  <c r="I84" i="46"/>
  <c r="J84" i="46" s="1"/>
  <c r="C2877" i="10" s="1"/>
  <c r="C2717" i="10" s="1"/>
  <c r="U67" i="46"/>
  <c r="V67" i="46" s="1"/>
  <c r="C3023" i="10" s="1"/>
  <c r="W6" i="44"/>
  <c r="U6" i="45"/>
  <c r="V6" i="45" s="1"/>
  <c r="S6" i="45"/>
  <c r="Z6" i="45" s="1"/>
  <c r="V79" i="39"/>
  <c r="X79" i="39" s="1"/>
  <c r="R79" i="45"/>
  <c r="S79" i="44"/>
  <c r="Z79" i="44" s="1"/>
  <c r="U79" i="44"/>
  <c r="V79" i="44" s="1"/>
  <c r="J53" i="44"/>
  <c r="I52" i="45"/>
  <c r="J46" i="44"/>
  <c r="J62" i="44"/>
  <c r="J41" i="44"/>
  <c r="F41" i="45"/>
  <c r="G41" i="45" s="1"/>
  <c r="D41" i="45"/>
  <c r="K41" i="45" s="1"/>
  <c r="G55" i="44"/>
  <c r="H55" i="44" s="1"/>
  <c r="V57" i="44"/>
  <c r="U57" i="45"/>
  <c r="V57" i="45" s="1"/>
  <c r="X57" i="45" s="1"/>
  <c r="S57" i="45"/>
  <c r="Z57" i="45" s="1"/>
  <c r="H64" i="44"/>
  <c r="J64" i="44" s="1"/>
  <c r="J83" i="38"/>
  <c r="Y81" i="38"/>
  <c r="Y29" i="38"/>
  <c r="U11" i="47" l="1"/>
  <c r="V11" i="47" s="1"/>
  <c r="C3047" i="10" s="1"/>
  <c r="U65" i="47"/>
  <c r="V65" i="47" s="1"/>
  <c r="C3101" i="10" s="1"/>
  <c r="U36" i="47"/>
  <c r="V36" i="47" s="1"/>
  <c r="C3072" i="10" s="1"/>
  <c r="U23" i="47"/>
  <c r="V23" i="47" s="1"/>
  <c r="C3059" i="10" s="1"/>
  <c r="I13" i="47"/>
  <c r="J13" i="47" s="1"/>
  <c r="C2886" i="10" s="1"/>
  <c r="C2726" i="10" s="1"/>
  <c r="I20" i="47"/>
  <c r="J20" i="47" s="1"/>
  <c r="C2893" i="10" s="1"/>
  <c r="C2733" i="10" s="1"/>
  <c r="I57" i="47"/>
  <c r="J57" i="47" s="1"/>
  <c r="C2930" i="10" s="1"/>
  <c r="C2770" i="10" s="1"/>
  <c r="I43" i="47"/>
  <c r="J43" i="47" s="1"/>
  <c r="C2916" i="10" s="1"/>
  <c r="C2756" i="10" s="1"/>
  <c r="X5" i="39"/>
  <c r="AA78" i="39"/>
  <c r="B2156" i="10" s="1"/>
  <c r="AA36" i="39"/>
  <c r="B2114" i="10" s="1"/>
  <c r="I45" i="45"/>
  <c r="Y11" i="38"/>
  <c r="G32" i="45"/>
  <c r="L76" i="45"/>
  <c r="B2951" i="10" s="1"/>
  <c r="B2791" i="10" s="1"/>
  <c r="Y74" i="44"/>
  <c r="AA71" i="38"/>
  <c r="B2069" i="10" s="1"/>
  <c r="AA80" i="44"/>
  <c r="B3038" i="10" s="1"/>
  <c r="X69" i="44"/>
  <c r="X63" i="39"/>
  <c r="AA65" i="44"/>
  <c r="B3023" i="10" s="1"/>
  <c r="Y42" i="44"/>
  <c r="AA16" i="44"/>
  <c r="B2974" i="10" s="1"/>
  <c r="Y17" i="44"/>
  <c r="W15" i="39"/>
  <c r="Y17" i="39"/>
  <c r="L74" i="44"/>
  <c r="B2869" i="10" s="1"/>
  <c r="B2709" i="10" s="1"/>
  <c r="L17" i="44"/>
  <c r="B2812" i="10" s="1"/>
  <c r="B2652" i="10" s="1"/>
  <c r="I28" i="45"/>
  <c r="J17" i="44"/>
  <c r="G16" i="45"/>
  <c r="W82" i="45"/>
  <c r="X82" i="45"/>
  <c r="X22" i="45"/>
  <c r="W22" i="45"/>
  <c r="I41" i="45"/>
  <c r="I10" i="45"/>
  <c r="I28" i="46"/>
  <c r="J28" i="46" s="1"/>
  <c r="C2821" i="10" s="1"/>
  <c r="C2661" i="10" s="1"/>
  <c r="I38" i="46"/>
  <c r="J38" i="46" s="1"/>
  <c r="C2831" i="10" s="1"/>
  <c r="C2671" i="10" s="1"/>
  <c r="L51" i="44"/>
  <c r="B2846" i="10" s="1"/>
  <c r="B2686" i="10" s="1"/>
  <c r="I7" i="45"/>
  <c r="X26" i="45"/>
  <c r="I21" i="47"/>
  <c r="J21" i="47" s="1"/>
  <c r="C2894" i="10" s="1"/>
  <c r="C2734" i="10" s="1"/>
  <c r="I36" i="47"/>
  <c r="J36" i="47" s="1"/>
  <c r="C2909" i="10" s="1"/>
  <c r="C2749" i="10" s="1"/>
  <c r="U53" i="47"/>
  <c r="V53" i="47" s="1"/>
  <c r="C3089" i="10" s="1"/>
  <c r="I20" i="45"/>
  <c r="U61" i="47"/>
  <c r="V61" i="47" s="1"/>
  <c r="C3097" i="10" s="1"/>
  <c r="X29" i="45"/>
  <c r="Y29" i="45" s="1"/>
  <c r="Y6" i="39"/>
  <c r="U47" i="47"/>
  <c r="V47" i="47" s="1"/>
  <c r="C3083" i="10" s="1"/>
  <c r="U75" i="47"/>
  <c r="V75" i="47" s="1"/>
  <c r="C3111" i="10" s="1"/>
  <c r="U7" i="47"/>
  <c r="V7" i="47" s="1"/>
  <c r="C3043" i="10" s="1"/>
  <c r="I10" i="46"/>
  <c r="J10" i="46" s="1"/>
  <c r="C2803" i="10" s="1"/>
  <c r="C2643" i="10" s="1"/>
  <c r="U12" i="47"/>
  <c r="V12" i="47" s="1"/>
  <c r="C3048" i="10" s="1"/>
  <c r="U66" i="47"/>
  <c r="V66" i="47" s="1"/>
  <c r="C3102" i="10" s="1"/>
  <c r="J67" i="44"/>
  <c r="U83" i="47"/>
  <c r="V83" i="47" s="1"/>
  <c r="C3119" i="10" s="1"/>
  <c r="U63" i="47"/>
  <c r="V63" i="47" s="1"/>
  <c r="C3099" i="10" s="1"/>
  <c r="I80" i="47"/>
  <c r="J80" i="47" s="1"/>
  <c r="C2953" i="10" s="1"/>
  <c r="C2793" i="10" s="1"/>
  <c r="G30" i="45"/>
  <c r="I58" i="45"/>
  <c r="I40" i="46"/>
  <c r="J40" i="46" s="1"/>
  <c r="C2833" i="10" s="1"/>
  <c r="C2673" i="10" s="1"/>
  <c r="U10" i="47"/>
  <c r="V10" i="47" s="1"/>
  <c r="C3046" i="10" s="1"/>
  <c r="G70" i="45"/>
  <c r="H70" i="45" s="1"/>
  <c r="U79" i="47"/>
  <c r="V79" i="47" s="1"/>
  <c r="C3115" i="10" s="1"/>
  <c r="I75" i="45"/>
  <c r="L75" i="45" s="1"/>
  <c r="B2950" i="10" s="1"/>
  <c r="B2790" i="10" s="1"/>
  <c r="W18" i="45"/>
  <c r="U81" i="47"/>
  <c r="V81" i="47" s="1"/>
  <c r="C3117" i="10" s="1"/>
  <c r="I64" i="47"/>
  <c r="J64" i="47" s="1"/>
  <c r="C2937" i="10" s="1"/>
  <c r="C2777" i="10" s="1"/>
  <c r="U56" i="47"/>
  <c r="V56" i="47" s="1"/>
  <c r="C3092" i="10" s="1"/>
  <c r="G34" i="45"/>
  <c r="H34" i="45" s="1"/>
  <c r="AA7" i="38"/>
  <c r="B2005" i="10" s="1"/>
  <c r="W44" i="45"/>
  <c r="W44" i="44"/>
  <c r="Y44" i="44" s="1"/>
  <c r="J41" i="39"/>
  <c r="I62" i="47"/>
  <c r="J62" i="47" s="1"/>
  <c r="C2935" i="10" s="1"/>
  <c r="C2775" i="10" s="1"/>
  <c r="J9" i="44"/>
  <c r="I53" i="47"/>
  <c r="J53" i="47" s="1"/>
  <c r="C2926" i="10" s="1"/>
  <c r="C2766" i="10" s="1"/>
  <c r="I77" i="47"/>
  <c r="J77" i="47" s="1"/>
  <c r="C2950" i="10" s="1"/>
  <c r="C2790" i="10" s="1"/>
  <c r="I69" i="47"/>
  <c r="J69" i="47" s="1"/>
  <c r="C2942" i="10" s="1"/>
  <c r="C2782" i="10" s="1"/>
  <c r="Y78" i="39"/>
  <c r="Y22" i="39"/>
  <c r="I61" i="47"/>
  <c r="J61" i="47" s="1"/>
  <c r="C2934" i="10" s="1"/>
  <c r="C2774" i="10" s="1"/>
  <c r="I6" i="46"/>
  <c r="J6" i="46" s="1"/>
  <c r="I11" i="47"/>
  <c r="J11" i="47" s="1"/>
  <c r="C2884" i="10" s="1"/>
  <c r="C2724" i="10" s="1"/>
  <c r="U27" i="47"/>
  <c r="V27" i="47" s="1"/>
  <c r="C3063" i="10" s="1"/>
  <c r="L63" i="44"/>
  <c r="B2858" i="10" s="1"/>
  <c r="B2698" i="10" s="1"/>
  <c r="Y80" i="39"/>
  <c r="I63" i="47"/>
  <c r="J63" i="47" s="1"/>
  <c r="C2936" i="10" s="1"/>
  <c r="C2776" i="10" s="1"/>
  <c r="I50" i="47"/>
  <c r="J50" i="47" s="1"/>
  <c r="C2923" i="10" s="1"/>
  <c r="C2763" i="10" s="1"/>
  <c r="I37" i="47"/>
  <c r="J37" i="47" s="1"/>
  <c r="C2910" i="10" s="1"/>
  <c r="C2750" i="10" s="1"/>
  <c r="I8" i="46"/>
  <c r="J8" i="46" s="1"/>
  <c r="C2801" i="10" s="1"/>
  <c r="C2641" i="10" s="1"/>
  <c r="I39" i="47"/>
  <c r="J39" i="47" s="1"/>
  <c r="C2912" i="10" s="1"/>
  <c r="C2752" i="10" s="1"/>
  <c r="I72" i="46"/>
  <c r="J72" i="46" s="1"/>
  <c r="C2865" i="10" s="1"/>
  <c r="C2705" i="10" s="1"/>
  <c r="I60" i="46"/>
  <c r="J60" i="46" s="1"/>
  <c r="C2853" i="10" s="1"/>
  <c r="C2693" i="10" s="1"/>
  <c r="I71" i="47"/>
  <c r="J71" i="47" s="1"/>
  <c r="C2944" i="10" s="1"/>
  <c r="C2784" i="10" s="1"/>
  <c r="I47" i="47"/>
  <c r="J47" i="47" s="1"/>
  <c r="C2920" i="10" s="1"/>
  <c r="C2760" i="10" s="1"/>
  <c r="I54" i="46"/>
  <c r="J54" i="46" s="1"/>
  <c r="C2847" i="10" s="1"/>
  <c r="C2687" i="10" s="1"/>
  <c r="I7" i="42"/>
  <c r="J7" i="42" s="1"/>
  <c r="I41" i="47"/>
  <c r="J41" i="47" s="1"/>
  <c r="C2914" i="10" s="1"/>
  <c r="C2754" i="10" s="1"/>
  <c r="I31" i="47"/>
  <c r="J31" i="47" s="1"/>
  <c r="C2904" i="10" s="1"/>
  <c r="C2744" i="10" s="1"/>
  <c r="G22" i="46"/>
  <c r="I22" i="46" s="1"/>
  <c r="J22" i="46" s="1"/>
  <c r="C2815" i="10" s="1"/>
  <c r="C2655" i="10" s="1"/>
  <c r="U37" i="47"/>
  <c r="V37" i="47" s="1"/>
  <c r="C3073" i="10" s="1"/>
  <c r="U64" i="47"/>
  <c r="V64" i="47" s="1"/>
  <c r="C3100" i="10" s="1"/>
  <c r="U16" i="47"/>
  <c r="V16" i="47" s="1"/>
  <c r="C3052" i="10" s="1"/>
  <c r="U70" i="47"/>
  <c r="V70" i="47" s="1"/>
  <c r="C3106" i="10" s="1"/>
  <c r="U26" i="47"/>
  <c r="V26" i="47" s="1"/>
  <c r="C3062" i="10" s="1"/>
  <c r="U31" i="47"/>
  <c r="V31" i="47" s="1"/>
  <c r="C3067" i="10" s="1"/>
  <c r="U52" i="47"/>
  <c r="V52" i="47" s="1"/>
  <c r="C3088" i="10" s="1"/>
  <c r="U18" i="47"/>
  <c r="V18" i="47" s="1"/>
  <c r="C3054" i="10" s="1"/>
  <c r="S77" i="47"/>
  <c r="U77" i="47" s="1"/>
  <c r="V77" i="47" s="1"/>
  <c r="C3113" i="10" s="1"/>
  <c r="U44" i="47"/>
  <c r="V44" i="47" s="1"/>
  <c r="C3080" i="10" s="1"/>
  <c r="U20" i="47"/>
  <c r="V20" i="47" s="1"/>
  <c r="C3056" i="10" s="1"/>
  <c r="U58" i="47"/>
  <c r="V58" i="47" s="1"/>
  <c r="C3094" i="10" s="1"/>
  <c r="U48" i="47"/>
  <c r="V48" i="47" s="1"/>
  <c r="C3084" i="10" s="1"/>
  <c r="AA45" i="39"/>
  <c r="B2123" i="10" s="1"/>
  <c r="Y55" i="38"/>
  <c r="V49" i="45"/>
  <c r="W49" i="45" s="1"/>
  <c r="Y42" i="39"/>
  <c r="Y39" i="38"/>
  <c r="X37" i="44"/>
  <c r="AA37" i="44" s="1"/>
  <c r="B2995" i="10" s="1"/>
  <c r="Y37" i="39"/>
  <c r="AA36" i="44"/>
  <c r="B2994" i="10" s="1"/>
  <c r="X35" i="39"/>
  <c r="X33" i="45"/>
  <c r="AA33" i="45" s="1"/>
  <c r="B3071" i="10" s="1"/>
  <c r="W33" i="45"/>
  <c r="Y33" i="45" s="1"/>
  <c r="W30" i="44"/>
  <c r="AA30" i="44" s="1"/>
  <c r="B2988" i="10" s="1"/>
  <c r="W28" i="44"/>
  <c r="Y28" i="44" s="1"/>
  <c r="Y25" i="44"/>
  <c r="V23" i="44"/>
  <c r="X23" i="44" s="1"/>
  <c r="X20" i="45"/>
  <c r="AA19" i="39"/>
  <c r="B2097" i="10" s="1"/>
  <c r="AA15" i="39"/>
  <c r="B2093" i="10" s="1"/>
  <c r="AA14" i="44"/>
  <c r="B2972" i="10" s="1"/>
  <c r="W14" i="45"/>
  <c r="W12" i="44"/>
  <c r="Y10" i="39"/>
  <c r="AA9" i="39"/>
  <c r="B2087" i="10" s="1"/>
  <c r="V7" i="44"/>
  <c r="W7" i="44" s="1"/>
  <c r="W6" i="45"/>
  <c r="AA6" i="45" s="1"/>
  <c r="B3044" i="10" s="1"/>
  <c r="X6" i="45"/>
  <c r="AA6" i="44"/>
  <c r="B2964" i="10" s="1"/>
  <c r="I49" i="45"/>
  <c r="L44" i="45"/>
  <c r="B2919" i="10" s="1"/>
  <c r="B2759" i="10" s="1"/>
  <c r="J40" i="45"/>
  <c r="J38" i="39"/>
  <c r="L37" i="44"/>
  <c r="B2832" i="10" s="1"/>
  <c r="B2672" i="10" s="1"/>
  <c r="H32" i="45"/>
  <c r="L32" i="45" s="1"/>
  <c r="B2907" i="10" s="1"/>
  <c r="B2747" i="10" s="1"/>
  <c r="J31" i="44"/>
  <c r="H30" i="45"/>
  <c r="L30" i="45" s="1"/>
  <c r="B2905" i="10" s="1"/>
  <c r="B2745" i="10" s="1"/>
  <c r="L28" i="45"/>
  <c r="B2903" i="10" s="1"/>
  <c r="B2743" i="10" s="1"/>
  <c r="G27" i="45"/>
  <c r="L26" i="45"/>
  <c r="B2901" i="10" s="1"/>
  <c r="B2741" i="10" s="1"/>
  <c r="L21" i="44"/>
  <c r="B2816" i="10" s="1"/>
  <c r="B2656" i="10" s="1"/>
  <c r="J21" i="44"/>
  <c r="L17" i="39"/>
  <c r="B2332" i="10" s="1"/>
  <c r="B2572" i="10" s="1"/>
  <c r="L14" i="44"/>
  <c r="B2809" i="10" s="1"/>
  <c r="B2649" i="10" s="1"/>
  <c r="G14" i="45"/>
  <c r="H14" i="45" s="1"/>
  <c r="J4" i="44"/>
  <c r="V81" i="45"/>
  <c r="W81" i="45" s="1"/>
  <c r="W79" i="44"/>
  <c r="W73" i="45"/>
  <c r="X70" i="44"/>
  <c r="Y69" i="44"/>
  <c r="V68" i="45"/>
  <c r="X68" i="45" s="1"/>
  <c r="X64" i="44"/>
  <c r="AA64" i="44" s="1"/>
  <c r="B3022" i="10" s="1"/>
  <c r="AA60" i="39"/>
  <c r="B2138" i="10" s="1"/>
  <c r="AA59" i="39"/>
  <c r="B2137" i="10" s="1"/>
  <c r="W58" i="44"/>
  <c r="L79" i="44"/>
  <c r="B2874" i="10" s="1"/>
  <c r="B2714" i="10" s="1"/>
  <c r="G79" i="45"/>
  <c r="H79" i="45" s="1"/>
  <c r="L71" i="44"/>
  <c r="B2866" i="10" s="1"/>
  <c r="B2706" i="10" s="1"/>
  <c r="L69" i="44"/>
  <c r="B2864" i="10" s="1"/>
  <c r="B2704" i="10" s="1"/>
  <c r="L65" i="44"/>
  <c r="B2860" i="10" s="1"/>
  <c r="B2700" i="10" s="1"/>
  <c r="J63" i="44"/>
  <c r="I61" i="45"/>
  <c r="H41" i="45"/>
  <c r="J41" i="45" s="1"/>
  <c r="L6" i="44"/>
  <c r="B2801" i="10" s="1"/>
  <c r="B2641" i="10" s="1"/>
  <c r="J6" i="44"/>
  <c r="L61" i="44"/>
  <c r="B2856" i="10" s="1"/>
  <c r="B2696" i="10" s="1"/>
  <c r="J61" i="44"/>
  <c r="L45" i="45"/>
  <c r="B2920" i="10" s="1"/>
  <c r="B2760" i="10" s="1"/>
  <c r="L32" i="44"/>
  <c r="B2827" i="10" s="1"/>
  <c r="B2667" i="10" s="1"/>
  <c r="J32" i="44"/>
  <c r="Y15" i="39"/>
  <c r="U76" i="47"/>
  <c r="V76" i="47" s="1"/>
  <c r="C3112" i="10" s="1"/>
  <c r="X53" i="45"/>
  <c r="W41" i="45"/>
  <c r="Y41" i="45" s="1"/>
  <c r="L55" i="44"/>
  <c r="B2850" i="10" s="1"/>
  <c r="B2690" i="10" s="1"/>
  <c r="X41" i="45"/>
  <c r="G37" i="45"/>
  <c r="J37" i="45" s="1"/>
  <c r="G78" i="45"/>
  <c r="H78" i="45" s="1"/>
  <c r="W4" i="44"/>
  <c r="AA4" i="44" s="1"/>
  <c r="B2962" i="10" s="1"/>
  <c r="I38" i="45"/>
  <c r="V30" i="45"/>
  <c r="X30" i="45" s="1"/>
  <c r="I77" i="45"/>
  <c r="L77" i="45" s="1"/>
  <c r="B2952" i="10" s="1"/>
  <c r="B2792" i="10" s="1"/>
  <c r="V28" i="45"/>
  <c r="X28" i="45" s="1"/>
  <c r="U45" i="47"/>
  <c r="V45" i="47" s="1"/>
  <c r="C3081" i="10" s="1"/>
  <c r="AA42" i="39"/>
  <c r="B2120" i="10" s="1"/>
  <c r="Y46" i="44"/>
  <c r="AA48" i="39"/>
  <c r="B2126" i="10" s="1"/>
  <c r="Y19" i="38"/>
  <c r="I74" i="46"/>
  <c r="J74" i="46" s="1"/>
  <c r="C2867" i="10" s="1"/>
  <c r="C2707" i="10" s="1"/>
  <c r="L7" i="44"/>
  <c r="B2802" i="10" s="1"/>
  <c r="B2642" i="10" s="1"/>
  <c r="AA26" i="44"/>
  <c r="B2984" i="10" s="1"/>
  <c r="AA39" i="38"/>
  <c r="B2037" i="10" s="1"/>
  <c r="I34" i="47"/>
  <c r="J34" i="47" s="1"/>
  <c r="C2907" i="10" s="1"/>
  <c r="C2747" i="10" s="1"/>
  <c r="I14" i="47"/>
  <c r="J14" i="47" s="1"/>
  <c r="C2887" i="10" s="1"/>
  <c r="C2727" i="10" s="1"/>
  <c r="Y48" i="44"/>
  <c r="G12" i="45"/>
  <c r="H12" i="45" s="1"/>
  <c r="L12" i="45" s="1"/>
  <c r="B2887" i="10" s="1"/>
  <c r="B2727" i="10" s="1"/>
  <c r="I21" i="45"/>
  <c r="G69" i="45"/>
  <c r="H69" i="45" s="1"/>
  <c r="L69" i="45" s="1"/>
  <c r="B2944" i="10" s="1"/>
  <c r="B2784" i="10" s="1"/>
  <c r="V31" i="44"/>
  <c r="W31" i="44" s="1"/>
  <c r="Y68" i="44"/>
  <c r="AA75" i="39"/>
  <c r="B2153" i="10" s="1"/>
  <c r="U24" i="47"/>
  <c r="V24" i="47" s="1"/>
  <c r="C3060" i="10" s="1"/>
  <c r="U22" i="47"/>
  <c r="V22" i="47" s="1"/>
  <c r="C3058" i="10" s="1"/>
  <c r="G81" i="45"/>
  <c r="H81" i="45" s="1"/>
  <c r="J81" i="45" s="1"/>
  <c r="Y33" i="39"/>
  <c r="J21" i="39"/>
  <c r="X54" i="44"/>
  <c r="AA76" i="39"/>
  <c r="B2154" i="10" s="1"/>
  <c r="AA21" i="44"/>
  <c r="B2979" i="10" s="1"/>
  <c r="L35" i="44"/>
  <c r="B2830" i="10" s="1"/>
  <c r="B2670" i="10" s="1"/>
  <c r="U14" i="47"/>
  <c r="V14" i="47" s="1"/>
  <c r="C3050" i="10" s="1"/>
  <c r="U84" i="47"/>
  <c r="V84" i="47" s="1"/>
  <c r="C3120" i="10" s="1"/>
  <c r="Y27" i="38"/>
  <c r="AA11" i="38"/>
  <c r="B2009" i="10" s="1"/>
  <c r="U72" i="47"/>
  <c r="V72" i="47" s="1"/>
  <c r="C3108" i="10" s="1"/>
  <c r="I12" i="46"/>
  <c r="J12" i="46" s="1"/>
  <c r="C2805" i="10" s="1"/>
  <c r="C2645" i="10" s="1"/>
  <c r="I86" i="46"/>
  <c r="J86" i="46" s="1"/>
  <c r="C2879" i="10" s="1"/>
  <c r="C2719" i="10" s="1"/>
  <c r="I56" i="46"/>
  <c r="J56" i="46" s="1"/>
  <c r="C2849" i="10" s="1"/>
  <c r="C2689" i="10" s="1"/>
  <c r="Y78" i="44"/>
  <c r="X15" i="44"/>
  <c r="W66" i="45"/>
  <c r="U71" i="47"/>
  <c r="V71" i="47" s="1"/>
  <c r="C3107" i="10" s="1"/>
  <c r="AA29" i="45"/>
  <c r="B3067" i="10" s="1"/>
  <c r="L31" i="44"/>
  <c r="B2826" i="10" s="1"/>
  <c r="B2666" i="10" s="1"/>
  <c r="AA16" i="39"/>
  <c r="B2094" i="10" s="1"/>
  <c r="J52" i="45"/>
  <c r="AA69" i="44"/>
  <c r="B3027" i="10" s="1"/>
  <c r="J84" i="45"/>
  <c r="J83" i="44"/>
  <c r="I3" i="44"/>
  <c r="G13" i="45"/>
  <c r="H13" i="45" s="1"/>
  <c r="L13" i="45" s="1"/>
  <c r="B2888" i="10" s="1"/>
  <c r="B2728" i="10" s="1"/>
  <c r="Y5" i="39"/>
  <c r="X12" i="45"/>
  <c r="J33" i="44"/>
  <c r="AA56" i="39"/>
  <c r="B2134" i="10" s="1"/>
  <c r="J44" i="45"/>
  <c r="U55" i="47"/>
  <c r="V55" i="47" s="1"/>
  <c r="C3091" i="10" s="1"/>
  <c r="J51" i="44"/>
  <c r="I18" i="47"/>
  <c r="J18" i="47" s="1"/>
  <c r="C2891" i="10" s="1"/>
  <c r="C2731" i="10" s="1"/>
  <c r="L7" i="45"/>
  <c r="B2882" i="10" s="1"/>
  <c r="B2722" i="10" s="1"/>
  <c r="I27" i="47"/>
  <c r="J27" i="47" s="1"/>
  <c r="C2900" i="10" s="1"/>
  <c r="C2740" i="10" s="1"/>
  <c r="X64" i="45"/>
  <c r="AA64" i="45" s="1"/>
  <c r="B3102" i="10" s="1"/>
  <c r="X48" i="45"/>
  <c r="AA48" i="45" s="1"/>
  <c r="B3086" i="10" s="1"/>
  <c r="W34" i="45"/>
  <c r="I84" i="47"/>
  <c r="J84" i="47" s="1"/>
  <c r="C2957" i="10" s="1"/>
  <c r="C2797" i="10" s="1"/>
  <c r="I23" i="47"/>
  <c r="J23" i="47" s="1"/>
  <c r="C2896" i="10" s="1"/>
  <c r="C2736" i="10" s="1"/>
  <c r="U50" i="47"/>
  <c r="V50" i="47" s="1"/>
  <c r="C3086" i="10" s="1"/>
  <c r="AA80" i="39"/>
  <c r="B2158" i="10" s="1"/>
  <c r="I46" i="47"/>
  <c r="J46" i="47" s="1"/>
  <c r="C2919" i="10" s="1"/>
  <c r="C2759" i="10" s="1"/>
  <c r="AA53" i="45"/>
  <c r="B3091" i="10" s="1"/>
  <c r="U69" i="47"/>
  <c r="V69" i="47" s="1"/>
  <c r="C3105" i="10" s="1"/>
  <c r="U25" i="47"/>
  <c r="V25" i="47" s="1"/>
  <c r="C3061" i="10" s="1"/>
  <c r="H61" i="45"/>
  <c r="L61" i="45" s="1"/>
  <c r="B2936" i="10" s="1"/>
  <c r="B2776" i="10" s="1"/>
  <c r="U59" i="47"/>
  <c r="V59" i="47" s="1"/>
  <c r="C3095" i="10" s="1"/>
  <c r="I37" i="45"/>
  <c r="Y45" i="39"/>
  <c r="L78" i="45"/>
  <c r="B2953" i="10" s="1"/>
  <c r="B2793" i="10" s="1"/>
  <c r="Y4" i="39"/>
  <c r="H25" i="45"/>
  <c r="Y60" i="39"/>
  <c r="U19" i="47"/>
  <c r="V19" i="47" s="1"/>
  <c r="C3055" i="10" s="1"/>
  <c r="U8" i="47"/>
  <c r="V8" i="47" s="1"/>
  <c r="C3044" i="10" s="1"/>
  <c r="I30" i="47"/>
  <c r="J30" i="47" s="1"/>
  <c r="C2903" i="10" s="1"/>
  <c r="C2743" i="10" s="1"/>
  <c r="I76" i="46"/>
  <c r="J76" i="46" s="1"/>
  <c r="C2869" i="10" s="1"/>
  <c r="C2709" i="10" s="1"/>
  <c r="I70" i="46"/>
  <c r="J70" i="46" s="1"/>
  <c r="C2863" i="10" s="1"/>
  <c r="C2703" i="10" s="1"/>
  <c r="U21" i="47"/>
  <c r="V21" i="47" s="1"/>
  <c r="C3057" i="10" s="1"/>
  <c r="I73" i="45"/>
  <c r="I68" i="47"/>
  <c r="J68" i="47" s="1"/>
  <c r="C2941" i="10" s="1"/>
  <c r="C2781" i="10" s="1"/>
  <c r="Y64" i="39"/>
  <c r="Y80" i="44"/>
  <c r="W78" i="45"/>
  <c r="Y78" i="45" s="1"/>
  <c r="J78" i="39"/>
  <c r="S13" i="47"/>
  <c r="U13" i="47" s="1"/>
  <c r="V13" i="47" s="1"/>
  <c r="C3049" i="10" s="1"/>
  <c r="I82" i="47"/>
  <c r="J82" i="47" s="1"/>
  <c r="C2955" i="10" s="1"/>
  <c r="C2795" i="10" s="1"/>
  <c r="U68" i="47"/>
  <c r="V68" i="47" s="1"/>
  <c r="C3104" i="10" s="1"/>
  <c r="U51" i="47"/>
  <c r="V51" i="47" s="1"/>
  <c r="C3087" i="10" s="1"/>
  <c r="X44" i="45"/>
  <c r="Y44" i="45" s="1"/>
  <c r="U46" i="47"/>
  <c r="V46" i="47" s="1"/>
  <c r="C3082" i="10" s="1"/>
  <c r="L4" i="44"/>
  <c r="AA44" i="44"/>
  <c r="B3002" i="10" s="1"/>
  <c r="I58" i="46"/>
  <c r="J58" i="46" s="1"/>
  <c r="C2851" i="10" s="1"/>
  <c r="C2691" i="10" s="1"/>
  <c r="AA55" i="38"/>
  <c r="B2053" i="10" s="1"/>
  <c r="W57" i="45"/>
  <c r="AA57" i="45" s="1"/>
  <c r="B3095" i="10" s="1"/>
  <c r="Y6" i="44"/>
  <c r="H37" i="45"/>
  <c r="H38" i="45"/>
  <c r="J38" i="45" s="1"/>
  <c r="AA22" i="39"/>
  <c r="B2100" i="10" s="1"/>
  <c r="L16" i="44"/>
  <c r="B2811" i="10" s="1"/>
  <c r="B2651" i="10" s="1"/>
  <c r="I52" i="47"/>
  <c r="J52" i="47" s="1"/>
  <c r="C2925" i="10" s="1"/>
  <c r="C2765" i="10" s="1"/>
  <c r="Y39" i="39"/>
  <c r="U35" i="47"/>
  <c r="V35" i="47" s="1"/>
  <c r="C3071" i="10" s="1"/>
  <c r="U82" i="47"/>
  <c r="V82" i="47" s="1"/>
  <c r="C3118" i="10" s="1"/>
  <c r="I87" i="47"/>
  <c r="J87" i="47" s="1"/>
  <c r="C2960" i="10" s="1"/>
  <c r="C2800" i="10" s="1"/>
  <c r="L64" i="45"/>
  <c r="B2939" i="10" s="1"/>
  <c r="B2779" i="10" s="1"/>
  <c r="L45" i="44"/>
  <c r="B2840" i="10" s="1"/>
  <c r="B2680" i="10" s="1"/>
  <c r="G11" i="45"/>
  <c r="U30" i="47"/>
  <c r="V30" i="47" s="1"/>
  <c r="C3066" i="10" s="1"/>
  <c r="H21" i="45"/>
  <c r="I55" i="45"/>
  <c r="Y63" i="39"/>
  <c r="Y7" i="38"/>
  <c r="U28" i="47"/>
  <c r="V28" i="47" s="1"/>
  <c r="C3064" i="10" s="1"/>
  <c r="Y69" i="39"/>
  <c r="L62" i="44"/>
  <c r="B2857" i="10" s="1"/>
  <c r="B2697" i="10" s="1"/>
  <c r="X52" i="44"/>
  <c r="Y52" i="44" s="1"/>
  <c r="AA20" i="45"/>
  <c r="B3058" i="10" s="1"/>
  <c r="I79" i="47"/>
  <c r="J79" i="47" s="1"/>
  <c r="C2952" i="10" s="1"/>
  <c r="C2792" i="10" s="1"/>
  <c r="Y65" i="44"/>
  <c r="W40" i="45"/>
  <c r="AA40" i="45" s="1"/>
  <c r="B3078" i="10" s="1"/>
  <c r="Y75" i="38"/>
  <c r="AA12" i="45"/>
  <c r="B3050" i="10" s="1"/>
  <c r="I48" i="47"/>
  <c r="J48" i="47" s="1"/>
  <c r="C2921" i="10" s="1"/>
  <c r="C2761" i="10" s="1"/>
  <c r="U57" i="47"/>
  <c r="V57" i="47" s="1"/>
  <c r="C3093" i="10" s="1"/>
  <c r="AA5" i="39"/>
  <c r="B2083" i="10" s="1"/>
  <c r="U29" i="47"/>
  <c r="V29" i="47" s="1"/>
  <c r="C3065" i="10" s="1"/>
  <c r="J39" i="44"/>
  <c r="U54" i="47"/>
  <c r="V54" i="47" s="1"/>
  <c r="C3090" i="10" s="1"/>
  <c r="G55" i="45"/>
  <c r="H55" i="45" s="1"/>
  <c r="L8" i="39"/>
  <c r="B2323" i="10" s="1"/>
  <c r="B2563" i="10" s="1"/>
  <c r="U74" i="47"/>
  <c r="V74" i="47" s="1"/>
  <c r="C3110" i="10" s="1"/>
  <c r="U9" i="47"/>
  <c r="V9" i="47" s="1"/>
  <c r="C3045" i="10" s="1"/>
  <c r="AA17" i="39"/>
  <c r="B2095" i="10" s="1"/>
  <c r="U5" i="47"/>
  <c r="V5" i="47" s="1"/>
  <c r="C3041" i="10" s="1"/>
  <c r="L58" i="44"/>
  <c r="B2853" i="10" s="1"/>
  <c r="B2693" i="10" s="1"/>
  <c r="H46" i="45"/>
  <c r="W16" i="45"/>
  <c r="AA73" i="45"/>
  <c r="B3111" i="10" s="1"/>
  <c r="Y35" i="39"/>
  <c r="AA35" i="39"/>
  <c r="B2113" i="10" s="1"/>
  <c r="H42" i="45"/>
  <c r="H4" i="45"/>
  <c r="W27" i="44"/>
  <c r="X27" i="44"/>
  <c r="X37" i="45"/>
  <c r="Y37" i="45" s="1"/>
  <c r="P99" i="43"/>
  <c r="P102" i="43" s="1"/>
  <c r="X57" i="44"/>
  <c r="W57" i="44"/>
  <c r="U79" i="45"/>
  <c r="V79" i="45" s="1"/>
  <c r="W79" i="45" s="1"/>
  <c r="S79" i="45"/>
  <c r="Z79" i="45" s="1"/>
  <c r="H22" i="44"/>
  <c r="L22" i="44" s="1"/>
  <c r="B2817" i="10" s="1"/>
  <c r="B2657" i="10" s="1"/>
  <c r="G6" i="45"/>
  <c r="H6" i="45" s="1"/>
  <c r="V45" i="44"/>
  <c r="X45" i="44" s="1"/>
  <c r="S45" i="45"/>
  <c r="Z45" i="45" s="1"/>
  <c r="U45" i="45"/>
  <c r="W53" i="44"/>
  <c r="X53" i="44"/>
  <c r="X66" i="44"/>
  <c r="Y66" i="44" s="1"/>
  <c r="W66" i="44"/>
  <c r="W81" i="44"/>
  <c r="L40" i="45"/>
  <c r="B2915" i="10" s="1"/>
  <c r="B2755" i="10" s="1"/>
  <c r="H43" i="44"/>
  <c r="L43" i="44" s="1"/>
  <c r="B2838" i="10" s="1"/>
  <c r="B2678" i="10" s="1"/>
  <c r="X22" i="44"/>
  <c r="W22" i="44"/>
  <c r="G25" i="47"/>
  <c r="I25" i="47" s="1"/>
  <c r="J25" i="47" s="1"/>
  <c r="C2898" i="10" s="1"/>
  <c r="C2738" i="10" s="1"/>
  <c r="W49" i="44"/>
  <c r="G24" i="45"/>
  <c r="H24" i="45" s="1"/>
  <c r="W50" i="44"/>
  <c r="X3" i="39"/>
  <c r="X82" i="44"/>
  <c r="W82" i="44"/>
  <c r="I82" i="45"/>
  <c r="Y28" i="39"/>
  <c r="AA28" i="39"/>
  <c r="B2106" i="10" s="1"/>
  <c r="H5" i="47"/>
  <c r="D5" i="47"/>
  <c r="F5" i="47"/>
  <c r="G5" i="47" s="1"/>
  <c r="F6" i="47"/>
  <c r="G6" i="47" s="1"/>
  <c r="H6" i="47"/>
  <c r="D6" i="47"/>
  <c r="G75" i="47"/>
  <c r="I75" i="47" s="1"/>
  <c r="J75" i="47" s="1"/>
  <c r="C2948" i="10" s="1"/>
  <c r="C2788" i="10" s="1"/>
  <c r="I39" i="45"/>
  <c r="W77" i="44"/>
  <c r="AA77" i="44" s="1"/>
  <c r="B3035" i="10" s="1"/>
  <c r="U77" i="45"/>
  <c r="S77" i="45"/>
  <c r="Z77" i="45" s="1"/>
  <c r="W39" i="44"/>
  <c r="AA39" i="44" s="1"/>
  <c r="B2997" i="10" s="1"/>
  <c r="S39" i="45"/>
  <c r="Z39" i="45" s="1"/>
  <c r="U39" i="45"/>
  <c r="V39" i="45" s="1"/>
  <c r="W47" i="39"/>
  <c r="F44" i="47"/>
  <c r="G44" i="47" s="1"/>
  <c r="D44" i="47"/>
  <c r="H44" i="47"/>
  <c r="H40" i="47"/>
  <c r="F40" i="47"/>
  <c r="G40" i="47" s="1"/>
  <c r="D40" i="47"/>
  <c r="F12" i="47"/>
  <c r="G12" i="47" s="1"/>
  <c r="D12" i="47"/>
  <c r="H12" i="47"/>
  <c r="H38" i="47"/>
  <c r="D38" i="47"/>
  <c r="F38" i="47"/>
  <c r="G38" i="47" s="1"/>
  <c r="U55" i="45"/>
  <c r="V55" i="45" s="1"/>
  <c r="W55" i="45" s="1"/>
  <c r="S55" i="45"/>
  <c r="Z55" i="45" s="1"/>
  <c r="V80" i="45"/>
  <c r="X80" i="45" s="1"/>
  <c r="C5" i="45"/>
  <c r="F5" i="44"/>
  <c r="G5" i="44" s="1"/>
  <c r="D5" i="44"/>
  <c r="K5" i="44" s="1"/>
  <c r="H86" i="47"/>
  <c r="D86" i="47"/>
  <c r="F86" i="47"/>
  <c r="G86" i="47" s="1"/>
  <c r="D74" i="47"/>
  <c r="F74" i="47"/>
  <c r="G74" i="47" s="1"/>
  <c r="I74" i="47" s="1"/>
  <c r="J74" i="47" s="1"/>
  <c r="C2947" i="10" s="1"/>
  <c r="C2787" i="10" s="1"/>
  <c r="H74" i="47"/>
  <c r="H42" i="47"/>
  <c r="D42" i="47"/>
  <c r="F42" i="47"/>
  <c r="F24" i="47"/>
  <c r="G24" i="47" s="1"/>
  <c r="D24" i="47"/>
  <c r="H24" i="47"/>
  <c r="F10" i="47"/>
  <c r="G10" i="47" s="1"/>
  <c r="H10" i="47"/>
  <c r="D10" i="47"/>
  <c r="D70" i="47"/>
  <c r="F70" i="47"/>
  <c r="G70" i="47" s="1"/>
  <c r="H70" i="47"/>
  <c r="D58" i="47"/>
  <c r="H58" i="47"/>
  <c r="F58" i="47"/>
  <c r="G9" i="47"/>
  <c r="I9" i="47" s="1"/>
  <c r="J9" i="47" s="1"/>
  <c r="C2882" i="10" s="1"/>
  <c r="C2722" i="10" s="1"/>
  <c r="F22" i="47"/>
  <c r="G22" i="47" s="1"/>
  <c r="H22" i="47"/>
  <c r="D22" i="47"/>
  <c r="Y19" i="39"/>
  <c r="H82" i="44"/>
  <c r="J82" i="44" s="1"/>
  <c r="J3" i="39"/>
  <c r="X79" i="44"/>
  <c r="AA79" i="44" s="1"/>
  <c r="B3037" i="10" s="1"/>
  <c r="W79" i="39"/>
  <c r="AA79" i="39" s="1"/>
  <c r="B2157" i="10" s="1"/>
  <c r="I22" i="45"/>
  <c r="L22" i="45" s="1"/>
  <c r="B2897" i="10" s="1"/>
  <c r="B2737" i="10" s="1"/>
  <c r="I6" i="45"/>
  <c r="X25" i="45"/>
  <c r="AA25" i="45" s="1"/>
  <c r="B3063" i="10" s="1"/>
  <c r="W72" i="45"/>
  <c r="AA72" i="45" s="1"/>
  <c r="B3110" i="10" s="1"/>
  <c r="Y72" i="44"/>
  <c r="V59" i="44"/>
  <c r="X59" i="44" s="1"/>
  <c r="S59" i="45"/>
  <c r="Z59" i="45" s="1"/>
  <c r="U59" i="45"/>
  <c r="V59" i="45" s="1"/>
  <c r="X59" i="45" s="1"/>
  <c r="Y59" i="39"/>
  <c r="X27" i="39"/>
  <c r="AA27" i="39" s="1"/>
  <c r="B2105" i="10" s="1"/>
  <c r="L70" i="44"/>
  <c r="B2865" i="10" s="1"/>
  <c r="B2705" i="10" s="1"/>
  <c r="V21" i="45"/>
  <c r="X21" i="45" s="1"/>
  <c r="W36" i="45"/>
  <c r="Y36" i="45" s="1"/>
  <c r="S23" i="45"/>
  <c r="Z23" i="45" s="1"/>
  <c r="U23" i="45"/>
  <c r="W23" i="39"/>
  <c r="Y23" i="39" s="1"/>
  <c r="V62" i="45"/>
  <c r="L10" i="45"/>
  <c r="B2885" i="10" s="1"/>
  <c r="B2725" i="10" s="1"/>
  <c r="J10" i="45"/>
  <c r="H10" i="44"/>
  <c r="L10" i="44" s="1"/>
  <c r="B2805" i="10" s="1"/>
  <c r="B2645" i="10" s="1"/>
  <c r="V69" i="45"/>
  <c r="AA53" i="44"/>
  <c r="B3011" i="10" s="1"/>
  <c r="X41" i="44"/>
  <c r="AA41" i="44" s="1"/>
  <c r="B2999" i="10" s="1"/>
  <c r="D54" i="47"/>
  <c r="F54" i="47"/>
  <c r="G54" i="47" s="1"/>
  <c r="H54" i="47"/>
  <c r="F28" i="47"/>
  <c r="G28" i="47" s="1"/>
  <c r="D28" i="47"/>
  <c r="H28" i="47"/>
  <c r="X81" i="44"/>
  <c r="Y20" i="45"/>
  <c r="J78" i="45"/>
  <c r="L78" i="44"/>
  <c r="B2873" i="10" s="1"/>
  <c r="B2713" i="10" s="1"/>
  <c r="G18" i="45"/>
  <c r="L18" i="44"/>
  <c r="B2813" i="10" s="1"/>
  <c r="B2653" i="10" s="1"/>
  <c r="V4" i="45"/>
  <c r="W4" i="45" s="1"/>
  <c r="I25" i="45"/>
  <c r="L25" i="44"/>
  <c r="B2820" i="10" s="1"/>
  <c r="B2660" i="10" s="1"/>
  <c r="W71" i="39"/>
  <c r="H38" i="44"/>
  <c r="L38" i="44" s="1"/>
  <c r="B2833" i="10" s="1"/>
  <c r="B2673" i="10" s="1"/>
  <c r="I83" i="45"/>
  <c r="G83" i="45"/>
  <c r="Y47" i="38"/>
  <c r="X70" i="45"/>
  <c r="W70" i="45"/>
  <c r="V54" i="45"/>
  <c r="W54" i="45" s="1"/>
  <c r="AA22" i="44"/>
  <c r="B2980" i="10" s="1"/>
  <c r="X49" i="44"/>
  <c r="Y49" i="44" s="1"/>
  <c r="G85" i="45"/>
  <c r="L85" i="44"/>
  <c r="B2880" i="10" s="1"/>
  <c r="B2720" i="10" s="1"/>
  <c r="X43" i="39"/>
  <c r="AA43" i="39" s="1"/>
  <c r="B2121" i="10" s="1"/>
  <c r="H50" i="44"/>
  <c r="J50" i="44" s="1"/>
  <c r="L36" i="45"/>
  <c r="B2911" i="10" s="1"/>
  <c r="B2751" i="10" s="1"/>
  <c r="W30" i="45"/>
  <c r="I24" i="45"/>
  <c r="H24" i="44"/>
  <c r="L24" i="44" s="1"/>
  <c r="B2819" i="10" s="1"/>
  <c r="B2659" i="10" s="1"/>
  <c r="X29" i="44"/>
  <c r="W29" i="44"/>
  <c r="Y29" i="44" s="1"/>
  <c r="G57" i="45"/>
  <c r="H57" i="45" s="1"/>
  <c r="J57" i="45" s="1"/>
  <c r="J57" i="44"/>
  <c r="W51" i="39"/>
  <c r="AA51" i="39" s="1"/>
  <c r="B2129" i="10" s="1"/>
  <c r="V19" i="44"/>
  <c r="S19" i="45"/>
  <c r="Z19" i="45" s="1"/>
  <c r="U19" i="45"/>
  <c r="V19" i="45" s="1"/>
  <c r="W19" i="45" s="1"/>
  <c r="X50" i="44"/>
  <c r="W3" i="39"/>
  <c r="Y3" i="39" s="1"/>
  <c r="Y82" i="44"/>
  <c r="G82" i="45"/>
  <c r="AA37" i="39"/>
  <c r="B2115" i="10" s="1"/>
  <c r="L48" i="45"/>
  <c r="B2923" i="10" s="1"/>
  <c r="B2763" i="10" s="1"/>
  <c r="H3" i="44"/>
  <c r="D3" i="45"/>
  <c r="K3" i="45" s="1"/>
  <c r="F3" i="45"/>
  <c r="L3" i="39"/>
  <c r="J13" i="44"/>
  <c r="X61" i="44"/>
  <c r="V76" i="45"/>
  <c r="Y12" i="45"/>
  <c r="J47" i="39"/>
  <c r="H33" i="45"/>
  <c r="I33" i="45"/>
  <c r="L11" i="44"/>
  <c r="B2806" i="10" s="1"/>
  <c r="B2646" i="10" s="1"/>
  <c r="G5" i="46"/>
  <c r="I5" i="46" s="1"/>
  <c r="J5" i="46" s="1"/>
  <c r="G15" i="47"/>
  <c r="I15" i="47" s="1"/>
  <c r="J15" i="47" s="1"/>
  <c r="C2888" i="10" s="1"/>
  <c r="C2728" i="10" s="1"/>
  <c r="S39" i="47"/>
  <c r="U39" i="47" s="1"/>
  <c r="V39" i="47" s="1"/>
  <c r="C3075" i="10" s="1"/>
  <c r="V13" i="45"/>
  <c r="W13" i="45" s="1"/>
  <c r="AA13" i="44"/>
  <c r="B2971" i="10" s="1"/>
  <c r="W56" i="45"/>
  <c r="AA56" i="45" s="1"/>
  <c r="B3094" i="10" s="1"/>
  <c r="G59" i="45"/>
  <c r="I59" i="45"/>
  <c r="L59" i="44"/>
  <c r="B2854" i="10" s="1"/>
  <c r="B2694" i="10" s="1"/>
  <c r="G39" i="45"/>
  <c r="X11" i="39"/>
  <c r="V74" i="45"/>
  <c r="X77" i="39"/>
  <c r="W77" i="39"/>
  <c r="L73" i="44"/>
  <c r="B2868" i="10" s="1"/>
  <c r="B2708" i="10" s="1"/>
  <c r="G9" i="45"/>
  <c r="H9" i="45" s="1"/>
  <c r="J9" i="45" s="1"/>
  <c r="Y39" i="44"/>
  <c r="U62" i="47"/>
  <c r="V62" i="47" s="1"/>
  <c r="C3098" i="10" s="1"/>
  <c r="U6" i="47"/>
  <c r="V6" i="47" s="1"/>
  <c r="C3042" i="10" s="1"/>
  <c r="Y67" i="38"/>
  <c r="I66" i="45"/>
  <c r="J66" i="45" s="1"/>
  <c r="L66" i="44"/>
  <c r="B2861" i="10" s="1"/>
  <c r="B2701" i="10" s="1"/>
  <c r="H8" i="44"/>
  <c r="L8" i="44" s="1"/>
  <c r="B2803" i="10" s="1"/>
  <c r="B2643" i="10" s="1"/>
  <c r="I19" i="45"/>
  <c r="J19" i="45" s="1"/>
  <c r="V47" i="44"/>
  <c r="S47" i="45"/>
  <c r="Z47" i="45" s="1"/>
  <c r="U47" i="45"/>
  <c r="V47" i="45" s="1"/>
  <c r="X47" i="45" s="1"/>
  <c r="X47" i="39"/>
  <c r="U49" i="47"/>
  <c r="V49" i="47" s="1"/>
  <c r="C3085" i="10" s="1"/>
  <c r="U41" i="47"/>
  <c r="V41" i="47" s="1"/>
  <c r="C3077" i="10" s="1"/>
  <c r="U15" i="47"/>
  <c r="V15" i="47" s="1"/>
  <c r="C3051" i="10" s="1"/>
  <c r="F8" i="47"/>
  <c r="D8" i="47"/>
  <c r="G8" i="47"/>
  <c r="H8" i="47"/>
  <c r="G63" i="45"/>
  <c r="G54" i="45"/>
  <c r="V55" i="44"/>
  <c r="X55" i="44" s="1"/>
  <c r="W55" i="39"/>
  <c r="X55" i="39"/>
  <c r="G5" i="39"/>
  <c r="H5" i="39" s="1"/>
  <c r="I17" i="45"/>
  <c r="J17" i="45" s="1"/>
  <c r="I24" i="46"/>
  <c r="J24" i="46" s="1"/>
  <c r="C2817" i="10" s="1"/>
  <c r="C2657" i="10" s="1"/>
  <c r="U60" i="47"/>
  <c r="V60" i="47" s="1"/>
  <c r="C3096" i="10" s="1"/>
  <c r="S34" i="47"/>
  <c r="U34" i="47" s="1"/>
  <c r="V34" i="47" s="1"/>
  <c r="C3070" i="10" s="1"/>
  <c r="G51" i="45"/>
  <c r="L15" i="39"/>
  <c r="B2330" i="10" s="1"/>
  <c r="B2570" i="10" s="1"/>
  <c r="W34" i="44"/>
  <c r="AA34" i="44" s="1"/>
  <c r="B2992" i="10" s="1"/>
  <c r="J75" i="45"/>
  <c r="H75" i="44"/>
  <c r="L75" i="44" s="1"/>
  <c r="B2870" i="10" s="1"/>
  <c r="B2710" i="10" s="1"/>
  <c r="I47" i="45"/>
  <c r="G47" i="45"/>
  <c r="J23" i="44"/>
  <c r="G16" i="47"/>
  <c r="I16" i="47" s="1"/>
  <c r="J16" i="47" s="1"/>
  <c r="C2889" i="10" s="1"/>
  <c r="C2729" i="10" s="1"/>
  <c r="F76" i="47"/>
  <c r="G76" i="47" s="1"/>
  <c r="D76" i="47"/>
  <c r="H76" i="47"/>
  <c r="D72" i="47"/>
  <c r="F72" i="47"/>
  <c r="G72" i="47" s="1"/>
  <c r="H72" i="47"/>
  <c r="F60" i="47"/>
  <c r="G60" i="47" s="1"/>
  <c r="D60" i="47"/>
  <c r="H60" i="47"/>
  <c r="F56" i="47"/>
  <c r="G56" i="47" s="1"/>
  <c r="D56" i="47"/>
  <c r="H56" i="47"/>
  <c r="L26" i="39"/>
  <c r="B2341" i="10" s="1"/>
  <c r="B2581" i="10" s="1"/>
  <c r="C7" i="47"/>
  <c r="H7" i="46"/>
  <c r="F7" i="46"/>
  <c r="G7" i="46" s="1"/>
  <c r="D7" i="46"/>
  <c r="V24" i="45"/>
  <c r="L81" i="44"/>
  <c r="B2876" i="10" s="1"/>
  <c r="B2716" i="10" s="1"/>
  <c r="J7" i="45"/>
  <c r="W26" i="45"/>
  <c r="Y26" i="45" s="1"/>
  <c r="I55" i="47"/>
  <c r="J55" i="47" s="1"/>
  <c r="C2928" i="10" s="1"/>
  <c r="C2768" i="10" s="1"/>
  <c r="Y73" i="45"/>
  <c r="X73" i="44"/>
  <c r="AA73" i="44" s="1"/>
  <c r="B3031" i="10" s="1"/>
  <c r="H68" i="45"/>
  <c r="L68" i="45" s="1"/>
  <c r="B2943" i="10" s="1"/>
  <c r="B2783" i="10" s="1"/>
  <c r="J45" i="45"/>
  <c r="J45" i="44"/>
  <c r="I73" i="47"/>
  <c r="J73" i="47" s="1"/>
  <c r="C2946" i="10" s="1"/>
  <c r="C2786" i="10" s="1"/>
  <c r="I29" i="47"/>
  <c r="J29" i="47" s="1"/>
  <c r="C2902" i="10" s="1"/>
  <c r="C2742" i="10" s="1"/>
  <c r="I32" i="47"/>
  <c r="J32" i="47" s="1"/>
  <c r="C2905" i="10" s="1"/>
  <c r="C2745" i="10" s="1"/>
  <c r="H28" i="44"/>
  <c r="J28" i="44" s="1"/>
  <c r="Y48" i="45"/>
  <c r="G67" i="45"/>
  <c r="X51" i="44"/>
  <c r="AA51" i="44" s="1"/>
  <c r="B3009" i="10" s="1"/>
  <c r="S51" i="45"/>
  <c r="Z51" i="45" s="1"/>
  <c r="U51" i="45"/>
  <c r="V51" i="45" s="1"/>
  <c r="V50" i="45"/>
  <c r="W50" i="45" s="1"/>
  <c r="X18" i="45"/>
  <c r="Y18" i="45" s="1"/>
  <c r="V3" i="44"/>
  <c r="W3" i="44" s="1"/>
  <c r="U3" i="45"/>
  <c r="V3" i="45" s="1"/>
  <c r="X3" i="45" s="1"/>
  <c r="S3" i="45"/>
  <c r="Z3" i="45" s="1"/>
  <c r="AA82" i="45"/>
  <c r="B3120" i="10" s="1"/>
  <c r="Y82" i="45"/>
  <c r="W52" i="45"/>
  <c r="X52" i="45"/>
  <c r="V61" i="45"/>
  <c r="X61" i="45" s="1"/>
  <c r="V5" i="44"/>
  <c r="H49" i="45"/>
  <c r="H11" i="45"/>
  <c r="L11" i="45" s="1"/>
  <c r="B2886" i="10" s="1"/>
  <c r="B2726" i="10" s="1"/>
  <c r="W15" i="44"/>
  <c r="AA15" i="44" s="1"/>
  <c r="B2973" i="10" s="1"/>
  <c r="U15" i="45"/>
  <c r="V15" i="45" s="1"/>
  <c r="W15" i="45" s="1"/>
  <c r="S15" i="45"/>
  <c r="Z15" i="45" s="1"/>
  <c r="J26" i="45"/>
  <c r="J12" i="45"/>
  <c r="W9" i="45"/>
  <c r="AA9" i="45" s="1"/>
  <c r="B3047" i="10" s="1"/>
  <c r="X11" i="44"/>
  <c r="AA11" i="44" s="1"/>
  <c r="B2969" i="10" s="1"/>
  <c r="U11" i="45"/>
  <c r="S11" i="45"/>
  <c r="Z11" i="45" s="1"/>
  <c r="L73" i="45"/>
  <c r="B2948" i="10" s="1"/>
  <c r="B2788" i="10" s="1"/>
  <c r="I78" i="47"/>
  <c r="J78" i="47" s="1"/>
  <c r="C2951" i="10" s="1"/>
  <c r="C2791" i="10" s="1"/>
  <c r="U38" i="47"/>
  <c r="V38" i="47" s="1"/>
  <c r="C3074" i="10" s="1"/>
  <c r="AA64" i="39"/>
  <c r="B2142" i="10" s="1"/>
  <c r="X67" i="44"/>
  <c r="AA67" i="44" s="1"/>
  <c r="B3025" i="10" s="1"/>
  <c r="U67" i="45"/>
  <c r="V67" i="45" s="1"/>
  <c r="S67" i="45"/>
  <c r="Z67" i="45" s="1"/>
  <c r="W35" i="44"/>
  <c r="AA35" i="44" s="1"/>
  <c r="B2993" i="10" s="1"/>
  <c r="W7" i="39"/>
  <c r="AA7" i="39" s="1"/>
  <c r="B2085" i="10" s="1"/>
  <c r="L5" i="38"/>
  <c r="X34" i="45"/>
  <c r="J81" i="44"/>
  <c r="J7" i="44"/>
  <c r="V58" i="45"/>
  <c r="X58" i="45" s="1"/>
  <c r="X10" i="45"/>
  <c r="AA10" i="45" s="1"/>
  <c r="B3048" i="10" s="1"/>
  <c r="X10" i="44"/>
  <c r="Y10" i="44" s="1"/>
  <c r="J64" i="45"/>
  <c r="Y14" i="44"/>
  <c r="I42" i="45"/>
  <c r="J28" i="45"/>
  <c r="J55" i="44"/>
  <c r="I46" i="45"/>
  <c r="L46" i="45" s="1"/>
  <c r="B2921" i="10" s="1"/>
  <c r="B2761" i="10" s="1"/>
  <c r="L52" i="45"/>
  <c r="B2927" i="10" s="1"/>
  <c r="B2767" i="10" s="1"/>
  <c r="W63" i="44"/>
  <c r="X63" i="44"/>
  <c r="U63" i="45"/>
  <c r="V63" i="45" s="1"/>
  <c r="W63" i="45" s="1"/>
  <c r="S63" i="45"/>
  <c r="Z63" i="45" s="1"/>
  <c r="AA63" i="39"/>
  <c r="B2141" i="10" s="1"/>
  <c r="S31" i="45"/>
  <c r="Z31" i="45" s="1"/>
  <c r="U31" i="45"/>
  <c r="W31" i="39"/>
  <c r="AA31" i="39" s="1"/>
  <c r="B2109" i="10" s="1"/>
  <c r="I26" i="46"/>
  <c r="J26" i="46" s="1"/>
  <c r="C2819" i="10" s="1"/>
  <c r="C2659" i="10" s="1"/>
  <c r="I4" i="45"/>
  <c r="Y59" i="38"/>
  <c r="S27" i="45"/>
  <c r="Z27" i="45" s="1"/>
  <c r="U27" i="45"/>
  <c r="Y27" i="39"/>
  <c r="L20" i="45"/>
  <c r="B2895" i="10" s="1"/>
  <c r="B2735" i="10" s="1"/>
  <c r="Y53" i="45"/>
  <c r="W8" i="45"/>
  <c r="AA8" i="45" s="1"/>
  <c r="B3046" i="10" s="1"/>
  <c r="X66" i="45"/>
  <c r="AA66" i="45" s="1"/>
  <c r="B3104" i="10" s="1"/>
  <c r="H15" i="45"/>
  <c r="I15" i="45"/>
  <c r="J15" i="44"/>
  <c r="W37" i="45"/>
  <c r="G43" i="45"/>
  <c r="H43" i="45" s="1"/>
  <c r="Y4" i="44"/>
  <c r="V71" i="44"/>
  <c r="U71" i="45"/>
  <c r="V71" i="45" s="1"/>
  <c r="S71" i="45"/>
  <c r="Z71" i="45" s="1"/>
  <c r="W60" i="45"/>
  <c r="X38" i="45"/>
  <c r="AA38" i="45" s="1"/>
  <c r="B3076" i="10" s="1"/>
  <c r="Y22" i="45"/>
  <c r="U73" i="47"/>
  <c r="V73" i="47" s="1"/>
  <c r="C3109" i="10" s="1"/>
  <c r="V32" i="45"/>
  <c r="W32" i="45" s="1"/>
  <c r="X16" i="45"/>
  <c r="X75" i="44"/>
  <c r="AA75" i="44" s="1"/>
  <c r="B3033" i="10" s="1"/>
  <c r="Y75" i="39"/>
  <c r="V43" i="44"/>
  <c r="U43" i="45"/>
  <c r="V43" i="45" s="1"/>
  <c r="S43" i="45"/>
  <c r="Z43" i="45" s="1"/>
  <c r="AA21" i="39"/>
  <c r="B2099" i="10" s="1"/>
  <c r="Y36" i="39"/>
  <c r="G29" i="45"/>
  <c r="Y30" i="39"/>
  <c r="X17" i="45"/>
  <c r="J48" i="45"/>
  <c r="AA44" i="45"/>
  <c r="B3082" i="10" s="1"/>
  <c r="J73" i="44"/>
  <c r="V46" i="45"/>
  <c r="I66" i="47"/>
  <c r="J66" i="47" s="1"/>
  <c r="C2939" i="10" s="1"/>
  <c r="C2779" i="10" s="1"/>
  <c r="H58" i="45"/>
  <c r="L58" i="45" s="1"/>
  <c r="B2933" i="10" s="1"/>
  <c r="B2773" i="10" s="1"/>
  <c r="J79" i="44"/>
  <c r="I23" i="45"/>
  <c r="G74" i="45"/>
  <c r="H74" i="45" s="1"/>
  <c r="L42" i="44"/>
  <c r="B2837" i="10" s="1"/>
  <c r="B2677" i="10" s="1"/>
  <c r="Y62" i="39"/>
  <c r="L54" i="39"/>
  <c r="B2369" i="10" s="1"/>
  <c r="B2609" i="10" s="1"/>
  <c r="W11" i="39"/>
  <c r="AA11" i="39" s="1"/>
  <c r="B2089" i="10" s="1"/>
  <c r="Y65" i="39"/>
  <c r="X67" i="39"/>
  <c r="AA67" i="39" s="1"/>
  <c r="B2145" i="10" s="1"/>
  <c r="AA19" i="38"/>
  <c r="B2017" i="10" s="1"/>
  <c r="AA24" i="39"/>
  <c r="B2102" i="10" s="1"/>
  <c r="W61" i="44"/>
  <c r="U5" i="45"/>
  <c r="S5" i="45"/>
  <c r="Z5" i="45" s="1"/>
  <c r="V5" i="45"/>
  <c r="G65" i="45"/>
  <c r="J49" i="45"/>
  <c r="L33" i="44"/>
  <c r="B2828" i="10" s="1"/>
  <c r="B2668" i="10" s="1"/>
  <c r="X9" i="44"/>
  <c r="AA9" i="44" s="1"/>
  <c r="B2967" i="10" s="1"/>
  <c r="V42" i="45"/>
  <c r="J73" i="45"/>
  <c r="U35" i="45"/>
  <c r="V35" i="45" s="1"/>
  <c r="S35" i="45"/>
  <c r="Z35" i="45" s="1"/>
  <c r="J5" i="38"/>
  <c r="J32" i="45"/>
  <c r="J42" i="44"/>
  <c r="G62" i="45"/>
  <c r="G53" i="45"/>
  <c r="H53" i="45" s="1"/>
  <c r="F26" i="47"/>
  <c r="G26" i="47" s="1"/>
  <c r="H26" i="47"/>
  <c r="D26" i="47"/>
  <c r="Y32" i="39"/>
  <c r="J20" i="45"/>
  <c r="Y37" i="44"/>
  <c r="X33" i="44"/>
  <c r="Y33" i="44" s="1"/>
  <c r="J78" i="44"/>
  <c r="J18" i="44"/>
  <c r="AA68" i="44"/>
  <c r="B3026" i="10" s="1"/>
  <c r="X71" i="39"/>
  <c r="AA71" i="39" s="1"/>
  <c r="B2149" i="10" s="1"/>
  <c r="X60" i="45"/>
  <c r="U75" i="45"/>
  <c r="S75" i="45"/>
  <c r="Z75" i="45" s="1"/>
  <c r="V75" i="45"/>
  <c r="W75" i="45" s="1"/>
  <c r="I50" i="45"/>
  <c r="J50" i="45" s="1"/>
  <c r="J36" i="45"/>
  <c r="J24" i="44"/>
  <c r="AA41" i="39"/>
  <c r="B2119" i="10" s="1"/>
  <c r="W17" i="45"/>
  <c r="Y9" i="44"/>
  <c r="L64" i="44"/>
  <c r="B2859" i="10" s="1"/>
  <c r="B2699" i="10" s="1"/>
  <c r="J66" i="44"/>
  <c r="I8" i="45"/>
  <c r="H8" i="45"/>
  <c r="U7" i="45"/>
  <c r="V7" i="45" s="1"/>
  <c r="S7" i="45"/>
  <c r="Z7" i="45" s="1"/>
  <c r="I71" i="45"/>
  <c r="J71" i="45" s="1"/>
  <c r="G23" i="45"/>
  <c r="H23" i="45" s="1"/>
  <c r="I74" i="45"/>
  <c r="G35" i="45"/>
  <c r="H35" i="45" s="1"/>
  <c r="Y73" i="44"/>
  <c r="X14" i="45"/>
  <c r="W65" i="45"/>
  <c r="AA65" i="45" s="1"/>
  <c r="B3103" i="10" s="1"/>
  <c r="I31" i="45"/>
  <c r="H31" i="45"/>
  <c r="L31" i="45" s="1"/>
  <c r="B2906" i="10" s="1"/>
  <c r="B2746" i="10" s="1"/>
  <c r="J57" i="39"/>
  <c r="Y20" i="39"/>
  <c r="I86" i="47" l="1"/>
  <c r="J86" i="47" s="1"/>
  <c r="C2959" i="10" s="1"/>
  <c r="C2799" i="10" s="1"/>
  <c r="I10" i="47"/>
  <c r="J10" i="47" s="1"/>
  <c r="C2883" i="10" s="1"/>
  <c r="C2723" i="10" s="1"/>
  <c r="J34" i="45"/>
  <c r="Y7" i="39"/>
  <c r="Y43" i="39"/>
  <c r="J30" i="45"/>
  <c r="J3" i="44"/>
  <c r="AA50" i="44"/>
  <c r="B3008" i="10" s="1"/>
  <c r="Y57" i="45"/>
  <c r="H16" i="45"/>
  <c r="L16" i="45" s="1"/>
  <c r="B2891" i="10" s="1"/>
  <c r="B2731" i="10" s="1"/>
  <c r="L21" i="45"/>
  <c r="B2896" i="10" s="1"/>
  <c r="B2736" i="10" s="1"/>
  <c r="L49" i="45"/>
  <c r="B2924" i="10" s="1"/>
  <c r="B2764" i="10" s="1"/>
  <c r="Y30" i="44"/>
  <c r="J22" i="44"/>
  <c r="AA78" i="45"/>
  <c r="B3116" i="10" s="1"/>
  <c r="J69" i="45"/>
  <c r="Y77" i="44"/>
  <c r="J13" i="45"/>
  <c r="L4" i="45"/>
  <c r="AA61" i="44"/>
  <c r="B3019" i="10" s="1"/>
  <c r="Y64" i="44"/>
  <c r="J10" i="44"/>
  <c r="AA34" i="45"/>
  <c r="B3072" i="10" s="1"/>
  <c r="J77" i="45"/>
  <c r="L82" i="44"/>
  <c r="B2877" i="10" s="1"/>
  <c r="B2717" i="10" s="1"/>
  <c r="Y57" i="44"/>
  <c r="L34" i="45"/>
  <c r="B2909" i="10" s="1"/>
  <c r="B2749" i="10" s="1"/>
  <c r="L24" i="45"/>
  <c r="B2899" i="10" s="1"/>
  <c r="B2739" i="10" s="1"/>
  <c r="AA14" i="45"/>
  <c r="B3052" i="10" s="1"/>
  <c r="Y15" i="44"/>
  <c r="J38" i="44"/>
  <c r="J21" i="45"/>
  <c r="J25" i="45"/>
  <c r="Y6" i="45"/>
  <c r="AA28" i="44"/>
  <c r="B2986" i="10" s="1"/>
  <c r="Y65" i="45"/>
  <c r="AA82" i="44"/>
  <c r="B3040" i="10" s="1"/>
  <c r="Y11" i="44"/>
  <c r="AA22" i="45"/>
  <c r="B3060" i="10" s="1"/>
  <c r="L70" i="45"/>
  <c r="B2945" i="10" s="1"/>
  <c r="B2785" i="10" s="1"/>
  <c r="J70" i="45"/>
  <c r="H27" i="45"/>
  <c r="L27" i="45" s="1"/>
  <c r="B2902" i="10" s="1"/>
  <c r="B2742" i="10" s="1"/>
  <c r="L41" i="45"/>
  <c r="B2916" i="10" s="1"/>
  <c r="B2756" i="10" s="1"/>
  <c r="AA17" i="45"/>
  <c r="B3055" i="10" s="1"/>
  <c r="Y38" i="45"/>
  <c r="J46" i="45"/>
  <c r="Y16" i="45"/>
  <c r="AA37" i="45"/>
  <c r="B3075" i="10" s="1"/>
  <c r="J75" i="44"/>
  <c r="Y64" i="45"/>
  <c r="I76" i="47"/>
  <c r="J76" i="47" s="1"/>
  <c r="C2949" i="10" s="1"/>
  <c r="C2789" i="10" s="1"/>
  <c r="W23" i="44"/>
  <c r="Y23" i="44" s="1"/>
  <c r="AA66" i="44"/>
  <c r="B3024" i="10" s="1"/>
  <c r="L38" i="45"/>
  <c r="B2913" i="10" s="1"/>
  <c r="B2753" i="10" s="1"/>
  <c r="I54" i="47"/>
  <c r="J54" i="47" s="1"/>
  <c r="C2927" i="10" s="1"/>
  <c r="C2767" i="10" s="1"/>
  <c r="AA36" i="45"/>
  <c r="B3074" i="10" s="1"/>
  <c r="J4" i="45"/>
  <c r="L15" i="45"/>
  <c r="B2890" i="10" s="1"/>
  <c r="B2730" i="10" s="1"/>
  <c r="J42" i="45"/>
  <c r="L66" i="45"/>
  <c r="B2941" i="10" s="1"/>
  <c r="B2781" i="10" s="1"/>
  <c r="J74" i="45"/>
  <c r="Y77" i="39"/>
  <c r="W68" i="45"/>
  <c r="Y68" i="45"/>
  <c r="Y75" i="44"/>
  <c r="I72" i="47"/>
  <c r="J72" i="47" s="1"/>
  <c r="C2945" i="10" s="1"/>
  <c r="C2785" i="10" s="1"/>
  <c r="I70" i="47"/>
  <c r="J70" i="47" s="1"/>
  <c r="C2943" i="10" s="1"/>
  <c r="C2783" i="10" s="1"/>
  <c r="I24" i="47"/>
  <c r="J24" i="47" s="1"/>
  <c r="C2897" i="10" s="1"/>
  <c r="C2737" i="10" s="1"/>
  <c r="I6" i="47"/>
  <c r="J6" i="47" s="1"/>
  <c r="AA55" i="39"/>
  <c r="B2133" i="10" s="1"/>
  <c r="AA47" i="39"/>
  <c r="B2125" i="10" s="1"/>
  <c r="AA52" i="44"/>
  <c r="B3010" i="10" s="1"/>
  <c r="X55" i="45"/>
  <c r="AA55" i="45" s="1"/>
  <c r="B3093" i="10" s="1"/>
  <c r="X49" i="45"/>
  <c r="AA41" i="45"/>
  <c r="B3079" i="10" s="1"/>
  <c r="W35" i="45"/>
  <c r="Y30" i="45"/>
  <c r="Y25" i="45"/>
  <c r="AA23" i="39"/>
  <c r="B2101" i="10" s="1"/>
  <c r="AA12" i="44"/>
  <c r="B2970" i="10" s="1"/>
  <c r="Y12" i="44"/>
  <c r="X7" i="44"/>
  <c r="X5" i="45"/>
  <c r="AA3" i="39"/>
  <c r="B2081" i="10" s="1"/>
  <c r="L42" i="45"/>
  <c r="B2917" i="10" s="1"/>
  <c r="B2757" i="10" s="1"/>
  <c r="L37" i="45"/>
  <c r="B2912" i="10" s="1"/>
  <c r="B2752" i="10" s="1"/>
  <c r="L28" i="44"/>
  <c r="B2823" i="10" s="1"/>
  <c r="B2663" i="10" s="1"/>
  <c r="L19" i="45"/>
  <c r="B2894" i="10" s="1"/>
  <c r="B2734" i="10" s="1"/>
  <c r="L17" i="45"/>
  <c r="B2892" i="10" s="1"/>
  <c r="B2732" i="10" s="1"/>
  <c r="L14" i="45"/>
  <c r="B2889" i="10" s="1"/>
  <c r="B2729" i="10" s="1"/>
  <c r="J14" i="45"/>
  <c r="X81" i="45"/>
  <c r="X79" i="45"/>
  <c r="AA70" i="44"/>
  <c r="B3028" i="10" s="1"/>
  <c r="Y70" i="44"/>
  <c r="AA68" i="45"/>
  <c r="B3106" i="10" s="1"/>
  <c r="X67" i="45"/>
  <c r="W67" i="45"/>
  <c r="Y61" i="44"/>
  <c r="AA60" i="45"/>
  <c r="B3098" i="10" s="1"/>
  <c r="AA58" i="44"/>
  <c r="B3016" i="10" s="1"/>
  <c r="Y58" i="44"/>
  <c r="L79" i="45"/>
  <c r="B2954" i="10" s="1"/>
  <c r="B2794" i="10" s="1"/>
  <c r="J79" i="45"/>
  <c r="J61" i="45"/>
  <c r="J55" i="45"/>
  <c r="L55" i="45"/>
  <c r="B2930" i="10" s="1"/>
  <c r="B2770" i="10" s="1"/>
  <c r="W7" i="45"/>
  <c r="L35" i="45"/>
  <c r="B2910" i="10" s="1"/>
  <c r="B2750" i="10" s="1"/>
  <c r="J58" i="45"/>
  <c r="Y66" i="45"/>
  <c r="Y34" i="45"/>
  <c r="Y67" i="44"/>
  <c r="V11" i="45"/>
  <c r="W11" i="45" s="1"/>
  <c r="AA26" i="45"/>
  <c r="B3064" i="10" s="1"/>
  <c r="L33" i="45"/>
  <c r="B2908" i="10" s="1"/>
  <c r="B2748" i="10" s="1"/>
  <c r="Y79" i="39"/>
  <c r="J24" i="45"/>
  <c r="AA57" i="44"/>
  <c r="B3015" i="10" s="1"/>
  <c r="L81" i="45"/>
  <c r="B2956" i="10" s="1"/>
  <c r="B2796" i="10" s="1"/>
  <c r="X43" i="45"/>
  <c r="Y47" i="39"/>
  <c r="AA49" i="44"/>
  <c r="B3007" i="10" s="1"/>
  <c r="AA81" i="44"/>
  <c r="B3039" i="10" s="1"/>
  <c r="W43" i="45"/>
  <c r="W5" i="45"/>
  <c r="J35" i="45"/>
  <c r="J8" i="44"/>
  <c r="L51" i="45"/>
  <c r="B2926" i="10" s="1"/>
  <c r="B2766" i="10" s="1"/>
  <c r="L5" i="39"/>
  <c r="W21" i="45"/>
  <c r="AA21" i="45" s="1"/>
  <c r="B3059" i="10" s="1"/>
  <c r="I22" i="47"/>
  <c r="J22" i="47" s="1"/>
  <c r="C2895" i="10" s="1"/>
  <c r="C2735" i="10" s="1"/>
  <c r="W42" i="45"/>
  <c r="X35" i="45"/>
  <c r="X42" i="45"/>
  <c r="Y63" i="44"/>
  <c r="Y9" i="45"/>
  <c r="W51" i="45"/>
  <c r="I56" i="47"/>
  <c r="J56" i="47" s="1"/>
  <c r="C2929" i="10" s="1"/>
  <c r="C2769" i="10" s="1"/>
  <c r="H51" i="45"/>
  <c r="J51" i="45" s="1"/>
  <c r="I8" i="47"/>
  <c r="J8" i="47" s="1"/>
  <c r="C2881" i="10" s="1"/>
  <c r="C2721" i="10" s="1"/>
  <c r="L3" i="44"/>
  <c r="Y71" i="39"/>
  <c r="I38" i="47"/>
  <c r="J38" i="47" s="1"/>
  <c r="C2911" i="10" s="1"/>
  <c r="C2751" i="10" s="1"/>
  <c r="I40" i="47"/>
  <c r="J40" i="47" s="1"/>
  <c r="C2913" i="10" s="1"/>
  <c r="C2753" i="10" s="1"/>
  <c r="Y22" i="44"/>
  <c r="Y53" i="44"/>
  <c r="AA54" i="44"/>
  <c r="B3012" i="10" s="1"/>
  <c r="Y54" i="44"/>
  <c r="X31" i="44"/>
  <c r="I60" i="47"/>
  <c r="J60" i="47" s="1"/>
  <c r="C2933" i="10" s="1"/>
  <c r="C2773" i="10" s="1"/>
  <c r="Y70" i="45"/>
  <c r="I28" i="47"/>
  <c r="J28" i="47" s="1"/>
  <c r="C2901" i="10" s="1"/>
  <c r="C2741" i="10" s="1"/>
  <c r="W59" i="44"/>
  <c r="Y59" i="44" s="1"/>
  <c r="AA79" i="45"/>
  <c r="B3117" i="10" s="1"/>
  <c r="AA27" i="44"/>
  <c r="B2985" i="10" s="1"/>
  <c r="W28" i="45"/>
  <c r="Y28" i="45" s="1"/>
  <c r="Y60" i="45"/>
  <c r="I7" i="46"/>
  <c r="J7" i="46" s="1"/>
  <c r="L71" i="45"/>
  <c r="B2946" i="10" s="1"/>
  <c r="B2786" i="10" s="1"/>
  <c r="I26" i="47"/>
  <c r="J26" i="47" s="1"/>
  <c r="C2899" i="10" s="1"/>
  <c r="C2739" i="10" s="1"/>
  <c r="L25" i="45"/>
  <c r="B2900" i="10" s="1"/>
  <c r="B2740" i="10" s="1"/>
  <c r="I12" i="47"/>
  <c r="J12" i="47" s="1"/>
  <c r="C2885" i="10" s="1"/>
  <c r="C2725" i="10" s="1"/>
  <c r="L23" i="45"/>
  <c r="B2898" i="10" s="1"/>
  <c r="B2738" i="10" s="1"/>
  <c r="J23" i="45"/>
  <c r="H29" i="45"/>
  <c r="J29" i="45" s="1"/>
  <c r="L50" i="45"/>
  <c r="B2925" i="10" s="1"/>
  <c r="B2765" i="10" s="1"/>
  <c r="AA33" i="44"/>
  <c r="B2991" i="10" s="1"/>
  <c r="V31" i="45"/>
  <c r="X63" i="45"/>
  <c r="AA63" i="45" s="1"/>
  <c r="B3101" i="10" s="1"/>
  <c r="L53" i="45"/>
  <c r="B2928" i="10" s="1"/>
  <c r="B2768" i="10" s="1"/>
  <c r="X11" i="45"/>
  <c r="W5" i="44"/>
  <c r="W3" i="45"/>
  <c r="AA3" i="45" s="1"/>
  <c r="B3041" i="10" s="1"/>
  <c r="D7" i="47"/>
  <c r="F7" i="47"/>
  <c r="G7" i="47" s="1"/>
  <c r="H7" i="47"/>
  <c r="H47" i="45"/>
  <c r="L47" i="45" s="1"/>
  <c r="B2922" i="10" s="1"/>
  <c r="B2762" i="10" s="1"/>
  <c r="X47" i="44"/>
  <c r="X74" i="45"/>
  <c r="H59" i="45"/>
  <c r="L59" i="45" s="1"/>
  <c r="B2934" i="10" s="1"/>
  <c r="B2774" i="10" s="1"/>
  <c r="W76" i="45"/>
  <c r="G3" i="45"/>
  <c r="H3" i="45" s="1"/>
  <c r="X19" i="44"/>
  <c r="W19" i="44"/>
  <c r="AA70" i="45"/>
  <c r="B3108" i="10" s="1"/>
  <c r="H18" i="45"/>
  <c r="L18" i="45" s="1"/>
  <c r="B2893" i="10" s="1"/>
  <c r="B2733" i="10" s="1"/>
  <c r="W69" i="45"/>
  <c r="V23" i="45"/>
  <c r="W23" i="45" s="1"/>
  <c r="Y50" i="44"/>
  <c r="G58" i="47"/>
  <c r="I58" i="47" s="1"/>
  <c r="J58" i="47" s="1"/>
  <c r="C2931" i="10" s="1"/>
  <c r="C2771" i="10" s="1"/>
  <c r="G42" i="47"/>
  <c r="I42" i="47" s="1"/>
  <c r="J42" i="47" s="1"/>
  <c r="C2915" i="10" s="1"/>
  <c r="C2755" i="10" s="1"/>
  <c r="W39" i="45"/>
  <c r="J33" i="45"/>
  <c r="L50" i="44"/>
  <c r="B2845" i="10" s="1"/>
  <c r="B2685" i="10" s="1"/>
  <c r="Y79" i="44"/>
  <c r="Y31" i="39"/>
  <c r="X5" i="44"/>
  <c r="Y41" i="44"/>
  <c r="AA16" i="45"/>
  <c r="B3054" i="10" s="1"/>
  <c r="AA63" i="44"/>
  <c r="B3021" i="10" s="1"/>
  <c r="J68" i="45"/>
  <c r="Y14" i="45"/>
  <c r="X7" i="45"/>
  <c r="L8" i="45"/>
  <c r="B2883" i="10" s="1"/>
  <c r="B2723" i="10" s="1"/>
  <c r="Y17" i="45"/>
  <c r="X75" i="45"/>
  <c r="AA75" i="45" s="1"/>
  <c r="B3113" i="10" s="1"/>
  <c r="J43" i="45"/>
  <c r="J15" i="45"/>
  <c r="Y27" i="44"/>
  <c r="J53" i="45"/>
  <c r="Y34" i="44"/>
  <c r="J11" i="45"/>
  <c r="Y5" i="45"/>
  <c r="J31" i="45"/>
  <c r="L74" i="45"/>
  <c r="B2949" i="10" s="1"/>
  <c r="B2789" i="10" s="1"/>
  <c r="J8" i="45"/>
  <c r="X46" i="45"/>
  <c r="W43" i="44"/>
  <c r="X32" i="45"/>
  <c r="Y32" i="45" s="1"/>
  <c r="X71" i="45"/>
  <c r="W71" i="45"/>
  <c r="W71" i="44"/>
  <c r="X71" i="44"/>
  <c r="J43" i="44"/>
  <c r="L43" i="45"/>
  <c r="B2918" i="10" s="1"/>
  <c r="B2758" i="10" s="1"/>
  <c r="Y81" i="44"/>
  <c r="Y8" i="45"/>
  <c r="V27" i="45"/>
  <c r="X27" i="45" s="1"/>
  <c r="H62" i="45"/>
  <c r="J62" i="45" s="1"/>
  <c r="Y10" i="45"/>
  <c r="W58" i="45"/>
  <c r="Y58" i="45" s="1"/>
  <c r="Y35" i="44"/>
  <c r="Y67" i="39"/>
  <c r="Y67" i="45"/>
  <c r="X15" i="45"/>
  <c r="AA15" i="45" s="1"/>
  <c r="B3053" i="10" s="1"/>
  <c r="Y15" i="45"/>
  <c r="H65" i="45"/>
  <c r="L65" i="45" s="1"/>
  <c r="B2940" i="10" s="1"/>
  <c r="B2780" i="10" s="1"/>
  <c r="W61" i="45"/>
  <c r="Y61" i="45" s="1"/>
  <c r="AA52" i="45"/>
  <c r="B3090" i="10" s="1"/>
  <c r="Y3" i="45"/>
  <c r="X3" i="44"/>
  <c r="AA3" i="44" s="1"/>
  <c r="B2961" i="10" s="1"/>
  <c r="AA18" i="45"/>
  <c r="B3056" i="10" s="1"/>
  <c r="X50" i="45"/>
  <c r="AA50" i="45"/>
  <c r="B3088" i="10" s="1"/>
  <c r="X51" i="45"/>
  <c r="Y51" i="44"/>
  <c r="H67" i="45"/>
  <c r="J67" i="45" s="1"/>
  <c r="X24" i="45"/>
  <c r="W24" i="45"/>
  <c r="J5" i="39"/>
  <c r="W80" i="45"/>
  <c r="AA80" i="45" s="1"/>
  <c r="B3118" i="10" s="1"/>
  <c r="Y55" i="39"/>
  <c r="W55" i="44"/>
  <c r="Y55" i="44" s="1"/>
  <c r="AA55" i="44"/>
  <c r="B3013" i="10" s="1"/>
  <c r="H54" i="45"/>
  <c r="J54" i="45" s="1"/>
  <c r="H63" i="45"/>
  <c r="J63" i="45" s="1"/>
  <c r="W47" i="45"/>
  <c r="AA47" i="45" s="1"/>
  <c r="B3085" i="10" s="1"/>
  <c r="W47" i="44"/>
  <c r="AA47" i="44" s="1"/>
  <c r="B3005" i="10" s="1"/>
  <c r="L9" i="45"/>
  <c r="B2884" i="10" s="1"/>
  <c r="B2724" i="10" s="1"/>
  <c r="AA77" i="39"/>
  <c r="B2155" i="10" s="1"/>
  <c r="W74" i="45"/>
  <c r="Y74" i="45" s="1"/>
  <c r="H39" i="45"/>
  <c r="L39" i="45" s="1"/>
  <c r="B2914" i="10" s="1"/>
  <c r="B2754" i="10" s="1"/>
  <c r="Y56" i="45"/>
  <c r="X13" i="45"/>
  <c r="AA13" i="45" s="1"/>
  <c r="B3051" i="10" s="1"/>
  <c r="X76" i="45"/>
  <c r="I3" i="45"/>
  <c r="H82" i="45"/>
  <c r="L82" i="45" s="1"/>
  <c r="B2957" i="10" s="1"/>
  <c r="B2797" i="10" s="1"/>
  <c r="X19" i="45"/>
  <c r="AA19" i="45" s="1"/>
  <c r="B3057" i="10" s="1"/>
  <c r="L57" i="45"/>
  <c r="B2932" i="10" s="1"/>
  <c r="B2772" i="10" s="1"/>
  <c r="AA29" i="44"/>
  <c r="B2987" i="10" s="1"/>
  <c r="AA30" i="45"/>
  <c r="B3068" i="10" s="1"/>
  <c r="H85" i="45"/>
  <c r="J85" i="45" s="1"/>
  <c r="X54" i="45"/>
  <c r="AA54" i="45" s="1"/>
  <c r="B3092" i="10" s="1"/>
  <c r="H83" i="45"/>
  <c r="L83" i="45" s="1"/>
  <c r="B2958" i="10" s="1"/>
  <c r="B2798" i="10" s="1"/>
  <c r="X4" i="45"/>
  <c r="X69" i="45"/>
  <c r="X62" i="45"/>
  <c r="W62" i="45"/>
  <c r="W59" i="45"/>
  <c r="Y59" i="45" s="1"/>
  <c r="Y72" i="45"/>
  <c r="W45" i="44"/>
  <c r="AA45" i="44" s="1"/>
  <c r="B3003" i="10" s="1"/>
  <c r="L6" i="45"/>
  <c r="B2881" i="10" s="1"/>
  <c r="B2721" i="10" s="1"/>
  <c r="J22" i="45"/>
  <c r="Y52" i="45"/>
  <c r="Y50" i="45"/>
  <c r="Y51" i="39"/>
  <c r="J47" i="45"/>
  <c r="H5" i="44"/>
  <c r="I5" i="44"/>
  <c r="F5" i="45"/>
  <c r="I5" i="45" s="1"/>
  <c r="D5" i="45"/>
  <c r="K5" i="45" s="1"/>
  <c r="Y80" i="45"/>
  <c r="Y55" i="45"/>
  <c r="I44" i="47"/>
  <c r="J44" i="47" s="1"/>
  <c r="C2917" i="10" s="1"/>
  <c r="C2757" i="10" s="1"/>
  <c r="X39" i="45"/>
  <c r="V77" i="45"/>
  <c r="X77" i="45" s="1"/>
  <c r="J59" i="45"/>
  <c r="I5" i="47"/>
  <c r="J5" i="47" s="1"/>
  <c r="Y19" i="44"/>
  <c r="V45" i="45"/>
  <c r="J6" i="45"/>
  <c r="Y79" i="45"/>
  <c r="W46" i="45"/>
  <c r="AA10" i="44"/>
  <c r="B2968" i="10" s="1"/>
  <c r="Y11" i="39"/>
  <c r="X43" i="44"/>
  <c r="AA71" i="44" l="1"/>
  <c r="B3029" i="10" s="1"/>
  <c r="AA71" i="45"/>
  <c r="B3109" i="10" s="1"/>
  <c r="AA43" i="45"/>
  <c r="B3081" i="10" s="1"/>
  <c r="Y35" i="45"/>
  <c r="AA19" i="44"/>
  <c r="B2977" i="10" s="1"/>
  <c r="AA67" i="45"/>
  <c r="B3105" i="10" s="1"/>
  <c r="J16" i="45"/>
  <c r="AA35" i="45"/>
  <c r="B3073" i="10" s="1"/>
  <c r="AA5" i="45"/>
  <c r="B3043" i="10" s="1"/>
  <c r="J83" i="45"/>
  <c r="J18" i="45"/>
  <c r="J27" i="45"/>
  <c r="Y63" i="45"/>
  <c r="Y39" i="45"/>
  <c r="AA59" i="44"/>
  <c r="B3017" i="10" s="1"/>
  <c r="I7" i="47"/>
  <c r="J7" i="47" s="1"/>
  <c r="Y45" i="44"/>
  <c r="J5" i="44"/>
  <c r="AA46" i="45"/>
  <c r="B3084" i="10" s="1"/>
  <c r="J82" i="45"/>
  <c r="AA69" i="45"/>
  <c r="B3107" i="10" s="1"/>
  <c r="AA23" i="44"/>
  <c r="B2981" i="10" s="1"/>
  <c r="Y49" i="45"/>
  <c r="AA49" i="45"/>
  <c r="B3087" i="10" s="1"/>
  <c r="Y42" i="45"/>
  <c r="AA28" i="45"/>
  <c r="B3066" i="10" s="1"/>
  <c r="W27" i="45"/>
  <c r="Y27" i="45" s="1"/>
  <c r="AA11" i="45"/>
  <c r="B3049" i="10" s="1"/>
  <c r="Y11" i="45"/>
  <c r="AA7" i="44"/>
  <c r="B2965" i="10" s="1"/>
  <c r="Y7" i="44"/>
  <c r="Y3" i="44"/>
  <c r="L5" i="44"/>
  <c r="J3" i="45"/>
  <c r="Y81" i="45"/>
  <c r="AA81" i="45"/>
  <c r="B3119" i="10" s="1"/>
  <c r="Y76" i="45"/>
  <c r="Y75" i="45"/>
  <c r="Y69" i="45"/>
  <c r="J65" i="45"/>
  <c r="AA74" i="45"/>
  <c r="B3112" i="10" s="1"/>
  <c r="Y43" i="45"/>
  <c r="Y47" i="45"/>
  <c r="L29" i="45"/>
  <c r="B2904" i="10" s="1"/>
  <c r="B2744" i="10" s="1"/>
  <c r="AA42" i="45"/>
  <c r="B3080" i="10" s="1"/>
  <c r="AA51" i="45"/>
  <c r="B3089" i="10" s="1"/>
  <c r="Y46" i="45"/>
  <c r="AA39" i="45"/>
  <c r="B3077" i="10" s="1"/>
  <c r="AA59" i="45"/>
  <c r="B3097" i="10" s="1"/>
  <c r="AA76" i="45"/>
  <c r="B3114" i="10" s="1"/>
  <c r="Y21" i="45"/>
  <c r="Y62" i="45"/>
  <c r="Y7" i="45"/>
  <c r="AA31" i="44"/>
  <c r="B2989" i="10" s="1"/>
  <c r="Y31" i="44"/>
  <c r="Y43" i="44"/>
  <c r="Y5" i="44"/>
  <c r="Y71" i="45"/>
  <c r="Y13" i="45"/>
  <c r="X45" i="45"/>
  <c r="W45" i="45"/>
  <c r="Y45" i="45" s="1"/>
  <c r="Y54" i="45"/>
  <c r="W77" i="45"/>
  <c r="AA77" i="45" s="1"/>
  <c r="B3115" i="10" s="1"/>
  <c r="Y47" i="44"/>
  <c r="G5" i="45"/>
  <c r="H5" i="45" s="1"/>
  <c r="L5" i="45" s="1"/>
  <c r="X23" i="45"/>
  <c r="AA23" i="45" s="1"/>
  <c r="B3061" i="10" s="1"/>
  <c r="AA62" i="45"/>
  <c r="B3100" i="10" s="1"/>
  <c r="Y4" i="45"/>
  <c r="AA4" i="45"/>
  <c r="B3042" i="10" s="1"/>
  <c r="L85" i="45"/>
  <c r="B2960" i="10" s="1"/>
  <c r="B2800" i="10" s="1"/>
  <c r="Y19" i="45"/>
  <c r="L63" i="45"/>
  <c r="B2938" i="10" s="1"/>
  <c r="B2778" i="10" s="1"/>
  <c r="Y24" i="45"/>
  <c r="AA24" i="45"/>
  <c r="B3062" i="10" s="1"/>
  <c r="L67" i="45"/>
  <c r="B2942" i="10" s="1"/>
  <c r="B2782" i="10" s="1"/>
  <c r="Y51" i="45"/>
  <c r="AA61" i="45"/>
  <c r="B3099" i="10" s="1"/>
  <c r="AA58" i="45"/>
  <c r="B3096" i="10" s="1"/>
  <c r="W31" i="45"/>
  <c r="X31" i="45"/>
  <c r="Y71" i="44"/>
  <c r="AA32" i="45"/>
  <c r="B3070" i="10" s="1"/>
  <c r="AA7" i="45"/>
  <c r="B3045" i="10" s="1"/>
  <c r="J39" i="45"/>
  <c r="L3" i="45"/>
  <c r="L54" i="45"/>
  <c r="B2929" i="10" s="1"/>
  <c r="B2769" i="10" s="1"/>
  <c r="AA5" i="44"/>
  <c r="B2963" i="10" s="1"/>
  <c r="AA43" i="44"/>
  <c r="B3001" i="10" s="1"/>
  <c r="L62" i="45"/>
  <c r="B2937" i="10" s="1"/>
  <c r="B2777" i="10" s="1"/>
  <c r="AA27" i="45" l="1"/>
  <c r="B3065" i="10" s="1"/>
  <c r="Y23" i="45"/>
  <c r="Y77" i="45"/>
  <c r="AA31" i="45"/>
  <c r="B3069" i="10" s="1"/>
  <c r="AA45" i="45"/>
  <c r="B3083" i="10" s="1"/>
  <c r="J5" i="45"/>
  <c r="Y31" i="45"/>
  <c r="P59" i="36"/>
  <c r="O59" i="36"/>
  <c r="O106" i="36" s="1"/>
  <c r="O111" i="36" s="1"/>
  <c r="P103" i="36" l="1"/>
  <c r="P106" i="36" s="1"/>
  <c r="P108" i="36" l="1"/>
  <c r="P111" i="36" s="1"/>
</calcChain>
</file>

<file path=xl/comments1.xml><?xml version="1.0" encoding="utf-8"?>
<comments xmlns="http://schemas.openxmlformats.org/spreadsheetml/2006/main">
  <authors>
    <author>Windows User</author>
  </authors>
  <commentList>
    <comment ref="L15" authorId="0" shapeId="0">
      <text>
        <r>
          <rPr>
            <sz val="9"/>
            <color indexed="81"/>
            <rFont val="Tahoma"/>
            <family val="2"/>
          </rPr>
          <t>Including UNDA Cash and In-Kind contributions</t>
        </r>
      </text>
    </comment>
    <comment ref="L36" authorId="0" shapeId="0">
      <text>
        <r>
          <rPr>
            <sz val="9"/>
            <color indexed="81"/>
            <rFont val="Tahoma"/>
            <family val="2"/>
          </rPr>
          <t>Including UNDA Cash and In-Kind contributions</t>
        </r>
      </text>
    </comment>
    <comment ref="L46" authorId="0" shapeId="0">
      <text>
        <r>
          <rPr>
            <sz val="9"/>
            <color indexed="81"/>
            <rFont val="Tahoma"/>
            <family val="2"/>
          </rPr>
          <t>Including UNDA Cash and In-Kind contributions</t>
        </r>
      </text>
    </comment>
    <comment ref="L59" authorId="0" shapeId="0">
      <text>
        <r>
          <rPr>
            <sz val="9"/>
            <color indexed="81"/>
            <rFont val="Tahoma"/>
            <family val="2"/>
          </rPr>
          <t>Including UNDA Cash and In-Kind contributions</t>
        </r>
      </text>
    </comment>
    <comment ref="L64" authorId="0" shapeId="0">
      <text>
        <r>
          <rPr>
            <sz val="9"/>
            <color indexed="81"/>
            <rFont val="Tahoma"/>
            <family val="2"/>
          </rPr>
          <t>Including UNDA Cash and In-Kind contributions</t>
        </r>
      </text>
    </comment>
  </commentList>
</comments>
</file>

<file path=xl/sharedStrings.xml><?xml version="1.0" encoding="utf-8"?>
<sst xmlns="http://schemas.openxmlformats.org/spreadsheetml/2006/main" count="14085" uniqueCount="2503">
  <si>
    <t>DIRECT COSTS</t>
  </si>
  <si>
    <t>Level</t>
  </si>
  <si>
    <t>(ie B1; C2)</t>
  </si>
  <si>
    <t>Campus</t>
  </si>
  <si>
    <t>Date</t>
  </si>
  <si>
    <t>Grant Source and Program:</t>
  </si>
  <si>
    <t>THIS IS AN INTERNAL UNIVERSITY DOCUMENT WHICH IS NOT TO BE SENT TO THE GRANT SOURCE</t>
  </si>
  <si>
    <t>Name of Chief Investigator:</t>
  </si>
  <si>
    <t>Closing Date of Grant Application:</t>
  </si>
  <si>
    <t xml:space="preserve"> </t>
  </si>
  <si>
    <t>Year</t>
  </si>
  <si>
    <t>(F/S/B)</t>
  </si>
  <si>
    <t>Position  Required</t>
  </si>
  <si>
    <t>Subtotal</t>
  </si>
  <si>
    <t>Cumulative Sub-Total</t>
  </si>
  <si>
    <t>PVCR Signature:</t>
  </si>
  <si>
    <t>Finance Office Signature:</t>
  </si>
  <si>
    <t>Preliminary Review</t>
  </si>
  <si>
    <t>GRAND TOTAL</t>
  </si>
  <si>
    <t>Salaries and Wages University Staff</t>
  </si>
  <si>
    <t xml:space="preserve">                                                      2.  Only insert details in white cells.  Other cells are formula protected.</t>
  </si>
  <si>
    <t xml:space="preserve">                                                      4.  Research Office is responsible for obtaining the signatures below.</t>
  </si>
  <si>
    <t xml:space="preserve">                                                      3.  Provide details of all costs, use commas not decimal points, do not enter dollar signs.</t>
  </si>
  <si>
    <t>Total Employment Cost</t>
  </si>
  <si>
    <t>NOTES FOR COMPLETION:       1.  File saved in M:\Shared\FINANCE\Research Funding Application</t>
  </si>
  <si>
    <t>Months Req</t>
  </si>
  <si>
    <t>In-Kind</t>
  </si>
  <si>
    <t>Grant Funded</t>
  </si>
  <si>
    <t>12 Month</t>
  </si>
  <si>
    <t>(Incl on-costs)</t>
  </si>
  <si>
    <t>FTE Req</t>
  </si>
  <si>
    <t>Total Cost</t>
  </si>
  <si>
    <t>2015</t>
  </si>
  <si>
    <t>2016</t>
  </si>
  <si>
    <t>2017</t>
  </si>
  <si>
    <t>2018</t>
  </si>
  <si>
    <t>2019</t>
  </si>
  <si>
    <t>2020</t>
  </si>
  <si>
    <t>Fre</t>
  </si>
  <si>
    <t>Syd</t>
  </si>
  <si>
    <t>Brm</t>
  </si>
  <si>
    <t>Level 1 Step 1</t>
  </si>
  <si>
    <t>Level 1 Step 2</t>
  </si>
  <si>
    <t>Level 1 Step 3</t>
  </si>
  <si>
    <t>Level 1 Step 4</t>
  </si>
  <si>
    <t>Level 1 Step 5</t>
  </si>
  <si>
    <t>Level 1 Step 6</t>
  </si>
  <si>
    <t>Level 2 Step 1</t>
  </si>
  <si>
    <t>Level 2 Step 2</t>
  </si>
  <si>
    <t>Level 2 Step 3</t>
  </si>
  <si>
    <t>Level 3 Step 1</t>
  </si>
  <si>
    <t>Level 3 Step 2</t>
  </si>
  <si>
    <t>Level 3 Step 3</t>
  </si>
  <si>
    <t>Level 3 Step 4</t>
  </si>
  <si>
    <t>Level 3 Step 5</t>
  </si>
  <si>
    <t>Level 4 Step 1</t>
  </si>
  <si>
    <t>Level 4 Step 2</t>
  </si>
  <si>
    <t>Level 4 Step 3</t>
  </si>
  <si>
    <t>Level 4 Step 4</t>
  </si>
  <si>
    <t>Level 5 Step 1</t>
  </si>
  <si>
    <t>Level 5 Step 2</t>
  </si>
  <si>
    <t>Level 5 Step 3</t>
  </si>
  <si>
    <t>Level 5 Step 4</t>
  </si>
  <si>
    <t>Level 6 Step 1</t>
  </si>
  <si>
    <t>Level 6 Step 2</t>
  </si>
  <si>
    <t>Level 6 Step 3</t>
  </si>
  <si>
    <t>Level 6 Step 4</t>
  </si>
  <si>
    <t>Level 7 Step 1</t>
  </si>
  <si>
    <t>Level 7 Step 2</t>
  </si>
  <si>
    <t>Level 7 Step 3</t>
  </si>
  <si>
    <t>Level 7 Step 4</t>
  </si>
  <si>
    <t>Level 8 Step 1</t>
  </si>
  <si>
    <t>Level 8 Step 2</t>
  </si>
  <si>
    <t>Level 8 Step 3</t>
  </si>
  <si>
    <t>Level 8 Step 4</t>
  </si>
  <si>
    <t>Level 9 Step 1</t>
  </si>
  <si>
    <t>Level 9 Step 2</t>
  </si>
  <si>
    <t>Level 9 Step 3</t>
  </si>
  <si>
    <t>Level 9 Step 4</t>
  </si>
  <si>
    <t>Level 10 (Award Base) Fremantle</t>
  </si>
  <si>
    <t>Level 10 Gr 1 Step 1</t>
  </si>
  <si>
    <t>Level 10 Gr 1 Step 2</t>
  </si>
  <si>
    <t>Level 10 Gr 1 Step 3</t>
  </si>
  <si>
    <t>Level 10 Gr 2 Step 1</t>
  </si>
  <si>
    <t>Level 10 Gr 2 Step 2</t>
  </si>
  <si>
    <t>Level 10 Gr 2 Step 3</t>
  </si>
  <si>
    <t>Level 10 Gr 3 Step 1</t>
  </si>
  <si>
    <t>Level 10 Gr 3 Step 2</t>
  </si>
  <si>
    <t>Level 10 Gr 3 Step 3</t>
  </si>
  <si>
    <t>Level 10 Gr 4 Step 1</t>
  </si>
  <si>
    <t>Level 10 Gr 4 Step 2</t>
  </si>
  <si>
    <t>Level 10 Gr 4 Step 3</t>
  </si>
  <si>
    <t>Level 10 Gr 5 Step 1</t>
  </si>
  <si>
    <t>Level 10 Gr 5 Step 2</t>
  </si>
  <si>
    <t>Level 10 Gr 5 Step 3</t>
  </si>
  <si>
    <t>Level 10 Gr 5 Step 4</t>
  </si>
  <si>
    <t>Level A Step 1</t>
  </si>
  <si>
    <t>Level A Step 2</t>
  </si>
  <si>
    <t>Level A Step 3</t>
  </si>
  <si>
    <t>Level A Step 4</t>
  </si>
  <si>
    <t>Level A Step 5</t>
  </si>
  <si>
    <t>Level A Step 6*</t>
  </si>
  <si>
    <t>Level A Step 7</t>
  </si>
  <si>
    <t>Level A Step 8</t>
  </si>
  <si>
    <t>Level B Step 1</t>
  </si>
  <si>
    <t>Level B Step 2</t>
  </si>
  <si>
    <t>Level B Step 3</t>
  </si>
  <si>
    <t>Level B Step 4</t>
  </si>
  <si>
    <t>Level B Step 5</t>
  </si>
  <si>
    <t>Level B Step 6</t>
  </si>
  <si>
    <t>Level C Step 1</t>
  </si>
  <si>
    <t>Level C Step 2</t>
  </si>
  <si>
    <t>Level C Step 3</t>
  </si>
  <si>
    <t>Level C Step 4</t>
  </si>
  <si>
    <t>Level C Step 5</t>
  </si>
  <si>
    <t>Level C Step 6</t>
  </si>
  <si>
    <t>Level D Step 1</t>
  </si>
  <si>
    <t>Level D Step 2</t>
  </si>
  <si>
    <t>Level D Step 3</t>
  </si>
  <si>
    <t>Level D Step 4</t>
  </si>
  <si>
    <t>Level E Professor</t>
  </si>
  <si>
    <t>Level 10 (Award Base)</t>
  </si>
  <si>
    <t>POSITION</t>
  </si>
  <si>
    <t>CAMPUS</t>
  </si>
  <si>
    <t>Annual Salary 2015</t>
  </si>
  <si>
    <t>Hourly Rate 2013</t>
  </si>
  <si>
    <t>Weekly Hours</t>
  </si>
  <si>
    <t>Leave Loading</t>
  </si>
  <si>
    <t>Super</t>
  </si>
  <si>
    <t>Total On Costs</t>
  </si>
  <si>
    <t>TOTAL EMPLOYMENT COST (TEC)</t>
  </si>
  <si>
    <t>PRT 5.5%</t>
  </si>
  <si>
    <t>WC 0.75%</t>
  </si>
  <si>
    <t>Junior Step 01A 70% - 18 yrs</t>
  </si>
  <si>
    <t>FRE</t>
  </si>
  <si>
    <t>Full Time Salary Rates</t>
  </si>
  <si>
    <t>Level 1 Step 1 (Sydney)</t>
  </si>
  <si>
    <t>SYD</t>
  </si>
  <si>
    <t>Junior Step 01A 80% - 19 yrs</t>
  </si>
  <si>
    <t>Level 1 Step 2 (Sydney)</t>
  </si>
  <si>
    <t>Junior Step 01A 90%- 20rs</t>
  </si>
  <si>
    <t>Level 1 Step 3 (Sydney)</t>
  </si>
  <si>
    <t>Level 1 Step 4 (Sydney)</t>
  </si>
  <si>
    <t>Level 1 Step 5 (Sydney)</t>
  </si>
  <si>
    <t>Level 1 Step 6 (Sydney)</t>
  </si>
  <si>
    <t>Level 2 Step 1 (Sydney)</t>
  </si>
  <si>
    <t>Level 2 Step 2 (Sydney)</t>
  </si>
  <si>
    <t>Level 2 Step 3 (Sydney)</t>
  </si>
  <si>
    <t>Level 3 Step 1 (Sydney)</t>
  </si>
  <si>
    <t>Level 3 Step 2 (Sydney)</t>
  </si>
  <si>
    <t>Level 3 Step 3 (Sydney)</t>
  </si>
  <si>
    <t>Level 3 Step 4 (Sydney)</t>
  </si>
  <si>
    <t>Level 3 Step 5 (Sydney)</t>
  </si>
  <si>
    <t>Level 4 Step 1 (Sydney)</t>
  </si>
  <si>
    <t>Level 4 Step 2 (Sydney)</t>
  </si>
  <si>
    <t>Level 4 Step 3 (Sydney)</t>
  </si>
  <si>
    <t>Level 4 Step 4 (Sydney)</t>
  </si>
  <si>
    <t>Level 5 Step 1 (Sydney)</t>
  </si>
  <si>
    <t>Level 5 Step 2 (Sydney)</t>
  </si>
  <si>
    <t>Level 5 Step 3 (Sydney)</t>
  </si>
  <si>
    <t>Level 5 Step 4 (Sydney)</t>
  </si>
  <si>
    <t>Level 6 Step 1 (Sydney)</t>
  </si>
  <si>
    <t>Level 6 Step 2 (Sydney)</t>
  </si>
  <si>
    <t>Level 6 Step 3 (Sydney)</t>
  </si>
  <si>
    <t>Level 6 Step 4 (Sydney)</t>
  </si>
  <si>
    <t>Level 7 Step 1 (Sydney)</t>
  </si>
  <si>
    <t>Level 7 Step 2 (Sydney)</t>
  </si>
  <si>
    <t>Level 7 Step 3 (Sydney)</t>
  </si>
  <si>
    <t>Level 7 Step 4 (Sydney)</t>
  </si>
  <si>
    <t>Level 8 Step 1 (Sydney)</t>
  </si>
  <si>
    <t>Level 8 Step 2 (Sydney)</t>
  </si>
  <si>
    <t>Level 8 Step 3 (Sydney)</t>
  </si>
  <si>
    <t>Level 8 Step 4 (Sydney)</t>
  </si>
  <si>
    <t>Level 9 Step 1 (Sydney)</t>
  </si>
  <si>
    <t>Level 9 Step 2 (Sydney)</t>
  </si>
  <si>
    <t>Level 9 Step 3 (Sydney)</t>
  </si>
  <si>
    <t>Level 10 (Award Base) Sydney</t>
  </si>
  <si>
    <t>Level 10, Grade 1, Step 1 Syd</t>
  </si>
  <si>
    <t>Level 10, Grade 1, Step 2 Syd</t>
  </si>
  <si>
    <t>Level 10, Grade 1, Step 3 Syd</t>
  </si>
  <si>
    <t>Level 10, Grade 2, Step 1 Syd</t>
  </si>
  <si>
    <t>Level 10, Grade 2, Step 2 Syd</t>
  </si>
  <si>
    <t>Level 10, Grade 2, Step 3 Syd</t>
  </si>
  <si>
    <t>Level 10, Grade 3, Step 1 Syd</t>
  </si>
  <si>
    <t>Level 10, Grade 3, Step 2 Syd</t>
  </si>
  <si>
    <t>Level 10, Grade 3, Step 3 Syd</t>
  </si>
  <si>
    <t>Level 10 Grade 4 Step 1 Syd</t>
  </si>
  <si>
    <t>Level 10 Grade 4 Step 2 Sydney</t>
  </si>
  <si>
    <t>Level 10 Grade 4 Step 3 Sydney</t>
  </si>
  <si>
    <t>Level 10 Grade 5 Step 1 Sydney</t>
  </si>
  <si>
    <t>Level 10 Grade 5 Step 2 Sydney</t>
  </si>
  <si>
    <t>Level 10 Grade 5 Step 3 Sydney</t>
  </si>
  <si>
    <t>Level 10 Grade 5 Step 4 Sydney</t>
  </si>
  <si>
    <t>Level A Step 1 (Sydney)</t>
  </si>
  <si>
    <t>Level A Step 2 (Sydney)</t>
  </si>
  <si>
    <t>Level A Step 3 (Sydney)</t>
  </si>
  <si>
    <t>Level A Step 4 (Sydney)</t>
  </si>
  <si>
    <t>Level A Step 5 (Sydney)</t>
  </si>
  <si>
    <t>Level A Step 6 (Sydney)</t>
  </si>
  <si>
    <t>Level A Step 7 (Sydney)</t>
  </si>
  <si>
    <t>Level A Step 8 (Sydney)</t>
  </si>
  <si>
    <t>Level B Step 1 (Sydney)</t>
  </si>
  <si>
    <t>Level B Step 2 (Sydney)</t>
  </si>
  <si>
    <t>Level B Step 3 (Sydney)</t>
  </si>
  <si>
    <t>Level B Step 4 (Sydney)</t>
  </si>
  <si>
    <t>Level B Step 5 (Sydney)</t>
  </si>
  <si>
    <t>Level B Step 6 (Sydney)</t>
  </si>
  <si>
    <t>Level C Step 1 (Sydney)</t>
  </si>
  <si>
    <t>Level C Step 2 (Sydney)</t>
  </si>
  <si>
    <t>Level C Step 3 (Sydney)</t>
  </si>
  <si>
    <t>Level C Step 4 (Sydney)</t>
  </si>
  <si>
    <t>Level C Step 5 (Sydney)</t>
  </si>
  <si>
    <t>Level C Step 6 (Sydney)</t>
  </si>
  <si>
    <t>Level D Step 1 (Sydney)</t>
  </si>
  <si>
    <t>Level D Step 2 (Sydney)</t>
  </si>
  <si>
    <t>Level D Step 3 (Sydney)</t>
  </si>
  <si>
    <t>Level D Step 4 (Sydney)</t>
  </si>
  <si>
    <t>Level E Professor (Sydney)</t>
  </si>
  <si>
    <t>Annual Salary 2016</t>
  </si>
  <si>
    <t>Hourly Rate 2016</t>
  </si>
  <si>
    <t>Annual Salary 2017</t>
  </si>
  <si>
    <t>Hourly Rate 2017</t>
  </si>
  <si>
    <t>Annual Salary 2018</t>
  </si>
  <si>
    <t>Hourly Rate 2018</t>
  </si>
  <si>
    <t>Annual Salary 2019</t>
  </si>
  <si>
    <t>Hourly Rate 2019</t>
  </si>
  <si>
    <t>Annual Salary 2020</t>
  </si>
  <si>
    <t>Hourly Rate 2020</t>
  </si>
  <si>
    <t>(0.1 - 1.0)</t>
  </si>
  <si>
    <t>Month (Fraction)</t>
  </si>
  <si>
    <t>Vlookup</t>
  </si>
  <si>
    <t>HIDE COLUMN</t>
  </si>
  <si>
    <t>2015 Brm Level 1 Step 1</t>
  </si>
  <si>
    <t>2015 Brm Level 1 Step 2</t>
  </si>
  <si>
    <t>2015 Brm Level 1 Step 3</t>
  </si>
  <si>
    <t>2015 Brm Level 1 Step 4</t>
  </si>
  <si>
    <t>2015 Brm Level 1 Step 5</t>
  </si>
  <si>
    <t>2015 Brm Level 1 Step 6</t>
  </si>
  <si>
    <t>2015 Brm Level 2 Step 1</t>
  </si>
  <si>
    <t>2015 Brm Level 2 Step 2</t>
  </si>
  <si>
    <t>2015 Brm Level 2 Step 3</t>
  </si>
  <si>
    <t>2015 Brm Level 3 Step 1</t>
  </si>
  <si>
    <t>2015 Brm Level 3 Step 2</t>
  </si>
  <si>
    <t>2015 Brm Level 3 Step 3</t>
  </si>
  <si>
    <t>2015 Brm Level 3 Step 4</t>
  </si>
  <si>
    <t>2015 Brm Level 3 Step 5</t>
  </si>
  <si>
    <t>2015 Brm Level 4 Step 1</t>
  </si>
  <si>
    <t>2015 Brm Level 4 Step 2</t>
  </si>
  <si>
    <t>2015 Brm Level 4 Step 3</t>
  </si>
  <si>
    <t>2015 Brm Level 4 Step 4</t>
  </si>
  <si>
    <t>2015 Brm Level 5 Step 1</t>
  </si>
  <si>
    <t>2015 Brm Level 5 Step 2</t>
  </si>
  <si>
    <t>2015 Brm Level 5 Step 3</t>
  </si>
  <si>
    <t>2015 Brm Level 5 Step 4</t>
  </si>
  <si>
    <t>2015 Brm Level 6 Step 1</t>
  </si>
  <si>
    <t>2015 Brm Level 6 Step 2</t>
  </si>
  <si>
    <t>2015 Brm Level 6 Step 3</t>
  </si>
  <si>
    <t>2015 Brm Level 6 Step 4</t>
  </si>
  <si>
    <t>2015 Brm Level 7 Step 1</t>
  </si>
  <si>
    <t>2015 Brm Level 7 Step 2</t>
  </si>
  <si>
    <t>2015 Brm Level 7 Step 3</t>
  </si>
  <si>
    <t>2015 Brm Level 7 Step 4</t>
  </si>
  <si>
    <t>2015 Brm Level 8 Step 1</t>
  </si>
  <si>
    <t>2015 Brm Level 8 Step 2</t>
  </si>
  <si>
    <t>2015 Brm Level 8 Step 3</t>
  </si>
  <si>
    <t>2015 Brm Level 8 Step 4</t>
  </si>
  <si>
    <t>2015 Brm Level 9 Step 1</t>
  </si>
  <si>
    <t>2015 Brm Level 9 Step 2</t>
  </si>
  <si>
    <t>2015 Brm Level 9 Step 3</t>
  </si>
  <si>
    <t>2015 Brm Level 9 Step 4</t>
  </si>
  <si>
    <t>2015 Brm Level 10 (Award Base)</t>
  </si>
  <si>
    <t>2015 Brm Level 10 Gr 1 Step 1</t>
  </si>
  <si>
    <t>2015 Brm Level 10 Gr 1 Step 2</t>
  </si>
  <si>
    <t>2015 Brm Level 10 Gr 1 Step 3</t>
  </si>
  <si>
    <t>2015 Brm Level 10 Gr 2 Step 1</t>
  </si>
  <si>
    <t>2015 Brm Level 10 Gr 2 Step 2</t>
  </si>
  <si>
    <t>2015 Brm Level 10 Gr 2 Step 3</t>
  </si>
  <si>
    <t>2015 Brm Level 10 Gr 3 Step 1</t>
  </si>
  <si>
    <t>2015 Brm Level 10 Gr 3 Step 2</t>
  </si>
  <si>
    <t>2015 Brm Level 10 Gr 3 Step 3</t>
  </si>
  <si>
    <t>2015 Brm Level 10 Gr 4 Step 1</t>
  </si>
  <si>
    <t>2015 Brm Level 10 Gr 4 Step 2</t>
  </si>
  <si>
    <t>2015 Brm Level 10 Gr 4 Step 3</t>
  </si>
  <si>
    <t>2015 Brm Level 10 Gr 5 Step 1</t>
  </si>
  <si>
    <t>2015 Brm Level 10 Gr 5 Step 2</t>
  </si>
  <si>
    <t>2015 Brm Level 10 Gr 5 Step 3</t>
  </si>
  <si>
    <t>2015 Brm Level 10 Gr 5 Step 4</t>
  </si>
  <si>
    <t>2015 Brm Level A Step 1</t>
  </si>
  <si>
    <t>2015 Brm Level A Step 2</t>
  </si>
  <si>
    <t>2015 Brm Level A Step 3</t>
  </si>
  <si>
    <t>2015 Brm Level A Step 4</t>
  </si>
  <si>
    <t>2015 Brm Level A Step 5</t>
  </si>
  <si>
    <t>2015 Brm Level A Step 6*</t>
  </si>
  <si>
    <t>2015 Brm Level A Step 7</t>
  </si>
  <si>
    <t>2015 Brm Level A Step 8</t>
  </si>
  <si>
    <t>2015 Brm Level B Step 1</t>
  </si>
  <si>
    <t>2015 Brm Level B Step 2</t>
  </si>
  <si>
    <t>2015 Brm Level B Step 3</t>
  </si>
  <si>
    <t>2015 Brm Level B Step 4</t>
  </si>
  <si>
    <t>2015 Brm Level B Step 5</t>
  </si>
  <si>
    <t>2015 Brm Level B Step 6</t>
  </si>
  <si>
    <t>2015 Brm Level C Step 1</t>
  </si>
  <si>
    <t>2015 Brm Level C Step 2</t>
  </si>
  <si>
    <t>2015 Brm Level C Step 3</t>
  </si>
  <si>
    <t>2015 Brm Level C Step 4</t>
  </si>
  <si>
    <t>2015 Brm Level C Step 5</t>
  </si>
  <si>
    <t>2015 Brm Level C Step 6</t>
  </si>
  <si>
    <t>2015 Brm Level D Step 1</t>
  </si>
  <si>
    <t>2015 Brm Level D Step 2</t>
  </si>
  <si>
    <t>2015 Brm Level D Step 3</t>
  </si>
  <si>
    <t>2015 Brm Level D Step 4</t>
  </si>
  <si>
    <t>2015 Brm Level E Professor</t>
  </si>
  <si>
    <t>2016 Brm Level 1 Step 1</t>
  </si>
  <si>
    <t>2016 Brm Level 1 Step 2</t>
  </si>
  <si>
    <t>2016 Brm Level 1 Step 3</t>
  </si>
  <si>
    <t>2016 Brm Level 1 Step 4</t>
  </si>
  <si>
    <t>2016 Brm Level 1 Step 5</t>
  </si>
  <si>
    <t>2016 Brm Level 1 Step 6</t>
  </si>
  <si>
    <t>2016 Brm Level 2 Step 1</t>
  </si>
  <si>
    <t>2016 Brm Level 2 Step 2</t>
  </si>
  <si>
    <t>2016 Brm Level 2 Step 3</t>
  </si>
  <si>
    <t>2016 Brm Level 3 Step 1</t>
  </si>
  <si>
    <t>2016 Brm Level 3 Step 2</t>
  </si>
  <si>
    <t>2016 Brm Level 3 Step 3</t>
  </si>
  <si>
    <t>2016 Brm Level 3 Step 4</t>
  </si>
  <si>
    <t>2016 Brm Level 3 Step 5</t>
  </si>
  <si>
    <t>2016 Brm Level 4 Step 1</t>
  </si>
  <si>
    <t>2016 Brm Level 4 Step 2</t>
  </si>
  <si>
    <t>2016 Brm Level 4 Step 3</t>
  </si>
  <si>
    <t>2016 Brm Level 4 Step 4</t>
  </si>
  <si>
    <t>2016 Brm Level 5 Step 1</t>
  </si>
  <si>
    <t>2016 Brm Level 5 Step 2</t>
  </si>
  <si>
    <t>2016 Brm Level 5 Step 3</t>
  </si>
  <si>
    <t>2016 Brm Level 5 Step 4</t>
  </si>
  <si>
    <t>2016 Brm Level 6 Step 1</t>
  </si>
  <si>
    <t>2016 Brm Level 6 Step 2</t>
  </si>
  <si>
    <t>2016 Brm Level 6 Step 3</t>
  </si>
  <si>
    <t>2016 Brm Level 6 Step 4</t>
  </si>
  <si>
    <t>2016 Brm Level 7 Step 1</t>
  </si>
  <si>
    <t>2016 Brm Level 7 Step 2</t>
  </si>
  <si>
    <t>2016 Brm Level 7 Step 3</t>
  </si>
  <si>
    <t>2016 Brm Level 7 Step 4</t>
  </si>
  <si>
    <t>2016 Brm Level 8 Step 1</t>
  </si>
  <si>
    <t>2016 Brm Level 8 Step 2</t>
  </si>
  <si>
    <t>2016 Brm Level 8 Step 3</t>
  </si>
  <si>
    <t>2016 Brm Level 8 Step 4</t>
  </si>
  <si>
    <t>2016 Brm Level 9 Step 1</t>
  </si>
  <si>
    <t>2016 Brm Level 9 Step 2</t>
  </si>
  <si>
    <t>2016 Brm Level 9 Step 3</t>
  </si>
  <si>
    <t>2016 Brm Level 9 Step 4</t>
  </si>
  <si>
    <t>2016 Brm Level 10 (Award Base)</t>
  </si>
  <si>
    <t>2016 Brm Level 10 Gr 1 Step 1</t>
  </si>
  <si>
    <t>2016 Brm Level 10 Gr 1 Step 2</t>
  </si>
  <si>
    <t>2016 Brm Level 10 Gr 1 Step 3</t>
  </si>
  <si>
    <t>2016 Brm Level 10 Gr 2 Step 1</t>
  </si>
  <si>
    <t>2016 Brm Level 10 Gr 2 Step 2</t>
  </si>
  <si>
    <t>2016 Brm Level 10 Gr 2 Step 3</t>
  </si>
  <si>
    <t>2016 Brm Level 10 Gr 3 Step 1</t>
  </si>
  <si>
    <t>2016 Brm Level 10 Gr 3 Step 2</t>
  </si>
  <si>
    <t>2016 Brm Level 10 Gr 3 Step 3</t>
  </si>
  <si>
    <t>2016 Brm Level 10 Gr 4 Step 1</t>
  </si>
  <si>
    <t>2016 Brm Level 10 Gr 4 Step 2</t>
  </si>
  <si>
    <t>2016 Brm Level 10 Gr 4 Step 3</t>
  </si>
  <si>
    <t>2016 Brm Level 10 Gr 5 Step 1</t>
  </si>
  <si>
    <t>2016 Brm Level 10 Gr 5 Step 2</t>
  </si>
  <si>
    <t>2016 Brm Level 10 Gr 5 Step 3</t>
  </si>
  <si>
    <t>2016 Brm Level 10 Gr 5 Step 4</t>
  </si>
  <si>
    <t>2016 Brm Level A Step 1</t>
  </si>
  <si>
    <t>2016 Brm Level A Step 2</t>
  </si>
  <si>
    <t>2016 Brm Level A Step 3</t>
  </si>
  <si>
    <t>2016 Brm Level A Step 4</t>
  </si>
  <si>
    <t>2016 Brm Level A Step 5</t>
  </si>
  <si>
    <t>2016 Brm Level A Step 6*</t>
  </si>
  <si>
    <t>2016 Brm Level A Step 7</t>
  </si>
  <si>
    <t>2016 Brm Level A Step 8</t>
  </si>
  <si>
    <t>2016 Brm Level B Step 1</t>
  </si>
  <si>
    <t>2016 Brm Level B Step 2</t>
  </si>
  <si>
    <t>2016 Brm Level B Step 3</t>
  </si>
  <si>
    <t>2016 Brm Level B Step 4</t>
  </si>
  <si>
    <t>2016 Brm Level B Step 5</t>
  </si>
  <si>
    <t>2016 Brm Level B Step 6</t>
  </si>
  <si>
    <t>2016 Brm Level C Step 1</t>
  </si>
  <si>
    <t>2016 Brm Level C Step 2</t>
  </si>
  <si>
    <t>2016 Brm Level C Step 3</t>
  </si>
  <si>
    <t>2016 Brm Level C Step 4</t>
  </si>
  <si>
    <t>2016 Brm Level C Step 5</t>
  </si>
  <si>
    <t>2016 Brm Level C Step 6</t>
  </si>
  <si>
    <t>2016 Brm Level D Step 1</t>
  </si>
  <si>
    <t>2016 Brm Level D Step 2</t>
  </si>
  <si>
    <t>2016 Brm Level D Step 3</t>
  </si>
  <si>
    <t>2016 Brm Level D Step 4</t>
  </si>
  <si>
    <t>2016 Brm Level E Professor</t>
  </si>
  <si>
    <t>2017 Brm Level 1 Step 1</t>
  </si>
  <si>
    <t>2017 Brm Level 1 Step 2</t>
  </si>
  <si>
    <t>2017 Brm Level 1 Step 3</t>
  </si>
  <si>
    <t>2017 Brm Level 1 Step 4</t>
  </si>
  <si>
    <t>2017 Brm Level 1 Step 5</t>
  </si>
  <si>
    <t>2017 Brm Level 1 Step 6</t>
  </si>
  <si>
    <t>2017 Brm Level 2 Step 1</t>
  </si>
  <si>
    <t>2017 Brm Level 2 Step 2</t>
  </si>
  <si>
    <t>2017 Brm Level 2 Step 3</t>
  </si>
  <si>
    <t>2017 Brm Level 3 Step 1</t>
  </si>
  <si>
    <t>2017 Brm Level 3 Step 2</t>
  </si>
  <si>
    <t>2017 Brm Level 3 Step 3</t>
  </si>
  <si>
    <t>2017 Brm Level 3 Step 4</t>
  </si>
  <si>
    <t>2017 Brm Level 3 Step 5</t>
  </si>
  <si>
    <t>2017 Brm Level 4 Step 1</t>
  </si>
  <si>
    <t>2017 Brm Level 4 Step 2</t>
  </si>
  <si>
    <t>2017 Brm Level 4 Step 3</t>
  </si>
  <si>
    <t>2017 Brm Level 4 Step 4</t>
  </si>
  <si>
    <t>2017 Brm Level 5 Step 1</t>
  </si>
  <si>
    <t>2017 Brm Level 5 Step 2</t>
  </si>
  <si>
    <t>2017 Brm Level 5 Step 3</t>
  </si>
  <si>
    <t>2017 Brm Level 5 Step 4</t>
  </si>
  <si>
    <t>2017 Brm Level 6 Step 1</t>
  </si>
  <si>
    <t>2017 Brm Level 6 Step 2</t>
  </si>
  <si>
    <t>2017 Brm Level 6 Step 3</t>
  </si>
  <si>
    <t>2017 Brm Level 6 Step 4</t>
  </si>
  <si>
    <t>2017 Brm Level 7 Step 1</t>
  </si>
  <si>
    <t>2017 Brm Level 7 Step 2</t>
  </si>
  <si>
    <t>2017 Brm Level 7 Step 3</t>
  </si>
  <si>
    <t>2017 Brm Level 7 Step 4</t>
  </si>
  <si>
    <t>2017 Brm Level 8 Step 1</t>
  </si>
  <si>
    <t>2017 Brm Level 8 Step 2</t>
  </si>
  <si>
    <t>2017 Brm Level 8 Step 3</t>
  </si>
  <si>
    <t>2017 Brm Level 8 Step 4</t>
  </si>
  <si>
    <t>2017 Brm Level 9 Step 1</t>
  </si>
  <si>
    <t>2017 Brm Level 9 Step 2</t>
  </si>
  <si>
    <t>2017 Brm Level 9 Step 3</t>
  </si>
  <si>
    <t>2017 Brm Level 9 Step 4</t>
  </si>
  <si>
    <t>2017 Brm Level 10 (Award Base)</t>
  </si>
  <si>
    <t>2017 Brm Level 10 Gr 1 Step 1</t>
  </si>
  <si>
    <t>2017 Brm Level 10 Gr 1 Step 2</t>
  </si>
  <si>
    <t>2017 Brm Level 10 Gr 1 Step 3</t>
  </si>
  <si>
    <t>2017 Brm Level 10 Gr 2 Step 1</t>
  </si>
  <si>
    <t>2017 Brm Level 10 Gr 2 Step 2</t>
  </si>
  <si>
    <t>2017 Brm Level 10 Gr 2 Step 3</t>
  </si>
  <si>
    <t>2017 Brm Level 10 Gr 3 Step 1</t>
  </si>
  <si>
    <t>2017 Brm Level 10 Gr 3 Step 2</t>
  </si>
  <si>
    <t>2017 Brm Level 10 Gr 3 Step 3</t>
  </si>
  <si>
    <t>2017 Brm Level 10 Gr 4 Step 1</t>
  </si>
  <si>
    <t>2017 Brm Level 10 Gr 4 Step 2</t>
  </si>
  <si>
    <t>2017 Brm Level 10 Gr 4 Step 3</t>
  </si>
  <si>
    <t>2017 Brm Level 10 Gr 5 Step 1</t>
  </si>
  <si>
    <t>2017 Brm Level 10 Gr 5 Step 2</t>
  </si>
  <si>
    <t>2017 Brm Level 10 Gr 5 Step 3</t>
  </si>
  <si>
    <t>2017 Brm Level 10 Gr 5 Step 4</t>
  </si>
  <si>
    <t>2017 Brm Level A Step 1</t>
  </si>
  <si>
    <t>2017 Brm Level A Step 2</t>
  </si>
  <si>
    <t>2017 Brm Level A Step 3</t>
  </si>
  <si>
    <t>2017 Brm Level A Step 4</t>
  </si>
  <si>
    <t>2017 Brm Level A Step 5</t>
  </si>
  <si>
    <t>2017 Brm Level A Step 6*</t>
  </si>
  <si>
    <t>2017 Brm Level A Step 7</t>
  </si>
  <si>
    <t>2017 Brm Level A Step 8</t>
  </si>
  <si>
    <t>2017 Brm Level B Step 1</t>
  </si>
  <si>
    <t>2017 Brm Level B Step 2</t>
  </si>
  <si>
    <t>2017 Brm Level B Step 3</t>
  </si>
  <si>
    <t>2017 Brm Level B Step 4</t>
  </si>
  <si>
    <t>2017 Brm Level B Step 5</t>
  </si>
  <si>
    <t>2017 Brm Level B Step 6</t>
  </si>
  <si>
    <t>2017 Brm Level C Step 1</t>
  </si>
  <si>
    <t>2017 Brm Level C Step 2</t>
  </si>
  <si>
    <t>2017 Brm Level C Step 3</t>
  </si>
  <si>
    <t>2017 Brm Level C Step 4</t>
  </si>
  <si>
    <t>2017 Brm Level C Step 5</t>
  </si>
  <si>
    <t>2017 Brm Level C Step 6</t>
  </si>
  <si>
    <t>2017 Brm Level D Step 1</t>
  </si>
  <si>
    <t>2017 Brm Level D Step 2</t>
  </si>
  <si>
    <t>2017 Brm Level D Step 3</t>
  </si>
  <si>
    <t>2017 Brm Level D Step 4</t>
  </si>
  <si>
    <t>2017 Brm Level E Professor</t>
  </si>
  <si>
    <t>2018 Brm Level 1 Step 1</t>
  </si>
  <si>
    <t>2018 Brm Level 1 Step 2</t>
  </si>
  <si>
    <t>2018 Brm Level 1 Step 3</t>
  </si>
  <si>
    <t>2018 Brm Level 1 Step 4</t>
  </si>
  <si>
    <t>2018 Brm Level 1 Step 5</t>
  </si>
  <si>
    <t>2018 Brm Level 1 Step 6</t>
  </si>
  <si>
    <t>2018 Brm Level 2 Step 1</t>
  </si>
  <si>
    <t>2018 Brm Level 2 Step 2</t>
  </si>
  <si>
    <t>2018 Brm Level 2 Step 3</t>
  </si>
  <si>
    <t>2018 Brm Level 3 Step 1</t>
  </si>
  <si>
    <t>2018 Brm Level 3 Step 2</t>
  </si>
  <si>
    <t>2018 Brm Level 3 Step 3</t>
  </si>
  <si>
    <t>2018 Brm Level 3 Step 4</t>
  </si>
  <si>
    <t>2018 Brm Level 3 Step 5</t>
  </si>
  <si>
    <t>2018 Brm Level 4 Step 1</t>
  </si>
  <si>
    <t>2018 Brm Level 4 Step 2</t>
  </si>
  <si>
    <t>2018 Brm Level 4 Step 3</t>
  </si>
  <si>
    <t>2018 Brm Level 4 Step 4</t>
  </si>
  <si>
    <t>2018 Brm Level 5 Step 1</t>
  </si>
  <si>
    <t>2018 Brm Level 5 Step 2</t>
  </si>
  <si>
    <t>2018 Brm Level 5 Step 3</t>
  </si>
  <si>
    <t>2018 Brm Level 5 Step 4</t>
  </si>
  <si>
    <t>2018 Brm Level 6 Step 1</t>
  </si>
  <si>
    <t>2018 Brm Level 6 Step 2</t>
  </si>
  <si>
    <t>2018 Brm Level 6 Step 3</t>
  </si>
  <si>
    <t>2018 Brm Level 6 Step 4</t>
  </si>
  <si>
    <t>2018 Brm Level 7 Step 1</t>
  </si>
  <si>
    <t>2018 Brm Level 7 Step 2</t>
  </si>
  <si>
    <t>2018 Brm Level 7 Step 3</t>
  </si>
  <si>
    <t>2018 Brm Level 7 Step 4</t>
  </si>
  <si>
    <t>2018 Brm Level 8 Step 1</t>
  </si>
  <si>
    <t>2018 Brm Level 8 Step 2</t>
  </si>
  <si>
    <t>2018 Brm Level 8 Step 3</t>
  </si>
  <si>
    <t>2018 Brm Level 8 Step 4</t>
  </si>
  <si>
    <t>2018 Brm Level 9 Step 1</t>
  </si>
  <si>
    <t>2018 Brm Level 9 Step 2</t>
  </si>
  <si>
    <t>2018 Brm Level 9 Step 3</t>
  </si>
  <si>
    <t>2018 Brm Level 9 Step 4</t>
  </si>
  <si>
    <t>2018 Brm Level 10 (Award Base)</t>
  </si>
  <si>
    <t>2018 Brm Level 10 Gr 1 Step 1</t>
  </si>
  <si>
    <t>2018 Brm Level 10 Gr 1 Step 2</t>
  </si>
  <si>
    <t>2018 Brm Level 10 Gr 1 Step 3</t>
  </si>
  <si>
    <t>2018 Brm Level 10 Gr 2 Step 1</t>
  </si>
  <si>
    <t>2018 Brm Level 10 Gr 2 Step 2</t>
  </si>
  <si>
    <t>2018 Brm Level 10 Gr 2 Step 3</t>
  </si>
  <si>
    <t>2018 Brm Level 10 Gr 3 Step 1</t>
  </si>
  <si>
    <t>2018 Brm Level 10 Gr 3 Step 2</t>
  </si>
  <si>
    <t>2018 Brm Level 10 Gr 3 Step 3</t>
  </si>
  <si>
    <t>2018 Brm Level 10 Gr 4 Step 1</t>
  </si>
  <si>
    <t>2018 Brm Level 10 Gr 4 Step 2</t>
  </si>
  <si>
    <t>2018 Brm Level 10 Gr 4 Step 3</t>
  </si>
  <si>
    <t>2018 Brm Level 10 Gr 5 Step 1</t>
  </si>
  <si>
    <t>2018 Brm Level 10 Gr 5 Step 2</t>
  </si>
  <si>
    <t>2018 Brm Level 10 Gr 5 Step 3</t>
  </si>
  <si>
    <t>2018 Brm Level 10 Gr 5 Step 4</t>
  </si>
  <si>
    <t>2018 Brm Level A Step 1</t>
  </si>
  <si>
    <t>2018 Brm Level A Step 2</t>
  </si>
  <si>
    <t>2018 Brm Level A Step 3</t>
  </si>
  <si>
    <t>2018 Brm Level A Step 4</t>
  </si>
  <si>
    <t>2018 Brm Level A Step 5</t>
  </si>
  <si>
    <t>2018 Brm Level A Step 6*</t>
  </si>
  <si>
    <t>2018 Brm Level A Step 7</t>
  </si>
  <si>
    <t>2018 Brm Level A Step 8</t>
  </si>
  <si>
    <t>2018 Brm Level B Step 1</t>
  </si>
  <si>
    <t>2018 Brm Level B Step 2</t>
  </si>
  <si>
    <t>2018 Brm Level B Step 3</t>
  </si>
  <si>
    <t>2018 Brm Level B Step 4</t>
  </si>
  <si>
    <t>2018 Brm Level B Step 5</t>
  </si>
  <si>
    <t>2018 Brm Level B Step 6</t>
  </si>
  <si>
    <t>2018 Brm Level C Step 1</t>
  </si>
  <si>
    <t>2018 Brm Level C Step 2</t>
  </si>
  <si>
    <t>2018 Brm Level C Step 3</t>
  </si>
  <si>
    <t>2018 Brm Level C Step 4</t>
  </si>
  <si>
    <t>2018 Brm Level C Step 5</t>
  </si>
  <si>
    <t>2018 Brm Level C Step 6</t>
  </si>
  <si>
    <t>2018 Brm Level D Step 1</t>
  </si>
  <si>
    <t>2018 Brm Level D Step 2</t>
  </si>
  <si>
    <t>2018 Brm Level D Step 3</t>
  </si>
  <si>
    <t>2018 Brm Level D Step 4</t>
  </si>
  <si>
    <t>2018 Brm Level E Professor</t>
  </si>
  <si>
    <t>2019 Brm Level 1 Step 1</t>
  </si>
  <si>
    <t>2019 Brm Level 1 Step 2</t>
  </si>
  <si>
    <t>2019 Brm Level 1 Step 3</t>
  </si>
  <si>
    <t>2019 Brm Level 1 Step 4</t>
  </si>
  <si>
    <t>2019 Brm Level 1 Step 5</t>
  </si>
  <si>
    <t>2019 Brm Level 1 Step 6</t>
  </si>
  <si>
    <t>2019 Brm Level 2 Step 1</t>
  </si>
  <si>
    <t>2019 Brm Level 2 Step 2</t>
  </si>
  <si>
    <t>2019 Brm Level 2 Step 3</t>
  </si>
  <si>
    <t>2019 Brm Level 3 Step 1</t>
  </si>
  <si>
    <t>2019 Brm Level 3 Step 2</t>
  </si>
  <si>
    <t>2019 Brm Level 3 Step 3</t>
  </si>
  <si>
    <t>2019 Brm Level 3 Step 4</t>
  </si>
  <si>
    <t>2019 Brm Level 3 Step 5</t>
  </si>
  <si>
    <t>2019 Brm Level 4 Step 1</t>
  </si>
  <si>
    <t>2019 Brm Level 4 Step 2</t>
  </si>
  <si>
    <t>2019 Brm Level 4 Step 3</t>
  </si>
  <si>
    <t>2019 Brm Level 4 Step 4</t>
  </si>
  <si>
    <t>2019 Brm Level 5 Step 1</t>
  </si>
  <si>
    <t>2019 Brm Level 5 Step 2</t>
  </si>
  <si>
    <t>2019 Brm Level 5 Step 3</t>
  </si>
  <si>
    <t>2019 Brm Level 5 Step 4</t>
  </si>
  <si>
    <t>2019 Brm Level 6 Step 1</t>
  </si>
  <si>
    <t>2019 Brm Level 6 Step 2</t>
  </si>
  <si>
    <t>2019 Brm Level 6 Step 3</t>
  </si>
  <si>
    <t>2019 Brm Level 6 Step 4</t>
  </si>
  <si>
    <t>2019 Brm Level 7 Step 1</t>
  </si>
  <si>
    <t>2019 Brm Level 7 Step 2</t>
  </si>
  <si>
    <t>2019 Brm Level 7 Step 3</t>
  </si>
  <si>
    <t>2019 Brm Level 7 Step 4</t>
  </si>
  <si>
    <t>2019 Brm Level 8 Step 1</t>
  </si>
  <si>
    <t>2019 Brm Level 8 Step 2</t>
  </si>
  <si>
    <t>2019 Brm Level 8 Step 3</t>
  </si>
  <si>
    <t>2019 Brm Level 8 Step 4</t>
  </si>
  <si>
    <t>2019 Brm Level 9 Step 1</t>
  </si>
  <si>
    <t>2019 Brm Level 9 Step 2</t>
  </si>
  <si>
    <t>2019 Brm Level 9 Step 3</t>
  </si>
  <si>
    <t>2019 Brm Level 9 Step 4</t>
  </si>
  <si>
    <t>2019 Brm Level 10 (Award Base)</t>
  </si>
  <si>
    <t>2019 Brm Level 10 Gr 1 Step 1</t>
  </si>
  <si>
    <t>2019 Brm Level 10 Gr 1 Step 2</t>
  </si>
  <si>
    <t>2019 Brm Level 10 Gr 1 Step 3</t>
  </si>
  <si>
    <t>2019 Brm Level 10 Gr 2 Step 1</t>
  </si>
  <si>
    <t>2019 Brm Level 10 Gr 2 Step 2</t>
  </si>
  <si>
    <t>2019 Brm Level 10 Gr 2 Step 3</t>
  </si>
  <si>
    <t>2019 Brm Level 10 Gr 3 Step 1</t>
  </si>
  <si>
    <t>2019 Brm Level 10 Gr 3 Step 2</t>
  </si>
  <si>
    <t>2019 Brm Level 10 Gr 3 Step 3</t>
  </si>
  <si>
    <t>2019 Brm Level 10 Gr 4 Step 1</t>
  </si>
  <si>
    <t>2019 Brm Level 10 Gr 4 Step 2</t>
  </si>
  <si>
    <t>2019 Brm Level 10 Gr 4 Step 3</t>
  </si>
  <si>
    <t>2019 Brm Level 10 Gr 5 Step 1</t>
  </si>
  <si>
    <t>2019 Brm Level 10 Gr 5 Step 2</t>
  </si>
  <si>
    <t>2019 Brm Level 10 Gr 5 Step 3</t>
  </si>
  <si>
    <t>2019 Brm Level 10 Gr 5 Step 4</t>
  </si>
  <si>
    <t>2019 Brm Level A Step 1</t>
  </si>
  <si>
    <t>2019 Brm Level A Step 2</t>
  </si>
  <si>
    <t>2019 Brm Level A Step 3</t>
  </si>
  <si>
    <t>2019 Brm Level A Step 4</t>
  </si>
  <si>
    <t>2019 Brm Level A Step 5</t>
  </si>
  <si>
    <t>2019 Brm Level A Step 6*</t>
  </si>
  <si>
    <t>2019 Brm Level A Step 7</t>
  </si>
  <si>
    <t>2019 Brm Level A Step 8</t>
  </si>
  <si>
    <t>2019 Brm Level B Step 1</t>
  </si>
  <si>
    <t>2019 Brm Level B Step 2</t>
  </si>
  <si>
    <t>2019 Brm Level B Step 3</t>
  </si>
  <si>
    <t>2019 Brm Level B Step 4</t>
  </si>
  <si>
    <t>2019 Brm Level B Step 5</t>
  </si>
  <si>
    <t>2019 Brm Level B Step 6</t>
  </si>
  <si>
    <t>2019 Brm Level C Step 1</t>
  </si>
  <si>
    <t>2019 Brm Level C Step 2</t>
  </si>
  <si>
    <t>2019 Brm Level C Step 3</t>
  </si>
  <si>
    <t>2019 Brm Level C Step 4</t>
  </si>
  <si>
    <t>2019 Brm Level C Step 5</t>
  </si>
  <si>
    <t>2019 Brm Level C Step 6</t>
  </si>
  <si>
    <t>2019 Brm Level D Step 1</t>
  </si>
  <si>
    <t>2019 Brm Level D Step 2</t>
  </si>
  <si>
    <t>2019 Brm Level D Step 3</t>
  </si>
  <si>
    <t>2019 Brm Level D Step 4</t>
  </si>
  <si>
    <t>2019 Brm Level E Professor</t>
  </si>
  <si>
    <t>2020 Brm Level 1 Step 1</t>
  </si>
  <si>
    <t>2020 Brm Level 1 Step 2</t>
  </si>
  <si>
    <t>2020 Brm Level 1 Step 3</t>
  </si>
  <si>
    <t>2020 Brm Level 1 Step 4</t>
  </si>
  <si>
    <t>2020 Brm Level 1 Step 5</t>
  </si>
  <si>
    <t>2020 Brm Level 1 Step 6</t>
  </si>
  <si>
    <t>2020 Brm Level 2 Step 1</t>
  </si>
  <si>
    <t>2020 Brm Level 2 Step 2</t>
  </si>
  <si>
    <t>2020 Brm Level 2 Step 3</t>
  </si>
  <si>
    <t>2020 Brm Level 3 Step 1</t>
  </si>
  <si>
    <t>2020 Brm Level 3 Step 2</t>
  </si>
  <si>
    <t>2020 Brm Level 3 Step 3</t>
  </si>
  <si>
    <t>2020 Brm Level 3 Step 4</t>
  </si>
  <si>
    <t>2020 Brm Level 3 Step 5</t>
  </si>
  <si>
    <t>2020 Brm Level 4 Step 1</t>
  </si>
  <si>
    <t>2020 Brm Level 4 Step 2</t>
  </si>
  <si>
    <t>2020 Brm Level 4 Step 3</t>
  </si>
  <si>
    <t>2020 Brm Level 4 Step 4</t>
  </si>
  <si>
    <t>2020 Brm Level 5 Step 1</t>
  </si>
  <si>
    <t>2020 Brm Level 5 Step 2</t>
  </si>
  <si>
    <t>2020 Brm Level 5 Step 3</t>
  </si>
  <si>
    <t>2020 Brm Level 5 Step 4</t>
  </si>
  <si>
    <t>2020 Brm Level 6 Step 1</t>
  </si>
  <si>
    <t>2020 Brm Level 6 Step 2</t>
  </si>
  <si>
    <t>2020 Brm Level 6 Step 3</t>
  </si>
  <si>
    <t>2020 Brm Level 6 Step 4</t>
  </si>
  <si>
    <t>2020 Brm Level 7 Step 1</t>
  </si>
  <si>
    <t>2020 Brm Level 7 Step 2</t>
  </si>
  <si>
    <t>2020 Brm Level 7 Step 3</t>
  </si>
  <si>
    <t>2020 Brm Level 7 Step 4</t>
  </si>
  <si>
    <t>2020 Brm Level 8 Step 1</t>
  </si>
  <si>
    <t>2020 Brm Level 8 Step 2</t>
  </si>
  <si>
    <t>2020 Brm Level 8 Step 3</t>
  </si>
  <si>
    <t>2020 Brm Level 8 Step 4</t>
  </si>
  <si>
    <t>2020 Brm Level 9 Step 1</t>
  </si>
  <si>
    <t>2020 Brm Level 9 Step 2</t>
  </si>
  <si>
    <t>2020 Brm Level 9 Step 3</t>
  </si>
  <si>
    <t>2020 Brm Level 9 Step 4</t>
  </si>
  <si>
    <t>2020 Brm Level 10 (Award Base)</t>
  </si>
  <si>
    <t>2020 Brm Level 10 Gr 1 Step 1</t>
  </si>
  <si>
    <t>2020 Brm Level 10 Gr 1 Step 2</t>
  </si>
  <si>
    <t>2020 Brm Level 10 Gr 1 Step 3</t>
  </si>
  <si>
    <t>2020 Brm Level 10 Gr 2 Step 1</t>
  </si>
  <si>
    <t>2020 Brm Level 10 Gr 2 Step 2</t>
  </si>
  <si>
    <t>2020 Brm Level 10 Gr 2 Step 3</t>
  </si>
  <si>
    <t>2020 Brm Level 10 Gr 3 Step 1</t>
  </si>
  <si>
    <t>2020 Brm Level 10 Gr 3 Step 2</t>
  </si>
  <si>
    <t>2020 Brm Level 10 Gr 3 Step 3</t>
  </si>
  <si>
    <t>2020 Brm Level 10 Gr 4 Step 1</t>
  </si>
  <si>
    <t>2020 Brm Level 10 Gr 4 Step 2</t>
  </si>
  <si>
    <t>2020 Brm Level 10 Gr 4 Step 3</t>
  </si>
  <si>
    <t>2020 Brm Level 10 Gr 5 Step 1</t>
  </si>
  <si>
    <t>2020 Brm Level 10 Gr 5 Step 2</t>
  </si>
  <si>
    <t>2020 Brm Level 10 Gr 5 Step 3</t>
  </si>
  <si>
    <t>2020 Brm Level 10 Gr 5 Step 4</t>
  </si>
  <si>
    <t>2020 Brm Level A Step 1</t>
  </si>
  <si>
    <t>2020 Brm Level A Step 2</t>
  </si>
  <si>
    <t>2020 Brm Level A Step 3</t>
  </si>
  <si>
    <t>2020 Brm Level A Step 4</t>
  </si>
  <si>
    <t>2020 Brm Level A Step 5</t>
  </si>
  <si>
    <t>2020 Brm Level A Step 6*</t>
  </si>
  <si>
    <t>2020 Brm Level A Step 7</t>
  </si>
  <si>
    <t>2020 Brm Level A Step 8</t>
  </si>
  <si>
    <t>2020 Brm Level B Step 1</t>
  </si>
  <si>
    <t>2020 Brm Level B Step 2</t>
  </si>
  <si>
    <t>2020 Brm Level B Step 3</t>
  </si>
  <si>
    <t>2020 Brm Level B Step 4</t>
  </si>
  <si>
    <t>2020 Brm Level B Step 5</t>
  </si>
  <si>
    <t>2020 Brm Level B Step 6</t>
  </si>
  <si>
    <t>2020 Brm Level C Step 1</t>
  </si>
  <si>
    <t>2020 Brm Level C Step 2</t>
  </si>
  <si>
    <t>2020 Brm Level C Step 3</t>
  </si>
  <si>
    <t>2020 Brm Level C Step 4</t>
  </si>
  <si>
    <t>2020 Brm Level C Step 5</t>
  </si>
  <si>
    <t>2020 Brm Level C Step 6</t>
  </si>
  <si>
    <t>2020 Brm Level D Step 1</t>
  </si>
  <si>
    <t>2020 Brm Level D Step 2</t>
  </si>
  <si>
    <t>2020 Brm Level D Step 3</t>
  </si>
  <si>
    <t>2020 Brm Level D Step 4</t>
  </si>
  <si>
    <t>2020 Brm Level E Professor</t>
  </si>
  <si>
    <t>(1 - 12)</t>
  </si>
  <si>
    <t>Labour (Casual Salary Rates)</t>
  </si>
  <si>
    <t>Short Research Title:</t>
  </si>
  <si>
    <r>
      <rPr>
        <b/>
        <sz val="11"/>
        <rFont val="Arial"/>
        <family val="2"/>
      </rPr>
      <t>Other Materials and services consumed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ie: Consumables; Equipment; Consultants</t>
    </r>
  </si>
  <si>
    <t>Labour (Full Time Salary Rates)</t>
  </si>
  <si>
    <t>2015 Casual Salary Rates</t>
  </si>
  <si>
    <t>Hourly Rate</t>
  </si>
  <si>
    <t>TOTAL EMPLOYMENT COST (+ 25%)</t>
  </si>
  <si>
    <t>Negotiated Rate-Religious</t>
  </si>
  <si>
    <t>Stipend - Paid to Order</t>
  </si>
  <si>
    <t>2016 Casual Salary Rates</t>
  </si>
  <si>
    <t>2017 Casual Salary Rates</t>
  </si>
  <si>
    <t>2018 Casual Salary Rates</t>
  </si>
  <si>
    <t>2019 Casual Salary Rates</t>
  </si>
  <si>
    <t>2020 Casual Salary Rates</t>
  </si>
  <si>
    <t>Level 9 Step 4 (Sydney)</t>
  </si>
  <si>
    <t>Up to $10,000</t>
  </si>
  <si>
    <t>$11,000 to $25,000</t>
  </si>
  <si>
    <t>$26,000 to $100,000</t>
  </si>
  <si>
    <t>Over $100,000</t>
  </si>
  <si>
    <t>*Exemptions to be noted in Clearance Form</t>
  </si>
  <si>
    <t>HIDE COLUMNS</t>
  </si>
  <si>
    <t>Details (Showing calculation breakdown)</t>
  </si>
  <si>
    <t>Accom (5 nights accomodation at $1,000 per night)</t>
  </si>
  <si>
    <t>Lab Equipment (8 x $1,000 per lab equipment)</t>
  </si>
  <si>
    <t>Taxi Fares (5 days X 2 trips per day. $50 per trip = $50 x 10 = $500</t>
  </si>
  <si>
    <t>Total FTE Cost</t>
  </si>
  <si>
    <t>NON-UNDA RATES (Need to provide support for Salary Rates)</t>
  </si>
  <si>
    <t>NHMRC</t>
  </si>
  <si>
    <t>Prof John Doe</t>
  </si>
  <si>
    <t xml:space="preserve">How to develop a UNDA pricing template which allows for easier budgeting for the Researcher and easier review for the Finance Office. </t>
  </si>
  <si>
    <t>Insert total cost into relevent column</t>
  </si>
  <si>
    <t>University Overhead Cost Recovery Factor*</t>
  </si>
  <si>
    <t>Equivalent NHMRC Level PSP 4 - Ian Ianone</t>
  </si>
  <si>
    <t>Research Assistant - Marc Marquez</t>
  </si>
  <si>
    <t>Casual Employee at UNDA - Brad Binder</t>
  </si>
  <si>
    <t>Casual Employee at UNDA - Dani Danilo</t>
  </si>
  <si>
    <t>Casual Employee at UNDA - Jorge Jorgensen</t>
  </si>
  <si>
    <t>Research Assistant - Cal Calley</t>
  </si>
  <si>
    <t>Senior Research Assistant - Jack Jackson</t>
  </si>
  <si>
    <t>Equivalent NHMRC Level PSP 4 - Toni Tenelli</t>
  </si>
  <si>
    <t>Curtin Salary Level 5 - Valentino Valanciaga</t>
  </si>
  <si>
    <t>University Overhead Cost Recovery*</t>
  </si>
  <si>
    <t>Total Employment Cost (TEC)</t>
  </si>
  <si>
    <t xml:space="preserve">BUDGET PRICING TEMPLATE    </t>
  </si>
  <si>
    <t>For Development of External Funding Applications &amp; Contracts</t>
  </si>
  <si>
    <t>Research Title:</t>
  </si>
  <si>
    <t>Notre Dame Chief Investigator:</t>
  </si>
  <si>
    <t>NON-UNDA RATES (only when rates are specified by funder or an external employer)</t>
  </si>
  <si>
    <t>UNDA Salaries and Wages University Staff</t>
  </si>
  <si>
    <t>Grant Request</t>
  </si>
  <si>
    <t>Non UNDA           In-Kind</t>
  </si>
  <si>
    <t>*University Overhead Cost Recovery Factor</t>
  </si>
  <si>
    <t>(= Project INDIRECT COSTS or Infrastructure)</t>
  </si>
  <si>
    <t>UNDA                   In-Kind</t>
  </si>
  <si>
    <t>Distribute Total Cost into relevent columns</t>
  </si>
  <si>
    <t xml:space="preserve"> RESEARCH BUDGET PRICING TEMPLATE    </t>
  </si>
  <si>
    <t>Estimator for Research Funding Applications</t>
  </si>
  <si>
    <t>Senior Research Fellow - Katsuyuki Keiyuri</t>
  </si>
  <si>
    <t>Senior Research Fellow- Scott Scotson</t>
  </si>
  <si>
    <t>ARC Level 2 2016 - Nicky Nicholson</t>
  </si>
  <si>
    <t>Annual Salary 2021</t>
  </si>
  <si>
    <t>2021 Casual Salary Rates</t>
  </si>
  <si>
    <t>Annual Salary 2022</t>
  </si>
  <si>
    <t>2022 Casual Salary Rates</t>
  </si>
  <si>
    <t>2021</t>
  </si>
  <si>
    <t>For more rows unhide……</t>
  </si>
  <si>
    <t>2021 Fre Level 1 Step 1</t>
  </si>
  <si>
    <t>2021 Fre Level 1 Step 2</t>
  </si>
  <si>
    <t>2021 Fre Level 1 Step 3</t>
  </si>
  <si>
    <t>2021 Fre Level 1 Step 4</t>
  </si>
  <si>
    <t>2021 Fre Level 1 Step 5</t>
  </si>
  <si>
    <t>2021 Fre Level 1 Step 6</t>
  </si>
  <si>
    <t>2021 Fre Level 2 Step 1</t>
  </si>
  <si>
    <t>2021 Fre Level 2 Step 2</t>
  </si>
  <si>
    <t>2021 Fre Level 2 Step 3</t>
  </si>
  <si>
    <t>2021 Fre Level 3 Step 1</t>
  </si>
  <si>
    <t>2021 Fre Level 3 Step 2</t>
  </si>
  <si>
    <t>2021 Fre Level 3 Step 3</t>
  </si>
  <si>
    <t>2021 Fre Level 3 Step 4</t>
  </si>
  <si>
    <t>2021 Fre Level 3 Step 5</t>
  </si>
  <si>
    <t>2021 Fre Level 4 Step 1</t>
  </si>
  <si>
    <t>2021 Fre Level 4 Step 2</t>
  </si>
  <si>
    <t>2021 Fre Level 4 Step 3</t>
  </si>
  <si>
    <t>2021 Fre Level 4 Step 4</t>
  </si>
  <si>
    <t>2021 Fre Level 5 Step 1</t>
  </si>
  <si>
    <t>2021 Fre Level 5 Step 2</t>
  </si>
  <si>
    <t>2021 Fre Level 5 Step 3</t>
  </si>
  <si>
    <t>2021 Fre Level 5 Step 4</t>
  </si>
  <si>
    <t>2021 Fre Level 6 Step 1</t>
  </si>
  <si>
    <t>2021 Fre Level 6 Step 2</t>
  </si>
  <si>
    <t>2021 Fre Level 6 Step 3</t>
  </si>
  <si>
    <t>2021 Fre Level 6 Step 4</t>
  </si>
  <si>
    <t>2021 Fre Level 7 Step 1</t>
  </si>
  <si>
    <t>2021 Fre Level 7 Step 2</t>
  </si>
  <si>
    <t>2021 Fre Level 7 Step 3</t>
  </si>
  <si>
    <t>2021 Fre Level 7 Step 4</t>
  </si>
  <si>
    <t>2021 Fre Level 8 Step 1</t>
  </si>
  <si>
    <t>2021 Fre Level 8 Step 2</t>
  </si>
  <si>
    <t>2021 Fre Level 8 Step 3</t>
  </si>
  <si>
    <t>2021 Fre Level 8 Step 4</t>
  </si>
  <si>
    <t>2021 Fre Level 9 Step 1</t>
  </si>
  <si>
    <t>2021 Fre Level 9 Step 2</t>
  </si>
  <si>
    <t>2021 Fre Level 9 Step 3</t>
  </si>
  <si>
    <t>2021 Fre Level 9 Step 4</t>
  </si>
  <si>
    <t>2021 Fre Level 10 (Award Base)</t>
  </si>
  <si>
    <t>2021 Fre Level 10 Gr 1 Step 1</t>
  </si>
  <si>
    <t>2021 Fre Level 10 Gr 1 Step 2</t>
  </si>
  <si>
    <t>2021 Fre Level 10 Gr 1 Step 3</t>
  </si>
  <si>
    <t>2021 Fre Level 10 Gr 2 Step 1</t>
  </si>
  <si>
    <t>2021 Fre Level 10 Gr 2 Step 2</t>
  </si>
  <si>
    <t>2021 Fre Level 10 Gr 2 Step 3</t>
  </si>
  <si>
    <t>2021 Fre Level 10 Gr 3 Step 1</t>
  </si>
  <si>
    <t>2021 Fre Level 10 Gr 3 Step 2</t>
  </si>
  <si>
    <t>2021 Fre Level 10 Gr 3 Step 3</t>
  </si>
  <si>
    <t>2021 Fre Level 10 Gr 4 Step 1</t>
  </si>
  <si>
    <t>2021 Fre Level 10 Gr 4 Step 2</t>
  </si>
  <si>
    <t>2021 Fre Level 10 Gr 4 Step 3</t>
  </si>
  <si>
    <t>2021 Fre Level 10 Gr 5 Step 1</t>
  </si>
  <si>
    <t>2021 Fre Level 10 Gr 5 Step 2</t>
  </si>
  <si>
    <t>2021 Fre Level 10 Gr 5 Step 3</t>
  </si>
  <si>
    <t>2021 Fre Level 10 Gr 5 Step 4</t>
  </si>
  <si>
    <t>2021 Fre Level A Step 1</t>
  </si>
  <si>
    <t>2021 Fre Level A Step 2</t>
  </si>
  <si>
    <t>2021 Fre Level A Step 3</t>
  </si>
  <si>
    <t>2021 Fre Level A Step 4</t>
  </si>
  <si>
    <t>2021 Fre Level A Step 5</t>
  </si>
  <si>
    <t>2021 Fre Level A Step 6*</t>
  </si>
  <si>
    <t>2021 Fre Level A Step 7</t>
  </si>
  <si>
    <t>2021 Fre Level A Step 8</t>
  </si>
  <si>
    <t>2021 Fre Level B Step 1</t>
  </si>
  <si>
    <t>2021 Fre Level B Step 2</t>
  </si>
  <si>
    <t>2021 Fre Level B Step 3</t>
  </si>
  <si>
    <t>2021 Fre Level B Step 4</t>
  </si>
  <si>
    <t>2021 Fre Level B Step 5</t>
  </si>
  <si>
    <t>2021 Fre Level B Step 6</t>
  </si>
  <si>
    <t>2021 Fre Level C Step 1</t>
  </si>
  <si>
    <t>2021 Fre Level C Step 2</t>
  </si>
  <si>
    <t>2021 Fre Level C Step 3</t>
  </si>
  <si>
    <t>2021 Fre Level C Step 4</t>
  </si>
  <si>
    <t>2021 Fre Level C Step 5</t>
  </si>
  <si>
    <t>2021 Fre Level C Step 6</t>
  </si>
  <si>
    <t>2021 Fre Level D Step 1</t>
  </si>
  <si>
    <t>2021 Fre Level D Step 2</t>
  </si>
  <si>
    <t>2021 Fre Level D Step 3</t>
  </si>
  <si>
    <t>2021 Fre Level D Step 4</t>
  </si>
  <si>
    <t>2021 Fre Level E Professor</t>
  </si>
  <si>
    <t>2022 Fre Level 1 Step 1</t>
  </si>
  <si>
    <t>2022 Fre Level 1 Step 2</t>
  </si>
  <si>
    <t>2022 Fre Level 1 Step 3</t>
  </si>
  <si>
    <t>2022 Fre Level 1 Step 4</t>
  </si>
  <si>
    <t>2022 Fre Level 1 Step 5</t>
  </si>
  <si>
    <t>2022 Fre Level 1 Step 6</t>
  </si>
  <si>
    <t>2022 Fre Level 2 Step 1</t>
  </si>
  <si>
    <t>2022 Fre Level 2 Step 2</t>
  </si>
  <si>
    <t>2022 Fre Level 2 Step 3</t>
  </si>
  <si>
    <t>2022 Fre Level 3 Step 1</t>
  </si>
  <si>
    <t>2022 Fre Level 3 Step 2</t>
  </si>
  <si>
    <t>2022 Fre Level 3 Step 3</t>
  </si>
  <si>
    <t>2022 Fre Level 3 Step 4</t>
  </si>
  <si>
    <t>2022 Fre Level 3 Step 5</t>
  </si>
  <si>
    <t>2022 Fre Level 4 Step 1</t>
  </si>
  <si>
    <t>2022 Fre Level 4 Step 2</t>
  </si>
  <si>
    <t>2022 Fre Level 4 Step 3</t>
  </si>
  <si>
    <t>2022 Fre Level 4 Step 4</t>
  </si>
  <si>
    <t>2022 Fre Level 5 Step 1</t>
  </si>
  <si>
    <t>2022 Fre Level 5 Step 2</t>
  </si>
  <si>
    <t>2022 Fre Level 5 Step 3</t>
  </si>
  <si>
    <t>2022 Fre Level 5 Step 4</t>
  </si>
  <si>
    <t>2022 Fre Level 6 Step 1</t>
  </si>
  <si>
    <t>2022 Fre Level 6 Step 2</t>
  </si>
  <si>
    <t>2022 Fre Level 6 Step 3</t>
  </si>
  <si>
    <t>2022 Fre Level 6 Step 4</t>
  </si>
  <si>
    <t>2022 Fre Level 7 Step 1</t>
  </si>
  <si>
    <t>2022 Fre Level 7 Step 2</t>
  </si>
  <si>
    <t>2022 Fre Level 7 Step 3</t>
  </si>
  <si>
    <t>2022 Fre Level 7 Step 4</t>
  </si>
  <si>
    <t>2022 Fre Level 8 Step 1</t>
  </si>
  <si>
    <t>2022 Fre Level 8 Step 2</t>
  </si>
  <si>
    <t>2022 Fre Level 8 Step 3</t>
  </si>
  <si>
    <t>2022 Fre Level 8 Step 4</t>
  </si>
  <si>
    <t>2022 Fre Level 9 Step 1</t>
  </si>
  <si>
    <t>2022 Fre Level 9 Step 2</t>
  </si>
  <si>
    <t>2022 Fre Level 9 Step 3</t>
  </si>
  <si>
    <t>2022 Fre Level 9 Step 4</t>
  </si>
  <si>
    <t>2022 Fre Level 10 (Award Base)</t>
  </si>
  <si>
    <t>2022 Fre Level 10 Gr 1 Step 1</t>
  </si>
  <si>
    <t>2022 Fre Level 10 Gr 1 Step 2</t>
  </si>
  <si>
    <t>2022 Fre Level 10 Gr 1 Step 3</t>
  </si>
  <si>
    <t>2022 Fre Level 10 Gr 2 Step 1</t>
  </si>
  <si>
    <t>2022 Fre Level 10 Gr 2 Step 2</t>
  </si>
  <si>
    <t>2022 Fre Level 10 Gr 2 Step 3</t>
  </si>
  <si>
    <t>2022 Fre Level 10 Gr 3 Step 1</t>
  </si>
  <si>
    <t>2022 Fre Level 10 Gr 3 Step 2</t>
  </si>
  <si>
    <t>2022 Fre Level 10 Gr 3 Step 3</t>
  </si>
  <si>
    <t>2022 Fre Level 10 Gr 4 Step 1</t>
  </si>
  <si>
    <t>2022 Fre Level 10 Gr 4 Step 2</t>
  </si>
  <si>
    <t>2022 Fre Level 10 Gr 4 Step 3</t>
  </si>
  <si>
    <t>2022 Fre Level 10 Gr 5 Step 1</t>
  </si>
  <si>
    <t>2022 Fre Level 10 Gr 5 Step 2</t>
  </si>
  <si>
    <t>2022 Fre Level 10 Gr 5 Step 3</t>
  </si>
  <si>
    <t>2022 Fre Level 10 Gr 5 Step 4</t>
  </si>
  <si>
    <t>2022 Fre Level A Step 1</t>
  </si>
  <si>
    <t>2022 Fre Level A Step 2</t>
  </si>
  <si>
    <t>2022 Fre Level A Step 3</t>
  </si>
  <si>
    <t>2022 Fre Level A Step 4</t>
  </si>
  <si>
    <t>2022 Fre Level A Step 5</t>
  </si>
  <si>
    <t>2022 Fre Level A Step 6*</t>
  </si>
  <si>
    <t>2022 Fre Level A Step 7</t>
  </si>
  <si>
    <t>2022 Fre Level A Step 8</t>
  </si>
  <si>
    <t>2022 Fre Level B Step 1</t>
  </si>
  <si>
    <t>2022 Fre Level B Step 2</t>
  </si>
  <si>
    <t>2022 Fre Level B Step 3</t>
  </si>
  <si>
    <t>2022 Fre Level B Step 4</t>
  </si>
  <si>
    <t>2022 Fre Level B Step 5</t>
  </si>
  <si>
    <t>2022 Fre Level B Step 6</t>
  </si>
  <si>
    <t>2022 Fre Level C Step 1</t>
  </si>
  <si>
    <t>2022 Fre Level C Step 2</t>
  </si>
  <si>
    <t>2022 Fre Level C Step 3</t>
  </si>
  <si>
    <t>2022 Fre Level C Step 4</t>
  </si>
  <si>
    <t>2022 Fre Level C Step 5</t>
  </si>
  <si>
    <t>2022 Fre Level C Step 6</t>
  </si>
  <si>
    <t>2022 Fre Level D Step 1</t>
  </si>
  <si>
    <t>2022 Fre Level D Step 2</t>
  </si>
  <si>
    <t>2022 Fre Level D Step 3</t>
  </si>
  <si>
    <t>2022 Fre Level D Step 4</t>
  </si>
  <si>
    <t>2022 Fre Level E Professor</t>
  </si>
  <si>
    <t>2021 Brm Level 1 Step 1</t>
  </si>
  <si>
    <t>2021 Brm Level 1 Step 2</t>
  </si>
  <si>
    <t>2021 Brm Level 1 Step 3</t>
  </si>
  <si>
    <t>2021 Brm Level 1 Step 4</t>
  </si>
  <si>
    <t>2021 Brm Level 1 Step 5</t>
  </si>
  <si>
    <t>2021 Brm Level 1 Step 6</t>
  </si>
  <si>
    <t>2021 Brm Level 2 Step 1</t>
  </si>
  <si>
    <t>2021 Brm Level 2 Step 2</t>
  </si>
  <si>
    <t>2021 Brm Level 2 Step 3</t>
  </si>
  <si>
    <t>2021 Brm Level 3 Step 1</t>
  </si>
  <si>
    <t>2021 Brm Level 3 Step 2</t>
  </si>
  <si>
    <t>2021 Brm Level 3 Step 3</t>
  </si>
  <si>
    <t>2021 Brm Level 3 Step 4</t>
  </si>
  <si>
    <t>2021 Brm Level 3 Step 5</t>
  </si>
  <si>
    <t>2021 Brm Level 4 Step 1</t>
  </si>
  <si>
    <t>2021 Brm Level 4 Step 2</t>
  </si>
  <si>
    <t>2021 Brm Level 4 Step 3</t>
  </si>
  <si>
    <t>2021 Brm Level 4 Step 4</t>
  </si>
  <si>
    <t>2021 Brm Level 5 Step 1</t>
  </si>
  <si>
    <t>2021 Brm Level 5 Step 2</t>
  </si>
  <si>
    <t>2021 Brm Level 5 Step 3</t>
  </si>
  <si>
    <t>2021 Brm Level 5 Step 4</t>
  </si>
  <si>
    <t>2021 Brm Level 6 Step 1</t>
  </si>
  <si>
    <t>2021 Brm Level 6 Step 2</t>
  </si>
  <si>
    <t>2021 Brm Level 6 Step 3</t>
  </si>
  <si>
    <t>2021 Brm Level 6 Step 4</t>
  </si>
  <si>
    <t>2021 Brm Level 7 Step 1</t>
  </si>
  <si>
    <t>2021 Brm Level 7 Step 2</t>
  </si>
  <si>
    <t>2021 Brm Level 7 Step 3</t>
  </si>
  <si>
    <t>2021 Brm Level 7 Step 4</t>
  </si>
  <si>
    <t>2021 Brm Level 8 Step 1</t>
  </si>
  <si>
    <t>2021 Brm Level 8 Step 2</t>
  </si>
  <si>
    <t>2021 Brm Level 8 Step 3</t>
  </si>
  <si>
    <t>2021 Brm Level 8 Step 4</t>
  </si>
  <si>
    <t>2021 Brm Level 9 Step 1</t>
  </si>
  <si>
    <t>2021 Brm Level 9 Step 2</t>
  </si>
  <si>
    <t>2021 Brm Level 9 Step 3</t>
  </si>
  <si>
    <t>2021 Brm Level 9 Step 4</t>
  </si>
  <si>
    <t>2021 Brm Level 10 (Award Base)</t>
  </si>
  <si>
    <t>2021 Brm Level 10 Gr 1 Step 1</t>
  </si>
  <si>
    <t>2021 Brm Level 10 Gr 1 Step 2</t>
  </si>
  <si>
    <t>2021 Brm Level 10 Gr 1 Step 3</t>
  </si>
  <si>
    <t>2021 Brm Level 10 Gr 2 Step 1</t>
  </si>
  <si>
    <t>2021 Brm Level 10 Gr 2 Step 2</t>
  </si>
  <si>
    <t>2021 Brm Level 10 Gr 2 Step 3</t>
  </si>
  <si>
    <t>2021 Brm Level 10 Gr 3 Step 1</t>
  </si>
  <si>
    <t>2021 Brm Level 10 Gr 3 Step 2</t>
  </si>
  <si>
    <t>2021 Brm Level 10 Gr 3 Step 3</t>
  </si>
  <si>
    <t>2021 Brm Level 10 Gr 4 Step 1</t>
  </si>
  <si>
    <t>2021 Brm Level 10 Gr 4 Step 2</t>
  </si>
  <si>
    <t>2021 Brm Level 10 Gr 4 Step 3</t>
  </si>
  <si>
    <t>2021 Brm Level 10 Gr 5 Step 1</t>
  </si>
  <si>
    <t>2021 Brm Level 10 Gr 5 Step 2</t>
  </si>
  <si>
    <t>2021 Brm Level 10 Gr 5 Step 3</t>
  </si>
  <si>
    <t>2021 Brm Level 10 Gr 5 Step 4</t>
  </si>
  <si>
    <t>2021 Brm Level A Step 1</t>
  </si>
  <si>
    <t>2021 Brm Level A Step 2</t>
  </si>
  <si>
    <t>2021 Brm Level A Step 3</t>
  </si>
  <si>
    <t>2021 Brm Level A Step 4</t>
  </si>
  <si>
    <t>2021 Brm Level A Step 5</t>
  </si>
  <si>
    <t>2021 Brm Level A Step 6*</t>
  </si>
  <si>
    <t>2021 Brm Level A Step 7</t>
  </si>
  <si>
    <t>2021 Brm Level A Step 8</t>
  </si>
  <si>
    <t>2021 Brm Level B Step 1</t>
  </si>
  <si>
    <t>2021 Brm Level B Step 2</t>
  </si>
  <si>
    <t>2021 Brm Level B Step 3</t>
  </si>
  <si>
    <t>2021 Brm Level B Step 4</t>
  </si>
  <si>
    <t>2021 Brm Level B Step 5</t>
  </si>
  <si>
    <t>2021 Brm Level B Step 6</t>
  </si>
  <si>
    <t>2021 Brm Level C Step 1</t>
  </si>
  <si>
    <t>2021 Brm Level C Step 2</t>
  </si>
  <si>
    <t>2021 Brm Level C Step 3</t>
  </si>
  <si>
    <t>2021 Brm Level C Step 4</t>
  </si>
  <si>
    <t>2021 Brm Level C Step 5</t>
  </si>
  <si>
    <t>2021 Brm Level C Step 6</t>
  </si>
  <si>
    <t>2021 Brm Level D Step 1</t>
  </si>
  <si>
    <t>2021 Brm Level D Step 2</t>
  </si>
  <si>
    <t>2021 Brm Level D Step 3</t>
  </si>
  <si>
    <t>2021 Brm Level D Step 4</t>
  </si>
  <si>
    <t>2021 Brm Level E Professor</t>
  </si>
  <si>
    <t>2022 Brm Level 1 Step 1</t>
  </si>
  <si>
    <t>2022 Brm Level 1 Step 2</t>
  </si>
  <si>
    <t>2022 Brm Level 1 Step 3</t>
  </si>
  <si>
    <t>2022 Brm Level 1 Step 4</t>
  </si>
  <si>
    <t>2022 Brm Level 1 Step 5</t>
  </si>
  <si>
    <t>2022 Brm Level 1 Step 6</t>
  </si>
  <si>
    <t>2022 Brm Level 2 Step 1</t>
  </si>
  <si>
    <t>2022 Brm Level 2 Step 2</t>
  </si>
  <si>
    <t>2022 Brm Level 2 Step 3</t>
  </si>
  <si>
    <t>2022 Brm Level 3 Step 1</t>
  </si>
  <si>
    <t>2022 Brm Level 3 Step 2</t>
  </si>
  <si>
    <t>2022 Brm Level 3 Step 3</t>
  </si>
  <si>
    <t>2022 Brm Level 3 Step 4</t>
  </si>
  <si>
    <t>2022 Brm Level 3 Step 5</t>
  </si>
  <si>
    <t>2022 Brm Level 4 Step 1</t>
  </si>
  <si>
    <t>2022 Brm Level 4 Step 2</t>
  </si>
  <si>
    <t>2022 Brm Level 4 Step 3</t>
  </si>
  <si>
    <t>2022 Brm Level 4 Step 4</t>
  </si>
  <si>
    <t>2022 Brm Level 5 Step 1</t>
  </si>
  <si>
    <t>2022 Brm Level 5 Step 2</t>
  </si>
  <si>
    <t>2022 Brm Level 5 Step 3</t>
  </si>
  <si>
    <t>2022 Brm Level 5 Step 4</t>
  </si>
  <si>
    <t>2022 Brm Level 6 Step 1</t>
  </si>
  <si>
    <t>2022 Brm Level 6 Step 2</t>
  </si>
  <si>
    <t>2022 Brm Level 6 Step 3</t>
  </si>
  <si>
    <t>2022 Brm Level 6 Step 4</t>
  </si>
  <si>
    <t>2022 Brm Level 7 Step 1</t>
  </si>
  <si>
    <t>2022 Brm Level 7 Step 2</t>
  </si>
  <si>
    <t>2022 Brm Level 7 Step 3</t>
  </si>
  <si>
    <t>2022 Brm Level 7 Step 4</t>
  </si>
  <si>
    <t>2022 Brm Level 8 Step 1</t>
  </si>
  <si>
    <t>2022 Brm Level 8 Step 2</t>
  </si>
  <si>
    <t>2022 Brm Level 8 Step 3</t>
  </si>
  <si>
    <t>2022 Brm Level 8 Step 4</t>
  </si>
  <si>
    <t>2022 Brm Level 9 Step 1</t>
  </si>
  <si>
    <t>2022 Brm Level 9 Step 2</t>
  </si>
  <si>
    <t>2022 Brm Level 9 Step 3</t>
  </si>
  <si>
    <t>2022 Brm Level 9 Step 4</t>
  </si>
  <si>
    <t>2022 Brm Level 10 (Award Base)</t>
  </si>
  <si>
    <t>2022 Brm Level 10 Gr 1 Step 1</t>
  </si>
  <si>
    <t>2022 Brm Level 10 Gr 1 Step 2</t>
  </si>
  <si>
    <t>2022 Brm Level 10 Gr 1 Step 3</t>
  </si>
  <si>
    <t>2022 Brm Level 10 Gr 2 Step 1</t>
  </si>
  <si>
    <t>2022 Brm Level 10 Gr 2 Step 2</t>
  </si>
  <si>
    <t>2022 Brm Level 10 Gr 2 Step 3</t>
  </si>
  <si>
    <t>2022 Brm Level 10 Gr 3 Step 1</t>
  </si>
  <si>
    <t>2022 Brm Level 10 Gr 3 Step 2</t>
  </si>
  <si>
    <t>2022 Brm Level 10 Gr 3 Step 3</t>
  </si>
  <si>
    <t>2022 Brm Level 10 Gr 4 Step 1</t>
  </si>
  <si>
    <t>2022 Brm Level 10 Gr 4 Step 2</t>
  </si>
  <si>
    <t>2022 Brm Level 10 Gr 4 Step 3</t>
  </si>
  <si>
    <t>2022 Brm Level 10 Gr 5 Step 1</t>
  </si>
  <si>
    <t>2022 Brm Level 10 Gr 5 Step 2</t>
  </si>
  <si>
    <t>2022 Brm Level 10 Gr 5 Step 3</t>
  </si>
  <si>
    <t>2022 Brm Level 10 Gr 5 Step 4</t>
  </si>
  <si>
    <t>2022 Brm Level A Step 1</t>
  </si>
  <si>
    <t>2022 Brm Level A Step 2</t>
  </si>
  <si>
    <t>2022 Brm Level A Step 3</t>
  </si>
  <si>
    <t>2022 Brm Level A Step 4</t>
  </si>
  <si>
    <t>2022 Brm Level A Step 5</t>
  </si>
  <si>
    <t>2022 Brm Level A Step 6*</t>
  </si>
  <si>
    <t>2022 Brm Level A Step 7</t>
  </si>
  <si>
    <t>2022 Brm Level A Step 8</t>
  </si>
  <si>
    <t>2022 Brm Level B Step 1</t>
  </si>
  <si>
    <t>2022 Brm Level B Step 2</t>
  </si>
  <si>
    <t>2022 Brm Level B Step 3</t>
  </si>
  <si>
    <t>2022 Brm Level B Step 4</t>
  </si>
  <si>
    <t>2022 Brm Level B Step 5</t>
  </si>
  <si>
    <t>2022 Brm Level B Step 6</t>
  </si>
  <si>
    <t>2022 Brm Level C Step 1</t>
  </si>
  <si>
    <t>2022 Brm Level C Step 2</t>
  </si>
  <si>
    <t>2022 Brm Level C Step 3</t>
  </si>
  <si>
    <t>2022 Brm Level C Step 4</t>
  </si>
  <si>
    <t>2022 Brm Level C Step 5</t>
  </si>
  <si>
    <t>2022 Brm Level C Step 6</t>
  </si>
  <si>
    <t>2022 Brm Level D Step 1</t>
  </si>
  <si>
    <t>2022 Brm Level D Step 2</t>
  </si>
  <si>
    <t>2022 Brm Level D Step 3</t>
  </si>
  <si>
    <t>2022 Brm Level D Step 4</t>
  </si>
  <si>
    <t>2022 Brm Level E Professor</t>
  </si>
  <si>
    <t>2021 Syd Level 1 Step 1</t>
  </si>
  <si>
    <t>2021 Syd Level 1 Step 2</t>
  </si>
  <si>
    <t>2021 Syd Level 1 Step 3</t>
  </si>
  <si>
    <t>2021 Syd Level 1 Step 4</t>
  </si>
  <si>
    <t>2021 Syd Level 1 Step 5</t>
  </si>
  <si>
    <t>2021 Syd Level 1 Step 6</t>
  </si>
  <si>
    <t>2021 Syd Level 2 Step 1</t>
  </si>
  <si>
    <t>2021 Syd Level 2 Step 2</t>
  </si>
  <si>
    <t>2021 Syd Level 2 Step 3</t>
  </si>
  <si>
    <t>2021 Syd Level 3 Step 1</t>
  </si>
  <si>
    <t>2021 Syd Level 3 Step 2</t>
  </si>
  <si>
    <t>2021 Syd Level 3 Step 3</t>
  </si>
  <si>
    <t>2021 Syd Level 3 Step 4</t>
  </si>
  <si>
    <t>2021 Syd Level 3 Step 5</t>
  </si>
  <si>
    <t>2021 Syd Level 4 Step 1</t>
  </si>
  <si>
    <t>2021 Syd Level 4 Step 2</t>
  </si>
  <si>
    <t>2021 Syd Level 4 Step 3</t>
  </si>
  <si>
    <t>2021 Syd Level 4 Step 4</t>
  </si>
  <si>
    <t>2021 Syd Level 5 Step 1</t>
  </si>
  <si>
    <t>2021 Syd Level 5 Step 2</t>
  </si>
  <si>
    <t>2021 Syd Level 5 Step 3</t>
  </si>
  <si>
    <t>2021 Syd Level 5 Step 4</t>
  </si>
  <si>
    <t>2021 Syd Level 6 Step 1</t>
  </si>
  <si>
    <t>2021 Syd Level 6 Step 2</t>
  </si>
  <si>
    <t>2021 Syd Level 6 Step 3</t>
  </si>
  <si>
    <t>2021 Syd Level 6 Step 4</t>
  </si>
  <si>
    <t>2021 Syd Level 7 Step 1</t>
  </si>
  <si>
    <t>2021 Syd Level 7 Step 2</t>
  </si>
  <si>
    <t>2021 Syd Level 7 Step 3</t>
  </si>
  <si>
    <t>2021 Syd Level 7 Step 4</t>
  </si>
  <si>
    <t>2021 Syd Level 8 Step 1</t>
  </si>
  <si>
    <t>2021 Syd Level 8 Step 2</t>
  </si>
  <si>
    <t>2021 Syd Level 8 Step 3</t>
  </si>
  <si>
    <t>2021 Syd Level 8 Step 4</t>
  </si>
  <si>
    <t>2021 Syd Level 9 Step 1</t>
  </si>
  <si>
    <t>2021 Syd Level 9 Step 2</t>
  </si>
  <si>
    <t>2021 Syd Level 9 Step 3</t>
  </si>
  <si>
    <t>2021 Syd Level 9 Step 4</t>
  </si>
  <si>
    <t>2021 Syd Level 10 (Award Base)</t>
  </si>
  <si>
    <t>2021 Syd Level 10 Gr 1 Step 1</t>
  </si>
  <si>
    <t>2021 Syd Level 10 Gr 1 Step 2</t>
  </si>
  <si>
    <t>2021 Syd Level 10 Gr 1 Step 3</t>
  </si>
  <si>
    <t>2021 Syd Level 10 Gr 2 Step 1</t>
  </si>
  <si>
    <t>2021 Syd Level 10 Gr 2 Step 2</t>
  </si>
  <si>
    <t>2021 Syd Level 10 Gr 2 Step 3</t>
  </si>
  <si>
    <t>2021 Syd Level 10 Gr 3 Step 1</t>
  </si>
  <si>
    <t>2021 Syd Level 10 Gr 3 Step 2</t>
  </si>
  <si>
    <t>2021 Syd Level 10 Gr 3 Step 3</t>
  </si>
  <si>
    <t>2021 Syd Level 10 Gr 4 Step 1</t>
  </si>
  <si>
    <t>2021 Syd Level 10 Gr 4 Step 2</t>
  </si>
  <si>
    <t>2021 Syd Level 10 Gr 4 Step 3</t>
  </si>
  <si>
    <t>2021 Syd Level 10 Gr 5 Step 1</t>
  </si>
  <si>
    <t>2021 Syd Level 10 Gr 5 Step 2</t>
  </si>
  <si>
    <t>2021 Syd Level 10 Gr 5 Step 3</t>
  </si>
  <si>
    <t>2021 Syd Level 10 Gr 5 Step 4</t>
  </si>
  <si>
    <t>2021 Syd Level A Step 1</t>
  </si>
  <si>
    <t>2021 Syd Level A Step 2</t>
  </si>
  <si>
    <t>2021 Syd Level A Step 3</t>
  </si>
  <si>
    <t>2021 Syd Level A Step 4</t>
  </si>
  <si>
    <t>2021 Syd Level A Step 5</t>
  </si>
  <si>
    <t>2021 Syd Level A Step 6*</t>
  </si>
  <si>
    <t>2021 Syd Level A Step 7</t>
  </si>
  <si>
    <t>2021 Syd Level A Step 8</t>
  </si>
  <si>
    <t>2021 Syd Level B Step 1</t>
  </si>
  <si>
    <t>2021 Syd Level B Step 2</t>
  </si>
  <si>
    <t>2021 Syd Level B Step 3</t>
  </si>
  <si>
    <t>2021 Syd Level B Step 4</t>
  </si>
  <si>
    <t>2021 Syd Level B Step 5</t>
  </si>
  <si>
    <t>2021 Syd Level B Step 6</t>
  </si>
  <si>
    <t>2021 Syd Level C Step 1</t>
  </si>
  <si>
    <t>2021 Syd Level C Step 2</t>
  </si>
  <si>
    <t>2021 Syd Level C Step 3</t>
  </si>
  <si>
    <t>2021 Syd Level C Step 4</t>
  </si>
  <si>
    <t>2021 Syd Level C Step 5</t>
  </si>
  <si>
    <t>2021 Syd Level C Step 6</t>
  </si>
  <si>
    <t>2021 Syd Level D Step 1</t>
  </si>
  <si>
    <t>2021 Syd Level D Step 2</t>
  </si>
  <si>
    <t>2021 Syd Level D Step 3</t>
  </si>
  <si>
    <t>2021 Syd Level D Step 4</t>
  </si>
  <si>
    <t>2021 Syd Level E Professor</t>
  </si>
  <si>
    <t>2022 Syd Level 1 Step 1</t>
  </si>
  <si>
    <t>2022 Syd Level 1 Step 2</t>
  </si>
  <si>
    <t>2022 Syd Level 1 Step 3</t>
  </si>
  <si>
    <t>2022 Syd Level 1 Step 4</t>
  </si>
  <si>
    <t>2022 Syd Level 1 Step 5</t>
  </si>
  <si>
    <t>2022 Syd Level 1 Step 6</t>
  </si>
  <si>
    <t>2022 Syd Level 2 Step 1</t>
  </si>
  <si>
    <t>2022 Syd Level 2 Step 2</t>
  </si>
  <si>
    <t>2022 Syd Level 2 Step 3</t>
  </si>
  <si>
    <t>2022 Syd Level 3 Step 1</t>
  </si>
  <si>
    <t>2022 Syd Level 3 Step 2</t>
  </si>
  <si>
    <t>2022 Syd Level 3 Step 3</t>
  </si>
  <si>
    <t>2022 Syd Level 3 Step 4</t>
  </si>
  <si>
    <t>2022 Syd Level 3 Step 5</t>
  </si>
  <si>
    <t>2022 Syd Level 4 Step 1</t>
  </si>
  <si>
    <t>2022 Syd Level 4 Step 2</t>
  </si>
  <si>
    <t>2022 Syd Level 4 Step 3</t>
  </si>
  <si>
    <t>2022 Syd Level 4 Step 4</t>
  </si>
  <si>
    <t>2022 Syd Level 5 Step 1</t>
  </si>
  <si>
    <t>2022 Syd Level 5 Step 2</t>
  </si>
  <si>
    <t>2022 Syd Level 5 Step 3</t>
  </si>
  <si>
    <t>2022 Syd Level 5 Step 4</t>
  </si>
  <si>
    <t>2022 Syd Level 6 Step 1</t>
  </si>
  <si>
    <t>2022 Syd Level 6 Step 2</t>
  </si>
  <si>
    <t>2022 Syd Level 6 Step 3</t>
  </si>
  <si>
    <t>2022 Syd Level 6 Step 4</t>
  </si>
  <si>
    <t>2022 Syd Level 7 Step 1</t>
  </si>
  <si>
    <t>2022 Syd Level 7 Step 2</t>
  </si>
  <si>
    <t>2022 Syd Level 7 Step 3</t>
  </si>
  <si>
    <t>2022 Syd Level 7 Step 4</t>
  </si>
  <si>
    <t>2022 Syd Level 8 Step 1</t>
  </si>
  <si>
    <t>2022 Syd Level 8 Step 2</t>
  </si>
  <si>
    <t>2022 Syd Level 8 Step 3</t>
  </si>
  <si>
    <t>2022 Syd Level 8 Step 4</t>
  </si>
  <si>
    <t>2022 Syd Level 9 Step 1</t>
  </si>
  <si>
    <t>2022 Syd Level 9 Step 2</t>
  </si>
  <si>
    <t>2022 Syd Level 9 Step 3</t>
  </si>
  <si>
    <t>2022 Syd Level 9 Step 4</t>
  </si>
  <si>
    <t>2022 Syd Level 10 (Award Base)</t>
  </si>
  <si>
    <t>2022 Syd Level 10 Gr 1 Step 1</t>
  </si>
  <si>
    <t>2022 Syd Level 10 Gr 1 Step 2</t>
  </si>
  <si>
    <t>2022 Syd Level 10 Gr 1 Step 3</t>
  </si>
  <si>
    <t>2022 Syd Level 10 Gr 2 Step 1</t>
  </si>
  <si>
    <t>2022 Syd Level 10 Gr 2 Step 2</t>
  </si>
  <si>
    <t>2022 Syd Level 10 Gr 2 Step 3</t>
  </si>
  <si>
    <t>2022 Syd Level 10 Gr 3 Step 1</t>
  </si>
  <si>
    <t>2022 Syd Level 10 Gr 3 Step 2</t>
  </si>
  <si>
    <t>2022 Syd Level 10 Gr 3 Step 3</t>
  </si>
  <si>
    <t>2022 Syd Level 10 Gr 4 Step 1</t>
  </si>
  <si>
    <t>2022 Syd Level 10 Gr 4 Step 2</t>
  </si>
  <si>
    <t>2022 Syd Level 10 Gr 4 Step 3</t>
  </si>
  <si>
    <t>2022 Syd Level 10 Gr 5 Step 1</t>
  </si>
  <si>
    <t>2022 Syd Level 10 Gr 5 Step 2</t>
  </si>
  <si>
    <t>2022 Syd Level 10 Gr 5 Step 3</t>
  </si>
  <si>
    <t>2022 Syd Level 10 Gr 5 Step 4</t>
  </si>
  <si>
    <t>2022 Syd Level A Step 1</t>
  </si>
  <si>
    <t>2022 Syd Level A Step 2</t>
  </si>
  <si>
    <t>2022 Syd Level A Step 3</t>
  </si>
  <si>
    <t>2022 Syd Level A Step 4</t>
  </si>
  <si>
    <t>2022 Syd Level A Step 5</t>
  </si>
  <si>
    <t>2022 Syd Level A Step 6*</t>
  </si>
  <si>
    <t>2022 Syd Level A Step 7</t>
  </si>
  <si>
    <t>2022 Syd Level A Step 8</t>
  </si>
  <si>
    <t>2022 Syd Level B Step 1</t>
  </si>
  <si>
    <t>2022 Syd Level B Step 2</t>
  </si>
  <si>
    <t>2022 Syd Level B Step 3</t>
  </si>
  <si>
    <t>2022 Syd Level B Step 4</t>
  </si>
  <si>
    <t>2022 Syd Level B Step 5</t>
  </si>
  <si>
    <t>2022 Syd Level B Step 6</t>
  </si>
  <si>
    <t>2022 Syd Level C Step 1</t>
  </si>
  <si>
    <t>2022 Syd Level C Step 2</t>
  </si>
  <si>
    <t>2022 Syd Level C Step 3</t>
  </si>
  <si>
    <t>2022 Syd Level C Step 4</t>
  </si>
  <si>
    <t>2022 Syd Level C Step 5</t>
  </si>
  <si>
    <t>2022 Syd Level C Step 6</t>
  </si>
  <si>
    <t>2022 Syd Level D Step 1</t>
  </si>
  <si>
    <t>2022 Syd Level D Step 2</t>
  </si>
  <si>
    <t>2022 Syd Level D Step 3</t>
  </si>
  <si>
    <t>2022 Syd Level D Step 4</t>
  </si>
  <si>
    <t>2022 Syd Level E Professor</t>
  </si>
  <si>
    <t>UNDA           
In-Kind</t>
  </si>
  <si>
    <t>ARC Level 2 2017 - Nicky Nicholson</t>
  </si>
  <si>
    <t>N/A</t>
  </si>
  <si>
    <t>ARC Level 2</t>
  </si>
  <si>
    <t>Level 5</t>
  </si>
  <si>
    <t>&lt;---- Unhide for additional rows if required</t>
  </si>
  <si>
    <t xml:space="preserve">How to develop a UNDA pricing template which allows for easier budgeting by the Researcher and easier review for the Finance Office. </t>
  </si>
  <si>
    <t>per hour</t>
  </si>
  <si>
    <t>UNDA Cash</t>
  </si>
  <si>
    <t>Partner Cash</t>
  </si>
  <si>
    <t>Partner           In-Kind</t>
  </si>
  <si>
    <t>Annual Salary 2023</t>
  </si>
  <si>
    <t>Annual Salary 2024</t>
  </si>
  <si>
    <t>Annual Salary 2025</t>
  </si>
  <si>
    <t>2023 Casual Salary Rates</t>
  </si>
  <si>
    <t>2024 Casual Salary Rates</t>
  </si>
  <si>
    <t>2025 Casual Salary Rates</t>
  </si>
  <si>
    <t>*Exemptions to be noted in IRMA Coversheet</t>
  </si>
  <si>
    <t>(Project INDIRECT COSTS or Infrastructure)</t>
  </si>
  <si>
    <t>2023 Syd Level 1 Step 1</t>
  </si>
  <si>
    <t>2023 Syd Level 1 Step 2</t>
  </si>
  <si>
    <t>2023 Syd Level 1 Step 3</t>
  </si>
  <si>
    <t>2023 Syd Level 1 Step 4</t>
  </si>
  <si>
    <t>2023 Syd Level 1 Step 5</t>
  </si>
  <si>
    <t>2023 Syd Level 1 Step 6</t>
  </si>
  <si>
    <t>2023 Syd Level 2 Step 1</t>
  </si>
  <si>
    <t>2023 Syd Level 2 Step 2</t>
  </si>
  <si>
    <t>2023 Syd Level 2 Step 3</t>
  </si>
  <si>
    <t>2023 Syd Level 3 Step 1</t>
  </si>
  <si>
    <t>2023 Syd Level 3 Step 2</t>
  </si>
  <si>
    <t>2023 Syd Level 3 Step 3</t>
  </si>
  <si>
    <t>2023 Syd Level 3 Step 4</t>
  </si>
  <si>
    <t>2023 Syd Level 3 Step 5</t>
  </si>
  <si>
    <t>2023 Syd Level 4 Step 1</t>
  </si>
  <si>
    <t>2023 Syd Level 4 Step 2</t>
  </si>
  <si>
    <t>2023 Syd Level 4 Step 3</t>
  </si>
  <si>
    <t>2023 Syd Level 4 Step 4</t>
  </si>
  <si>
    <t>2023 Syd Level 5 Step 1</t>
  </si>
  <si>
    <t>2023 Syd Level 5 Step 2</t>
  </si>
  <si>
    <t>2023 Syd Level 5 Step 3</t>
  </si>
  <si>
    <t>2023 Syd Level 5 Step 4</t>
  </si>
  <si>
    <t>2023 Syd Level 6 Step 1</t>
  </si>
  <si>
    <t>2023 Syd Level 6 Step 2</t>
  </si>
  <si>
    <t>2023 Syd Level 6 Step 3</t>
  </si>
  <si>
    <t>2023 Syd Level 6 Step 4</t>
  </si>
  <si>
    <t>2023 Syd Level 7 Step 1</t>
  </si>
  <si>
    <t>2023 Syd Level 7 Step 2</t>
  </si>
  <si>
    <t>2023 Syd Level 7 Step 3</t>
  </si>
  <si>
    <t>2023 Syd Level 7 Step 4</t>
  </si>
  <si>
    <t>2023 Syd Level 8 Step 1</t>
  </si>
  <si>
    <t>2023 Syd Level 8 Step 2</t>
  </si>
  <si>
    <t>2023 Syd Level 8 Step 3</t>
  </si>
  <si>
    <t>2023 Syd Level 8 Step 4</t>
  </si>
  <si>
    <t>2023 Syd Level 9 Step 1</t>
  </si>
  <si>
    <t>2023 Syd Level 9 Step 2</t>
  </si>
  <si>
    <t>2023 Syd Level 9 Step 3</t>
  </si>
  <si>
    <t>2023 Syd Level 9 Step 4</t>
  </si>
  <si>
    <t>2023 Syd Level 10 (Award Base)</t>
  </si>
  <si>
    <t>2023 Syd Level 10 Gr 1 Step 1</t>
  </si>
  <si>
    <t>2023 Syd Level 10 Gr 1 Step 2</t>
  </si>
  <si>
    <t>2023 Syd Level 10 Gr 1 Step 3</t>
  </si>
  <si>
    <t>2023 Syd Level 10 Gr 2 Step 1</t>
  </si>
  <si>
    <t>2023 Syd Level 10 Gr 2 Step 2</t>
  </si>
  <si>
    <t>2023 Syd Level 10 Gr 2 Step 3</t>
  </si>
  <si>
    <t>2023 Syd Level 10 Gr 3 Step 1</t>
  </si>
  <si>
    <t>2023 Syd Level 10 Gr 3 Step 2</t>
  </si>
  <si>
    <t>2023 Syd Level 10 Gr 3 Step 3</t>
  </si>
  <si>
    <t>2023 Syd Level 10 Gr 4 Step 1</t>
  </si>
  <si>
    <t>2023 Syd Level 10 Gr 4 Step 2</t>
  </si>
  <si>
    <t>2023 Syd Level 10 Gr 4 Step 3</t>
  </si>
  <si>
    <t>2023 Syd Level 10 Gr 5 Step 1</t>
  </si>
  <si>
    <t>2023 Syd Level 10 Gr 5 Step 2</t>
  </si>
  <si>
    <t>2023 Syd Level 10 Gr 5 Step 3</t>
  </si>
  <si>
    <t>2023 Syd Level 10 Gr 5 Step 4</t>
  </si>
  <si>
    <t>2023 Syd Level A Step 1</t>
  </si>
  <si>
    <t>2023 Syd Level A Step 2</t>
  </si>
  <si>
    <t>2023 Syd Level A Step 3</t>
  </si>
  <si>
    <t>2023 Syd Level A Step 4</t>
  </si>
  <si>
    <t>2023 Syd Level A Step 5</t>
  </si>
  <si>
    <t>2023 Syd Level A Step 6*</t>
  </si>
  <si>
    <t>2023 Syd Level A Step 7</t>
  </si>
  <si>
    <t>2023 Syd Level A Step 8</t>
  </si>
  <si>
    <t>2023 Syd Level B Step 1</t>
  </si>
  <si>
    <t>2023 Syd Level B Step 2</t>
  </si>
  <si>
    <t>2023 Syd Level B Step 3</t>
  </si>
  <si>
    <t>2023 Syd Level B Step 4</t>
  </si>
  <si>
    <t>2023 Syd Level B Step 5</t>
  </si>
  <si>
    <t>2023 Syd Level B Step 6</t>
  </si>
  <si>
    <t>2023 Syd Level C Step 1</t>
  </si>
  <si>
    <t>2023 Syd Level C Step 2</t>
  </si>
  <si>
    <t>2023 Syd Level C Step 3</t>
  </si>
  <si>
    <t>2023 Syd Level C Step 4</t>
  </si>
  <si>
    <t>2023 Syd Level C Step 5</t>
  </si>
  <si>
    <t>2023 Syd Level C Step 6</t>
  </si>
  <si>
    <t>2023 Syd Level D Step 1</t>
  </si>
  <si>
    <t>2023 Syd Level D Step 2</t>
  </si>
  <si>
    <t>2023 Syd Level D Step 3</t>
  </si>
  <si>
    <t>2023 Syd Level D Step 4</t>
  </si>
  <si>
    <t>2023 Syd Level E Professor</t>
  </si>
  <si>
    <t>2024 Syd Level 1 Step 1</t>
  </si>
  <si>
    <t>2024 Syd Level 1 Step 2</t>
  </si>
  <si>
    <t>2024 Syd Level 1 Step 3</t>
  </si>
  <si>
    <t>2024 Syd Level 1 Step 4</t>
  </si>
  <si>
    <t>2024 Syd Level 1 Step 5</t>
  </si>
  <si>
    <t>2024 Syd Level 1 Step 6</t>
  </si>
  <si>
    <t>2024 Syd Level 2 Step 1</t>
  </si>
  <si>
    <t>2024 Syd Level 2 Step 2</t>
  </si>
  <si>
    <t>2024 Syd Level 2 Step 3</t>
  </si>
  <si>
    <t>2024 Syd Level 3 Step 1</t>
  </si>
  <si>
    <t>2024 Syd Level 3 Step 2</t>
  </si>
  <si>
    <t>2024 Syd Level 3 Step 3</t>
  </si>
  <si>
    <t>2024 Syd Level 3 Step 4</t>
  </si>
  <si>
    <t>2024 Syd Level 3 Step 5</t>
  </si>
  <si>
    <t>2024 Syd Level 4 Step 1</t>
  </si>
  <si>
    <t>2024 Syd Level 4 Step 2</t>
  </si>
  <si>
    <t>2024 Syd Level 4 Step 3</t>
  </si>
  <si>
    <t>2024 Syd Level 4 Step 4</t>
  </si>
  <si>
    <t>2024 Syd Level 5 Step 1</t>
  </si>
  <si>
    <t>2024 Syd Level 5 Step 2</t>
  </si>
  <si>
    <t>2024 Syd Level 5 Step 3</t>
  </si>
  <si>
    <t>2024 Syd Level 5 Step 4</t>
  </si>
  <si>
    <t>2024 Syd Level 6 Step 1</t>
  </si>
  <si>
    <t>2024 Syd Level 6 Step 2</t>
  </si>
  <si>
    <t>2024 Syd Level 6 Step 3</t>
  </si>
  <si>
    <t>2024 Syd Level 6 Step 4</t>
  </si>
  <si>
    <t>2024 Syd Level 7 Step 1</t>
  </si>
  <si>
    <t>2024 Syd Level 7 Step 2</t>
  </si>
  <si>
    <t>2024 Syd Level 7 Step 3</t>
  </si>
  <si>
    <t>2024 Syd Level 7 Step 4</t>
  </si>
  <si>
    <t>2024 Syd Level 8 Step 1</t>
  </si>
  <si>
    <t>2024 Syd Level 8 Step 2</t>
  </si>
  <si>
    <t>2024 Syd Level 8 Step 3</t>
  </si>
  <si>
    <t>2024 Syd Level 8 Step 4</t>
  </si>
  <si>
    <t>2024 Syd Level 9 Step 1</t>
  </si>
  <si>
    <t>2024 Syd Level 9 Step 2</t>
  </si>
  <si>
    <t>2024 Syd Level 9 Step 3</t>
  </si>
  <si>
    <t>2024 Syd Level 9 Step 4</t>
  </si>
  <si>
    <t>2024 Syd Level 10 (Award Base)</t>
  </si>
  <si>
    <t>2024 Syd Level 10 Gr 1 Step 1</t>
  </si>
  <si>
    <t>2024 Syd Level 10 Gr 1 Step 2</t>
  </si>
  <si>
    <t>2024 Syd Level 10 Gr 1 Step 3</t>
  </si>
  <si>
    <t>2024 Syd Level 10 Gr 2 Step 1</t>
  </si>
  <si>
    <t>2024 Syd Level 10 Gr 2 Step 2</t>
  </si>
  <si>
    <t>2024 Syd Level 10 Gr 2 Step 3</t>
  </si>
  <si>
    <t>2024 Syd Level 10 Gr 3 Step 1</t>
  </si>
  <si>
    <t>2024 Syd Level 10 Gr 3 Step 2</t>
  </si>
  <si>
    <t>2024 Syd Level 10 Gr 3 Step 3</t>
  </si>
  <si>
    <t>2024 Syd Level 10 Gr 4 Step 1</t>
  </si>
  <si>
    <t>2024 Syd Level 10 Gr 4 Step 2</t>
  </si>
  <si>
    <t>2024 Syd Level 10 Gr 4 Step 3</t>
  </si>
  <si>
    <t>2024 Syd Level 10 Gr 5 Step 1</t>
  </si>
  <si>
    <t>2024 Syd Level 10 Gr 5 Step 2</t>
  </si>
  <si>
    <t>2024 Syd Level 10 Gr 5 Step 3</t>
  </si>
  <si>
    <t>2024 Syd Level 10 Gr 5 Step 4</t>
  </si>
  <si>
    <t>2024 Syd Level A Step 1</t>
  </si>
  <si>
    <t>2024 Syd Level A Step 2</t>
  </si>
  <si>
    <t>2024 Syd Level A Step 3</t>
  </si>
  <si>
    <t>2024 Syd Level A Step 4</t>
  </si>
  <si>
    <t>2024 Syd Level A Step 5</t>
  </si>
  <si>
    <t>2024 Syd Level A Step 6*</t>
  </si>
  <si>
    <t>2024 Syd Level A Step 7</t>
  </si>
  <si>
    <t>2024 Syd Level A Step 8</t>
  </si>
  <si>
    <t>2024 Syd Level B Step 1</t>
  </si>
  <si>
    <t>2024 Syd Level B Step 2</t>
  </si>
  <si>
    <t>2024 Syd Level B Step 3</t>
  </si>
  <si>
    <t>2024 Syd Level B Step 4</t>
  </si>
  <si>
    <t>2024 Syd Level B Step 5</t>
  </si>
  <si>
    <t>2024 Syd Level B Step 6</t>
  </si>
  <si>
    <t>2024 Syd Level C Step 1</t>
  </si>
  <si>
    <t>2024 Syd Level C Step 2</t>
  </si>
  <si>
    <t>2024 Syd Level C Step 3</t>
  </si>
  <si>
    <t>2024 Syd Level C Step 4</t>
  </si>
  <si>
    <t>2024 Syd Level C Step 5</t>
  </si>
  <si>
    <t>2024 Syd Level C Step 6</t>
  </si>
  <si>
    <t>2024 Syd Level D Step 1</t>
  </si>
  <si>
    <t>2024 Syd Level D Step 2</t>
  </si>
  <si>
    <t>2024 Syd Level D Step 3</t>
  </si>
  <si>
    <t>2024 Syd Level D Step 4</t>
  </si>
  <si>
    <t>2024 Syd Level E Professor</t>
  </si>
  <si>
    <t>2025 Syd Level 1 Step 1</t>
  </si>
  <si>
    <t>2025 Syd Level 1 Step 2</t>
  </si>
  <si>
    <t>2025 Syd Level 1 Step 3</t>
  </si>
  <si>
    <t>2025 Syd Level 1 Step 4</t>
  </si>
  <si>
    <t>2025 Syd Level 1 Step 5</t>
  </si>
  <si>
    <t>2025 Syd Level 1 Step 6</t>
  </si>
  <si>
    <t>2025 Syd Level 2 Step 1</t>
  </si>
  <si>
    <t>2025 Syd Level 2 Step 2</t>
  </si>
  <si>
    <t>2025 Syd Level 2 Step 3</t>
  </si>
  <si>
    <t>2025 Syd Level 3 Step 1</t>
  </si>
  <si>
    <t>2025 Syd Level 3 Step 2</t>
  </si>
  <si>
    <t>2025 Syd Level 3 Step 3</t>
  </si>
  <si>
    <t>2025 Syd Level 3 Step 4</t>
  </si>
  <si>
    <t>2025 Syd Level 3 Step 5</t>
  </si>
  <si>
    <t>2025 Syd Level 4 Step 1</t>
  </si>
  <si>
    <t>2025 Syd Level 4 Step 2</t>
  </si>
  <si>
    <t>2025 Syd Level 4 Step 3</t>
  </si>
  <si>
    <t>2025 Syd Level 4 Step 4</t>
  </si>
  <si>
    <t>2025 Syd Level 5 Step 1</t>
  </si>
  <si>
    <t>2025 Syd Level 5 Step 2</t>
  </si>
  <si>
    <t>2025 Syd Level 5 Step 3</t>
  </si>
  <si>
    <t>2025 Syd Level 5 Step 4</t>
  </si>
  <si>
    <t>2025 Syd Level 6 Step 1</t>
  </si>
  <si>
    <t>2025 Syd Level 6 Step 2</t>
  </si>
  <si>
    <t>2025 Syd Level 6 Step 3</t>
  </si>
  <si>
    <t>2025 Syd Level 6 Step 4</t>
  </si>
  <si>
    <t>2025 Syd Level 7 Step 1</t>
  </si>
  <si>
    <t>2025 Syd Level 7 Step 2</t>
  </si>
  <si>
    <t>2025 Syd Level 7 Step 3</t>
  </si>
  <si>
    <t>2025 Syd Level 7 Step 4</t>
  </si>
  <si>
    <t>2025 Syd Level 8 Step 1</t>
  </si>
  <si>
    <t>2025 Syd Level 8 Step 2</t>
  </si>
  <si>
    <t>2025 Syd Level 8 Step 3</t>
  </si>
  <si>
    <t>2025 Syd Level 8 Step 4</t>
  </si>
  <si>
    <t>2025 Syd Level 9 Step 1</t>
  </si>
  <si>
    <t>2025 Syd Level 9 Step 2</t>
  </si>
  <si>
    <t>2025 Syd Level 9 Step 3</t>
  </si>
  <si>
    <t>2025 Syd Level 9 Step 4</t>
  </si>
  <si>
    <t>2025 Syd Level 10 (Award Base)</t>
  </si>
  <si>
    <t>2025 Syd Level 10 Gr 1 Step 1</t>
  </si>
  <si>
    <t>2025 Syd Level 10 Gr 1 Step 2</t>
  </si>
  <si>
    <t>2025 Syd Level 10 Gr 1 Step 3</t>
  </si>
  <si>
    <t>2025 Syd Level 10 Gr 2 Step 1</t>
  </si>
  <si>
    <t>2025 Syd Level 10 Gr 2 Step 2</t>
  </si>
  <si>
    <t>2025 Syd Level 10 Gr 2 Step 3</t>
  </si>
  <si>
    <t>2025 Syd Level 10 Gr 3 Step 1</t>
  </si>
  <si>
    <t>2025 Syd Level 10 Gr 3 Step 2</t>
  </si>
  <si>
    <t>2025 Syd Level 10 Gr 3 Step 3</t>
  </si>
  <si>
    <t>2025 Syd Level 10 Gr 4 Step 1</t>
  </si>
  <si>
    <t>2025 Syd Level 10 Gr 4 Step 2</t>
  </si>
  <si>
    <t>2025 Syd Level 10 Gr 4 Step 3</t>
  </si>
  <si>
    <t>2025 Syd Level 10 Gr 5 Step 1</t>
  </si>
  <si>
    <t>2025 Syd Level 10 Gr 5 Step 2</t>
  </si>
  <si>
    <t>2025 Syd Level 10 Gr 5 Step 3</t>
  </si>
  <si>
    <t>2025 Syd Level 10 Gr 5 Step 4</t>
  </si>
  <si>
    <t>2025 Syd Level A Step 1</t>
  </si>
  <si>
    <t>2025 Syd Level A Step 2</t>
  </si>
  <si>
    <t>2025 Syd Level A Step 3</t>
  </si>
  <si>
    <t>2025 Syd Level A Step 4</t>
  </si>
  <si>
    <t>2025 Syd Level A Step 5</t>
  </si>
  <si>
    <t>2025 Syd Level A Step 6*</t>
  </si>
  <si>
    <t>2025 Syd Level A Step 7</t>
  </si>
  <si>
    <t>2025 Syd Level A Step 8</t>
  </si>
  <si>
    <t>2025 Syd Level B Step 1</t>
  </si>
  <si>
    <t>2025 Syd Level B Step 2</t>
  </si>
  <si>
    <t>2025 Syd Level B Step 3</t>
  </si>
  <si>
    <t>2025 Syd Level B Step 4</t>
  </si>
  <si>
    <t>2025 Syd Level B Step 5</t>
  </si>
  <si>
    <t>2025 Syd Level B Step 6</t>
  </si>
  <si>
    <t>2025 Syd Level C Step 1</t>
  </si>
  <si>
    <t>2025 Syd Level C Step 2</t>
  </si>
  <si>
    <t>2025 Syd Level C Step 3</t>
  </si>
  <si>
    <t>2025 Syd Level C Step 4</t>
  </si>
  <si>
    <t>2025 Syd Level C Step 5</t>
  </si>
  <si>
    <t>2025 Syd Level C Step 6</t>
  </si>
  <si>
    <t>2025 Syd Level D Step 1</t>
  </si>
  <si>
    <t>2025 Syd Level D Step 2</t>
  </si>
  <si>
    <t>2025 Syd Level D Step 3</t>
  </si>
  <si>
    <t>2025 Syd Level D Step 4</t>
  </si>
  <si>
    <t>2025 Syd Level E Professor</t>
  </si>
  <si>
    <t>2023 Fre Level 1 Step 1</t>
  </si>
  <si>
    <t>2023 Fre Level 1 Step 2</t>
  </si>
  <si>
    <t>2023 Fre Level 1 Step 3</t>
  </si>
  <si>
    <t>2023 Fre Level 1 Step 4</t>
  </si>
  <si>
    <t>2023 Fre Level 1 Step 5</t>
  </si>
  <si>
    <t>2023 Fre Level 1 Step 6</t>
  </si>
  <si>
    <t>2023 Fre Level 2 Step 1</t>
  </si>
  <si>
    <t>2023 Fre Level 2 Step 2</t>
  </si>
  <si>
    <t>2023 Fre Level 2 Step 3</t>
  </si>
  <si>
    <t>2023 Fre Level 3 Step 1</t>
  </si>
  <si>
    <t>2023 Fre Level 3 Step 2</t>
  </si>
  <si>
    <t>2023 Fre Level 3 Step 3</t>
  </si>
  <si>
    <t>2023 Fre Level 3 Step 4</t>
  </si>
  <si>
    <t>2023 Fre Level 3 Step 5</t>
  </si>
  <si>
    <t>2023 Fre Level 4 Step 1</t>
  </si>
  <si>
    <t>2023 Fre Level 4 Step 2</t>
  </si>
  <si>
    <t>2023 Fre Level 4 Step 3</t>
  </si>
  <si>
    <t>2023 Fre Level 4 Step 4</t>
  </si>
  <si>
    <t>2023 Fre Level 5 Step 1</t>
  </si>
  <si>
    <t>2023 Fre Level 5 Step 2</t>
  </si>
  <si>
    <t>2023 Fre Level 5 Step 3</t>
  </si>
  <si>
    <t>2023 Fre Level 5 Step 4</t>
  </si>
  <si>
    <t>2023 Fre Level 6 Step 1</t>
  </si>
  <si>
    <t>2023 Fre Level 6 Step 2</t>
  </si>
  <si>
    <t>2023 Fre Level 6 Step 3</t>
  </si>
  <si>
    <t>2023 Fre Level 6 Step 4</t>
  </si>
  <si>
    <t>2023 Fre Level 7 Step 1</t>
  </si>
  <si>
    <t>2023 Fre Level 7 Step 2</t>
  </si>
  <si>
    <t>2023 Fre Level 7 Step 3</t>
  </si>
  <si>
    <t>2023 Fre Level 7 Step 4</t>
  </si>
  <si>
    <t>2023 Fre Level 8 Step 1</t>
  </si>
  <si>
    <t>2023 Fre Level 8 Step 2</t>
  </si>
  <si>
    <t>2023 Fre Level 8 Step 3</t>
  </si>
  <si>
    <t>2023 Fre Level 8 Step 4</t>
  </si>
  <si>
    <t>2023 Fre Level 9 Step 1</t>
  </si>
  <si>
    <t>2023 Fre Level 9 Step 2</t>
  </si>
  <si>
    <t>2023 Fre Level 9 Step 3</t>
  </si>
  <si>
    <t>2023 Fre Level 9 Step 4</t>
  </si>
  <si>
    <t>2023 Fre Level 10 (Award Base)</t>
  </si>
  <si>
    <t>2023 Fre Level 10 Gr 1 Step 1</t>
  </si>
  <si>
    <t>2023 Fre Level 10 Gr 1 Step 2</t>
  </si>
  <si>
    <t>2023 Fre Level 10 Gr 1 Step 3</t>
  </si>
  <si>
    <t>2023 Fre Level 10 Gr 2 Step 1</t>
  </si>
  <si>
    <t>2023 Fre Level 10 Gr 2 Step 2</t>
  </si>
  <si>
    <t>2023 Fre Level 10 Gr 2 Step 3</t>
  </si>
  <si>
    <t>2023 Fre Level 10 Gr 3 Step 1</t>
  </si>
  <si>
    <t>2023 Fre Level 10 Gr 3 Step 2</t>
  </si>
  <si>
    <t>2023 Fre Level 10 Gr 3 Step 3</t>
  </si>
  <si>
    <t>2023 Fre Level 10 Gr 4 Step 1</t>
  </si>
  <si>
    <t>2023 Fre Level 10 Gr 4 Step 2</t>
  </si>
  <si>
    <t>2023 Fre Level 10 Gr 4 Step 3</t>
  </si>
  <si>
    <t>2023 Fre Level 10 Gr 5 Step 1</t>
  </si>
  <si>
    <t>2023 Fre Level 10 Gr 5 Step 2</t>
  </si>
  <si>
    <t>2023 Fre Level 10 Gr 5 Step 3</t>
  </si>
  <si>
    <t>2023 Fre Level 10 Gr 5 Step 4</t>
  </si>
  <si>
    <t>2023 Fre Level A Step 1</t>
  </si>
  <si>
    <t>2023 Fre Level A Step 2</t>
  </si>
  <si>
    <t>2023 Fre Level A Step 3</t>
  </si>
  <si>
    <t>2023 Fre Level A Step 4</t>
  </si>
  <si>
    <t>2023 Fre Level A Step 5</t>
  </si>
  <si>
    <t>2023 Fre Level A Step 6*</t>
  </si>
  <si>
    <t>2023 Fre Level A Step 7</t>
  </si>
  <si>
    <t>2023 Fre Level A Step 8</t>
  </si>
  <si>
    <t>2023 Fre Level B Step 1</t>
  </si>
  <si>
    <t>2023 Fre Level B Step 2</t>
  </si>
  <si>
    <t>2023 Fre Level B Step 3</t>
  </si>
  <si>
    <t>2023 Fre Level B Step 4</t>
  </si>
  <si>
    <t>2023 Fre Level B Step 5</t>
  </si>
  <si>
    <t>2023 Fre Level B Step 6</t>
  </si>
  <si>
    <t>2023 Fre Level C Step 1</t>
  </si>
  <si>
    <t>2023 Fre Level C Step 2</t>
  </si>
  <si>
    <t>2023 Fre Level C Step 3</t>
  </si>
  <si>
    <t>2023 Fre Level C Step 4</t>
  </si>
  <si>
    <t>2023 Fre Level C Step 5</t>
  </si>
  <si>
    <t>2023 Fre Level C Step 6</t>
  </si>
  <si>
    <t>2023 Fre Level D Step 1</t>
  </si>
  <si>
    <t>2023 Fre Level D Step 2</t>
  </si>
  <si>
    <t>2023 Fre Level D Step 3</t>
  </si>
  <si>
    <t>2023 Fre Level D Step 4</t>
  </si>
  <si>
    <t>2023 Fre Level E Professor</t>
  </si>
  <si>
    <t>2024 Fre Level 1 Step 1</t>
  </si>
  <si>
    <t>2024 Fre Level 1 Step 2</t>
  </si>
  <si>
    <t>2024 Fre Level 1 Step 3</t>
  </si>
  <si>
    <t>2024 Fre Level 1 Step 4</t>
  </si>
  <si>
    <t>2024 Fre Level 1 Step 5</t>
  </si>
  <si>
    <t>2024 Fre Level 1 Step 6</t>
  </si>
  <si>
    <t>2024 Fre Level 2 Step 1</t>
  </si>
  <si>
    <t>2024 Fre Level 2 Step 2</t>
  </si>
  <si>
    <t>2024 Fre Level 2 Step 3</t>
  </si>
  <si>
    <t>2024 Fre Level 3 Step 1</t>
  </si>
  <si>
    <t>2024 Fre Level 3 Step 2</t>
  </si>
  <si>
    <t>2024 Fre Level 3 Step 3</t>
  </si>
  <si>
    <t>2024 Fre Level 3 Step 4</t>
  </si>
  <si>
    <t>2024 Fre Level 3 Step 5</t>
  </si>
  <si>
    <t>2024 Fre Level 4 Step 1</t>
  </si>
  <si>
    <t>2024 Fre Level 4 Step 2</t>
  </si>
  <si>
    <t>2024 Fre Level 4 Step 3</t>
  </si>
  <si>
    <t>2024 Fre Level 4 Step 4</t>
  </si>
  <si>
    <t>2024 Fre Level 5 Step 1</t>
  </si>
  <si>
    <t>2024 Fre Level 5 Step 2</t>
  </si>
  <si>
    <t>2024 Fre Level 5 Step 3</t>
  </si>
  <si>
    <t>2024 Fre Level 5 Step 4</t>
  </si>
  <si>
    <t>2024 Fre Level 6 Step 1</t>
  </si>
  <si>
    <t>2024 Fre Level 6 Step 2</t>
  </si>
  <si>
    <t>2024 Fre Level 6 Step 3</t>
  </si>
  <si>
    <t>2024 Fre Level 6 Step 4</t>
  </si>
  <si>
    <t>2024 Fre Level 7 Step 1</t>
  </si>
  <si>
    <t>2024 Fre Level 7 Step 2</t>
  </si>
  <si>
    <t>2024 Fre Level 7 Step 3</t>
  </si>
  <si>
    <t>2024 Fre Level 7 Step 4</t>
  </si>
  <si>
    <t>2024 Fre Level 8 Step 1</t>
  </si>
  <si>
    <t>2024 Fre Level 8 Step 2</t>
  </si>
  <si>
    <t>2024 Fre Level 8 Step 3</t>
  </si>
  <si>
    <t>2024 Fre Level 8 Step 4</t>
  </si>
  <si>
    <t>2024 Fre Level 9 Step 1</t>
  </si>
  <si>
    <t>2024 Fre Level 9 Step 2</t>
  </si>
  <si>
    <t>2024 Fre Level 9 Step 3</t>
  </si>
  <si>
    <t>2024 Fre Level 9 Step 4</t>
  </si>
  <si>
    <t>2024 Fre Level 10 (Award Base)</t>
  </si>
  <si>
    <t>2024 Fre Level 10 Gr 1 Step 1</t>
  </si>
  <si>
    <t>2024 Fre Level 10 Gr 1 Step 2</t>
  </si>
  <si>
    <t>2024 Fre Level 10 Gr 1 Step 3</t>
  </si>
  <si>
    <t>2024 Fre Level 10 Gr 2 Step 1</t>
  </si>
  <si>
    <t>2024 Fre Level 10 Gr 2 Step 2</t>
  </si>
  <si>
    <t>2024 Fre Level 10 Gr 2 Step 3</t>
  </si>
  <si>
    <t>2024 Fre Level 10 Gr 3 Step 1</t>
  </si>
  <si>
    <t>2024 Fre Level 10 Gr 3 Step 2</t>
  </si>
  <si>
    <t>2024 Fre Level 10 Gr 3 Step 3</t>
  </si>
  <si>
    <t>2024 Fre Level 10 Gr 4 Step 1</t>
  </si>
  <si>
    <t>2024 Fre Level 10 Gr 4 Step 2</t>
  </si>
  <si>
    <t>2024 Fre Level 10 Gr 4 Step 3</t>
  </si>
  <si>
    <t>2024 Fre Level 10 Gr 5 Step 1</t>
  </si>
  <si>
    <t>2024 Fre Level 10 Gr 5 Step 2</t>
  </si>
  <si>
    <t>2024 Fre Level 10 Gr 5 Step 3</t>
  </si>
  <si>
    <t>2024 Fre Level 10 Gr 5 Step 4</t>
  </si>
  <si>
    <t>2024 Fre Level A Step 1</t>
  </si>
  <si>
    <t>2024 Fre Level A Step 2</t>
  </si>
  <si>
    <t>2024 Fre Level A Step 3</t>
  </si>
  <si>
    <t>2024 Fre Level A Step 4</t>
  </si>
  <si>
    <t>2024 Fre Level A Step 5</t>
  </si>
  <si>
    <t>2024 Fre Level A Step 6*</t>
  </si>
  <si>
    <t>2024 Fre Level A Step 7</t>
  </si>
  <si>
    <t>2024 Fre Level A Step 8</t>
  </si>
  <si>
    <t>2024 Fre Level B Step 1</t>
  </si>
  <si>
    <t>2024 Fre Level B Step 2</t>
  </si>
  <si>
    <t>2024 Fre Level B Step 3</t>
  </si>
  <si>
    <t>2024 Fre Level B Step 4</t>
  </si>
  <si>
    <t>2024 Fre Level B Step 5</t>
  </si>
  <si>
    <t>2024 Fre Level B Step 6</t>
  </si>
  <si>
    <t>2024 Fre Level C Step 1</t>
  </si>
  <si>
    <t>2024 Fre Level C Step 2</t>
  </si>
  <si>
    <t>2024 Fre Level C Step 3</t>
  </si>
  <si>
    <t>2024 Fre Level C Step 4</t>
  </si>
  <si>
    <t>2024 Fre Level C Step 5</t>
  </si>
  <si>
    <t>2024 Fre Level C Step 6</t>
  </si>
  <si>
    <t>2024 Fre Level D Step 1</t>
  </si>
  <si>
    <t>2024 Fre Level D Step 2</t>
  </si>
  <si>
    <t>2024 Fre Level D Step 3</t>
  </si>
  <si>
    <t>2024 Fre Level D Step 4</t>
  </si>
  <si>
    <t>2024 Fre Level E Professor</t>
  </si>
  <si>
    <t>2025 Fre Level 1 Step 1</t>
  </si>
  <si>
    <t>2025 Fre Level 1 Step 2</t>
  </si>
  <si>
    <t>2025 Fre Level 1 Step 3</t>
  </si>
  <si>
    <t>2025 Fre Level 1 Step 4</t>
  </si>
  <si>
    <t>2025 Fre Level 1 Step 5</t>
  </si>
  <si>
    <t>2025 Fre Level 1 Step 6</t>
  </si>
  <si>
    <t>2025 Fre Level 2 Step 1</t>
  </si>
  <si>
    <t>2025 Fre Level 2 Step 2</t>
  </si>
  <si>
    <t>2025 Fre Level 2 Step 3</t>
  </si>
  <si>
    <t>2025 Fre Level 3 Step 1</t>
  </si>
  <si>
    <t>2025 Fre Level 3 Step 2</t>
  </si>
  <si>
    <t>2025 Fre Level 3 Step 3</t>
  </si>
  <si>
    <t>2025 Fre Level 3 Step 4</t>
  </si>
  <si>
    <t>2025 Fre Level 3 Step 5</t>
  </si>
  <si>
    <t>2025 Fre Level 4 Step 1</t>
  </si>
  <si>
    <t>2025 Fre Level 4 Step 2</t>
  </si>
  <si>
    <t>2025 Fre Level 4 Step 3</t>
  </si>
  <si>
    <t>2025 Fre Level 4 Step 4</t>
  </si>
  <si>
    <t>2025 Fre Level 5 Step 1</t>
  </si>
  <si>
    <t>2025 Fre Level 5 Step 2</t>
  </si>
  <si>
    <t>2025 Fre Level 5 Step 3</t>
  </si>
  <si>
    <t>2025 Fre Level 5 Step 4</t>
  </si>
  <si>
    <t>2025 Fre Level 6 Step 1</t>
  </si>
  <si>
    <t>2025 Fre Level 6 Step 2</t>
  </si>
  <si>
    <t>2025 Fre Level 6 Step 3</t>
  </si>
  <si>
    <t>2025 Fre Level 6 Step 4</t>
  </si>
  <si>
    <t>2025 Fre Level 7 Step 1</t>
  </si>
  <si>
    <t>2025 Fre Level 7 Step 2</t>
  </si>
  <si>
    <t>2025 Fre Level 7 Step 3</t>
  </si>
  <si>
    <t>2025 Fre Level 7 Step 4</t>
  </si>
  <si>
    <t>2025 Fre Level 8 Step 1</t>
  </si>
  <si>
    <t>2025 Fre Level 8 Step 2</t>
  </si>
  <si>
    <t>2025 Fre Level 8 Step 3</t>
  </si>
  <si>
    <t>2025 Fre Level 8 Step 4</t>
  </si>
  <si>
    <t>2025 Fre Level 9 Step 1</t>
  </si>
  <si>
    <t>2025 Fre Level 9 Step 2</t>
  </si>
  <si>
    <t>2025 Fre Level 9 Step 3</t>
  </si>
  <si>
    <t>2025 Fre Level 9 Step 4</t>
  </si>
  <si>
    <t>2025 Fre Level 10 (Award Base)</t>
  </si>
  <si>
    <t>2025 Fre Level 10 Gr 1 Step 1</t>
  </si>
  <si>
    <t>2025 Fre Level 10 Gr 1 Step 2</t>
  </si>
  <si>
    <t>2025 Fre Level 10 Gr 1 Step 3</t>
  </si>
  <si>
    <t>2025 Fre Level 10 Gr 2 Step 1</t>
  </si>
  <si>
    <t>2025 Fre Level 10 Gr 2 Step 2</t>
  </si>
  <si>
    <t>2025 Fre Level 10 Gr 2 Step 3</t>
  </si>
  <si>
    <t>2025 Fre Level 10 Gr 3 Step 1</t>
  </si>
  <si>
    <t>2025 Fre Level 10 Gr 3 Step 2</t>
  </si>
  <si>
    <t>2025 Fre Level 10 Gr 3 Step 3</t>
  </si>
  <si>
    <t>2025 Fre Level 10 Gr 4 Step 1</t>
  </si>
  <si>
    <t>2025 Fre Level 10 Gr 4 Step 2</t>
  </si>
  <si>
    <t>2025 Fre Level 10 Gr 4 Step 3</t>
  </si>
  <si>
    <t>2025 Fre Level 10 Gr 5 Step 1</t>
  </si>
  <si>
    <t>2025 Fre Level 10 Gr 5 Step 2</t>
  </si>
  <si>
    <t>2025 Fre Level 10 Gr 5 Step 3</t>
  </si>
  <si>
    <t>2025 Fre Level 10 Gr 5 Step 4</t>
  </si>
  <si>
    <t>2025 Fre Level A Step 1</t>
  </si>
  <si>
    <t>2025 Fre Level A Step 2</t>
  </si>
  <si>
    <t>2025 Fre Level A Step 3</t>
  </si>
  <si>
    <t>2025 Fre Level A Step 4</t>
  </si>
  <si>
    <t>2025 Fre Level A Step 5</t>
  </si>
  <si>
    <t>2025 Fre Level A Step 6*</t>
  </si>
  <si>
    <t>2025 Fre Level A Step 7</t>
  </si>
  <si>
    <t>2025 Fre Level A Step 8</t>
  </si>
  <si>
    <t>2025 Fre Level B Step 1</t>
  </si>
  <si>
    <t>2025 Fre Level B Step 2</t>
  </si>
  <si>
    <t>2025 Fre Level B Step 3</t>
  </si>
  <si>
    <t>2025 Fre Level B Step 4</t>
  </si>
  <si>
    <t>2025 Fre Level B Step 5</t>
  </si>
  <si>
    <t>2025 Fre Level B Step 6</t>
  </si>
  <si>
    <t>2025 Fre Level C Step 1</t>
  </si>
  <si>
    <t>2025 Fre Level C Step 2</t>
  </si>
  <si>
    <t>2025 Fre Level C Step 3</t>
  </si>
  <si>
    <t>2025 Fre Level C Step 4</t>
  </si>
  <si>
    <t>2025 Fre Level C Step 5</t>
  </si>
  <si>
    <t>2025 Fre Level C Step 6</t>
  </si>
  <si>
    <t>2025 Fre Level D Step 1</t>
  </si>
  <si>
    <t>2025 Fre Level D Step 2</t>
  </si>
  <si>
    <t>2025 Fre Level D Step 3</t>
  </si>
  <si>
    <t>2025 Fre Level D Step 4</t>
  </si>
  <si>
    <t>2025 Fre Level E Professor</t>
  </si>
  <si>
    <t>2023 Brm Level 1 Step 1</t>
  </si>
  <si>
    <t>2023 Brm Level 1 Step 2</t>
  </si>
  <si>
    <t>2023 Brm Level 1 Step 3</t>
  </si>
  <si>
    <t>2023 Brm Level 1 Step 4</t>
  </si>
  <si>
    <t>2023 Brm Level 1 Step 5</t>
  </si>
  <si>
    <t>2023 Brm Level 1 Step 6</t>
  </si>
  <si>
    <t>2023 Brm Level 2 Step 1</t>
  </si>
  <si>
    <t>2023 Brm Level 2 Step 2</t>
  </si>
  <si>
    <t>2023 Brm Level 2 Step 3</t>
  </si>
  <si>
    <t>2023 Brm Level 3 Step 1</t>
  </si>
  <si>
    <t>2023 Brm Level 3 Step 2</t>
  </si>
  <si>
    <t>2023 Brm Level 3 Step 3</t>
  </si>
  <si>
    <t>2023 Brm Level 3 Step 4</t>
  </si>
  <si>
    <t>2023 Brm Level 3 Step 5</t>
  </si>
  <si>
    <t>2023 Brm Level 4 Step 1</t>
  </si>
  <si>
    <t>2023 Brm Level 4 Step 2</t>
  </si>
  <si>
    <t>2023 Brm Level 4 Step 3</t>
  </si>
  <si>
    <t>2023 Brm Level 4 Step 4</t>
  </si>
  <si>
    <t>2023 Brm Level 5 Step 1</t>
  </si>
  <si>
    <t>2023 Brm Level 5 Step 2</t>
  </si>
  <si>
    <t>2023 Brm Level 5 Step 3</t>
  </si>
  <si>
    <t>2023 Brm Level 5 Step 4</t>
  </si>
  <si>
    <t>2023 Brm Level 6 Step 1</t>
  </si>
  <si>
    <t>2023 Brm Level 6 Step 2</t>
  </si>
  <si>
    <t>2023 Brm Level 6 Step 3</t>
  </si>
  <si>
    <t>2023 Brm Level 6 Step 4</t>
  </si>
  <si>
    <t>2023 Brm Level 7 Step 1</t>
  </si>
  <si>
    <t>2023 Brm Level 7 Step 2</t>
  </si>
  <si>
    <t>2023 Brm Level 7 Step 3</t>
  </si>
  <si>
    <t>2023 Brm Level 7 Step 4</t>
  </si>
  <si>
    <t>2023 Brm Level 8 Step 1</t>
  </si>
  <si>
    <t>2023 Brm Level 8 Step 2</t>
  </si>
  <si>
    <t>2023 Brm Level 8 Step 3</t>
  </si>
  <si>
    <t>2023 Brm Level 8 Step 4</t>
  </si>
  <si>
    <t>2023 Brm Level 9 Step 1</t>
  </si>
  <si>
    <t>2023 Brm Level 9 Step 2</t>
  </si>
  <si>
    <t>2023 Brm Level 9 Step 3</t>
  </si>
  <si>
    <t>2023 Brm Level 9 Step 4</t>
  </si>
  <si>
    <t>2023 Brm Level 10 (Award Base)</t>
  </si>
  <si>
    <t>2023 Brm Level 10 Gr 1 Step 1</t>
  </si>
  <si>
    <t>2023 Brm Level 10 Gr 1 Step 2</t>
  </si>
  <si>
    <t>2023 Brm Level 10 Gr 1 Step 3</t>
  </si>
  <si>
    <t>2023 Brm Level 10 Gr 2 Step 1</t>
  </si>
  <si>
    <t>2023 Brm Level 10 Gr 2 Step 2</t>
  </si>
  <si>
    <t>2023 Brm Level 10 Gr 2 Step 3</t>
  </si>
  <si>
    <t>2023 Brm Level 10 Gr 3 Step 1</t>
  </si>
  <si>
    <t>2023 Brm Level 10 Gr 3 Step 2</t>
  </si>
  <si>
    <t>2023 Brm Level 10 Gr 3 Step 3</t>
  </si>
  <si>
    <t>2023 Brm Level 10 Gr 4 Step 1</t>
  </si>
  <si>
    <t>2023 Brm Level 10 Gr 4 Step 2</t>
  </si>
  <si>
    <t>2023 Brm Level 10 Gr 4 Step 3</t>
  </si>
  <si>
    <t>2023 Brm Level 10 Gr 5 Step 1</t>
  </si>
  <si>
    <t>2023 Brm Level 10 Gr 5 Step 2</t>
  </si>
  <si>
    <t>2023 Brm Level 10 Gr 5 Step 3</t>
  </si>
  <si>
    <t>2023 Brm Level 10 Gr 5 Step 4</t>
  </si>
  <si>
    <t>2023 Brm Level A Step 1</t>
  </si>
  <si>
    <t>2023 Brm Level A Step 2</t>
  </si>
  <si>
    <t>2023 Brm Level A Step 3</t>
  </si>
  <si>
    <t>2023 Brm Level A Step 4</t>
  </si>
  <si>
    <t>2023 Brm Level A Step 5</t>
  </si>
  <si>
    <t>2023 Brm Level A Step 6*</t>
  </si>
  <si>
    <t>2023 Brm Level A Step 7</t>
  </si>
  <si>
    <t>2023 Brm Level A Step 8</t>
  </si>
  <si>
    <t>2023 Brm Level B Step 1</t>
  </si>
  <si>
    <t>2023 Brm Level B Step 2</t>
  </si>
  <si>
    <t>2023 Brm Level B Step 3</t>
  </si>
  <si>
    <t>2023 Brm Level B Step 4</t>
  </si>
  <si>
    <t>2023 Brm Level B Step 5</t>
  </si>
  <si>
    <t>2023 Brm Level B Step 6</t>
  </si>
  <si>
    <t>2023 Brm Level C Step 1</t>
  </si>
  <si>
    <t>2023 Brm Level C Step 2</t>
  </si>
  <si>
    <t>2023 Brm Level C Step 3</t>
  </si>
  <si>
    <t>2023 Brm Level C Step 4</t>
  </si>
  <si>
    <t>2023 Brm Level C Step 5</t>
  </si>
  <si>
    <t>2023 Brm Level C Step 6</t>
  </si>
  <si>
    <t>2023 Brm Level D Step 1</t>
  </si>
  <si>
    <t>2023 Brm Level D Step 2</t>
  </si>
  <si>
    <t>2023 Brm Level D Step 3</t>
  </si>
  <si>
    <t>2023 Brm Level D Step 4</t>
  </si>
  <si>
    <t>2023 Brm Level E Professor</t>
  </si>
  <si>
    <t>2024 Brm Level 1 Step 1</t>
  </si>
  <si>
    <t>2024 Brm Level 1 Step 2</t>
  </si>
  <si>
    <t>2024 Brm Level 1 Step 3</t>
  </si>
  <si>
    <t>2024 Brm Level 1 Step 4</t>
  </si>
  <si>
    <t>2024 Brm Level 1 Step 5</t>
  </si>
  <si>
    <t>2024 Brm Level 1 Step 6</t>
  </si>
  <si>
    <t>2024 Brm Level 2 Step 1</t>
  </si>
  <si>
    <t>2024 Brm Level 2 Step 2</t>
  </si>
  <si>
    <t>2024 Brm Level 2 Step 3</t>
  </si>
  <si>
    <t>2024 Brm Level 3 Step 1</t>
  </si>
  <si>
    <t>2024 Brm Level 3 Step 2</t>
  </si>
  <si>
    <t>2024 Brm Level 3 Step 3</t>
  </si>
  <si>
    <t>2024 Brm Level 3 Step 4</t>
  </si>
  <si>
    <t>2024 Brm Level 3 Step 5</t>
  </si>
  <si>
    <t>2024 Brm Level 4 Step 1</t>
  </si>
  <si>
    <t>2024 Brm Level 4 Step 2</t>
  </si>
  <si>
    <t>2024 Brm Level 4 Step 3</t>
  </si>
  <si>
    <t>2024 Brm Level 4 Step 4</t>
  </si>
  <si>
    <t>2024 Brm Level 5 Step 1</t>
  </si>
  <si>
    <t>2024 Brm Level 5 Step 2</t>
  </si>
  <si>
    <t>2024 Brm Level 5 Step 3</t>
  </si>
  <si>
    <t>2024 Brm Level 5 Step 4</t>
  </si>
  <si>
    <t>2024 Brm Level 6 Step 1</t>
  </si>
  <si>
    <t>2024 Brm Level 6 Step 2</t>
  </si>
  <si>
    <t>2024 Brm Level 6 Step 3</t>
  </si>
  <si>
    <t>2024 Brm Level 6 Step 4</t>
  </si>
  <si>
    <t>2024 Brm Level 7 Step 1</t>
  </si>
  <si>
    <t>2024 Brm Level 7 Step 2</t>
  </si>
  <si>
    <t>2024 Brm Level 7 Step 3</t>
  </si>
  <si>
    <t>2024 Brm Level 7 Step 4</t>
  </si>
  <si>
    <t>2024 Brm Level 8 Step 1</t>
  </si>
  <si>
    <t>2024 Brm Level 8 Step 2</t>
  </si>
  <si>
    <t>2024 Brm Level 8 Step 3</t>
  </si>
  <si>
    <t>2024 Brm Level 8 Step 4</t>
  </si>
  <si>
    <t>2024 Brm Level 9 Step 1</t>
  </si>
  <si>
    <t>2024 Brm Level 9 Step 2</t>
  </si>
  <si>
    <t>2024 Brm Level 9 Step 3</t>
  </si>
  <si>
    <t>2024 Brm Level 9 Step 4</t>
  </si>
  <si>
    <t>2024 Brm Level 10 (Award Base)</t>
  </si>
  <si>
    <t>2024 Brm Level 10 Gr 1 Step 1</t>
  </si>
  <si>
    <t>2024 Brm Level 10 Gr 1 Step 2</t>
  </si>
  <si>
    <t>2024 Brm Level 10 Gr 1 Step 3</t>
  </si>
  <si>
    <t>2024 Brm Level 10 Gr 2 Step 1</t>
  </si>
  <si>
    <t>2024 Brm Level 10 Gr 2 Step 2</t>
  </si>
  <si>
    <t>2024 Brm Level 10 Gr 2 Step 3</t>
  </si>
  <si>
    <t>2024 Brm Level 10 Gr 3 Step 1</t>
  </si>
  <si>
    <t>2024 Brm Level 10 Gr 3 Step 2</t>
  </si>
  <si>
    <t>2024 Brm Level 10 Gr 3 Step 3</t>
  </si>
  <si>
    <t>2024 Brm Level 10 Gr 4 Step 1</t>
  </si>
  <si>
    <t>2024 Brm Level 10 Gr 4 Step 2</t>
  </si>
  <si>
    <t>2024 Brm Level 10 Gr 4 Step 3</t>
  </si>
  <si>
    <t>2024 Brm Level 10 Gr 5 Step 1</t>
  </si>
  <si>
    <t>2024 Brm Level 10 Gr 5 Step 2</t>
  </si>
  <si>
    <t>2024 Brm Level 10 Gr 5 Step 3</t>
  </si>
  <si>
    <t>2024 Brm Level 10 Gr 5 Step 4</t>
  </si>
  <si>
    <t>2024 Brm Level A Step 1</t>
  </si>
  <si>
    <t>2024 Brm Level A Step 2</t>
  </si>
  <si>
    <t>2024 Brm Level A Step 3</t>
  </si>
  <si>
    <t>2024 Brm Level A Step 4</t>
  </si>
  <si>
    <t>2024 Brm Level A Step 5</t>
  </si>
  <si>
    <t>2024 Brm Level A Step 6*</t>
  </si>
  <si>
    <t>2024 Brm Level A Step 7</t>
  </si>
  <si>
    <t>2024 Brm Level A Step 8</t>
  </si>
  <si>
    <t>2024 Brm Level B Step 1</t>
  </si>
  <si>
    <t>2024 Brm Level B Step 2</t>
  </si>
  <si>
    <t>2024 Brm Level B Step 3</t>
  </si>
  <si>
    <t>2024 Brm Level B Step 4</t>
  </si>
  <si>
    <t>2024 Brm Level B Step 5</t>
  </si>
  <si>
    <t>2024 Brm Level B Step 6</t>
  </si>
  <si>
    <t>2024 Brm Level C Step 1</t>
  </si>
  <si>
    <t>2024 Brm Level C Step 2</t>
  </si>
  <si>
    <t>2024 Brm Level C Step 3</t>
  </si>
  <si>
    <t>2024 Brm Level C Step 4</t>
  </si>
  <si>
    <t>2024 Brm Level C Step 5</t>
  </si>
  <si>
    <t>2024 Brm Level C Step 6</t>
  </si>
  <si>
    <t>2024 Brm Level D Step 1</t>
  </si>
  <si>
    <t>2024 Brm Level D Step 2</t>
  </si>
  <si>
    <t>2024 Brm Level D Step 3</t>
  </si>
  <si>
    <t>2024 Brm Level D Step 4</t>
  </si>
  <si>
    <t>2024 Brm Level E Professor</t>
  </si>
  <si>
    <t>2025 Brm Level 1 Step 1</t>
  </si>
  <si>
    <t>2025 Brm Level 1 Step 2</t>
  </si>
  <si>
    <t>2025 Brm Level 1 Step 3</t>
  </si>
  <si>
    <t>2025 Brm Level 1 Step 4</t>
  </si>
  <si>
    <t>2025 Brm Level 1 Step 5</t>
  </si>
  <si>
    <t>2025 Brm Level 1 Step 6</t>
  </si>
  <si>
    <t>2025 Brm Level 2 Step 1</t>
  </si>
  <si>
    <t>2025 Brm Level 2 Step 2</t>
  </si>
  <si>
    <t>2025 Brm Level 2 Step 3</t>
  </si>
  <si>
    <t>2025 Brm Level 3 Step 1</t>
  </si>
  <si>
    <t>2025 Brm Level 3 Step 2</t>
  </si>
  <si>
    <t>2025 Brm Level 3 Step 3</t>
  </si>
  <si>
    <t>2025 Brm Level 3 Step 4</t>
  </si>
  <si>
    <t>2025 Brm Level 3 Step 5</t>
  </si>
  <si>
    <t>2025 Brm Level 4 Step 1</t>
  </si>
  <si>
    <t>2025 Brm Level 4 Step 2</t>
  </si>
  <si>
    <t>2025 Brm Level 4 Step 3</t>
  </si>
  <si>
    <t>2025 Brm Level 4 Step 4</t>
  </si>
  <si>
    <t>2025 Brm Level 5 Step 1</t>
  </si>
  <si>
    <t>2025 Brm Level 5 Step 2</t>
  </si>
  <si>
    <t>2025 Brm Level 5 Step 3</t>
  </si>
  <si>
    <t>2025 Brm Level 5 Step 4</t>
  </si>
  <si>
    <t>2025 Brm Level 6 Step 1</t>
  </si>
  <si>
    <t>2025 Brm Level 6 Step 2</t>
  </si>
  <si>
    <t>2025 Brm Level 6 Step 3</t>
  </si>
  <si>
    <t>2025 Brm Level 6 Step 4</t>
  </si>
  <si>
    <t>2025 Brm Level 7 Step 1</t>
  </si>
  <si>
    <t>2025 Brm Level 7 Step 2</t>
  </si>
  <si>
    <t>2025 Brm Level 7 Step 3</t>
  </si>
  <si>
    <t>2025 Brm Level 7 Step 4</t>
  </si>
  <si>
    <t>2025 Brm Level 8 Step 1</t>
  </si>
  <si>
    <t>2025 Brm Level 8 Step 2</t>
  </si>
  <si>
    <t>2025 Brm Level 8 Step 3</t>
  </si>
  <si>
    <t>2025 Brm Level 8 Step 4</t>
  </si>
  <si>
    <t>2025 Brm Level 9 Step 1</t>
  </si>
  <si>
    <t>2025 Brm Level 9 Step 2</t>
  </si>
  <si>
    <t>2025 Brm Level 9 Step 3</t>
  </si>
  <si>
    <t>2025 Brm Level 9 Step 4</t>
  </si>
  <si>
    <t>2025 Brm Level 10 (Award Base)</t>
  </si>
  <si>
    <t>2025 Brm Level 10 Gr 1 Step 1</t>
  </si>
  <si>
    <t>2025 Brm Level 10 Gr 1 Step 2</t>
  </si>
  <si>
    <t>2025 Brm Level 10 Gr 1 Step 3</t>
  </si>
  <si>
    <t>2025 Brm Level 10 Gr 2 Step 1</t>
  </si>
  <si>
    <t>2025 Brm Level 10 Gr 2 Step 2</t>
  </si>
  <si>
    <t>2025 Brm Level 10 Gr 2 Step 3</t>
  </si>
  <si>
    <t>2025 Brm Level 10 Gr 3 Step 1</t>
  </si>
  <si>
    <t>2025 Brm Level 10 Gr 3 Step 2</t>
  </si>
  <si>
    <t>2025 Brm Level 10 Gr 3 Step 3</t>
  </si>
  <si>
    <t>2025 Brm Level 10 Gr 4 Step 1</t>
  </si>
  <si>
    <t>2025 Brm Level 10 Gr 4 Step 2</t>
  </si>
  <si>
    <t>2025 Brm Level 10 Gr 4 Step 3</t>
  </si>
  <si>
    <t>2025 Brm Level 10 Gr 5 Step 1</t>
  </si>
  <si>
    <t>2025 Brm Level 10 Gr 5 Step 2</t>
  </si>
  <si>
    <t>2025 Brm Level 10 Gr 5 Step 3</t>
  </si>
  <si>
    <t>2025 Brm Level 10 Gr 5 Step 4</t>
  </si>
  <si>
    <t>2025 Brm Level A Step 1</t>
  </si>
  <si>
    <t>2025 Brm Level A Step 2</t>
  </si>
  <si>
    <t>2025 Brm Level A Step 3</t>
  </si>
  <si>
    <t>2025 Brm Level A Step 4</t>
  </si>
  <si>
    <t>2025 Brm Level A Step 5</t>
  </si>
  <si>
    <t>2025 Brm Level A Step 6*</t>
  </si>
  <si>
    <t>2025 Brm Level A Step 7</t>
  </si>
  <si>
    <t>2025 Brm Level A Step 8</t>
  </si>
  <si>
    <t>2025 Brm Level B Step 1</t>
  </si>
  <si>
    <t>2025 Brm Level B Step 2</t>
  </si>
  <si>
    <t>2025 Brm Level B Step 3</t>
  </si>
  <si>
    <t>2025 Brm Level B Step 4</t>
  </si>
  <si>
    <t>2025 Brm Level B Step 5</t>
  </si>
  <si>
    <t>2025 Brm Level B Step 6</t>
  </si>
  <si>
    <t>2025 Brm Level C Step 1</t>
  </si>
  <si>
    <t>2025 Brm Level C Step 2</t>
  </si>
  <si>
    <t>2025 Brm Level C Step 3</t>
  </si>
  <si>
    <t>2025 Brm Level C Step 4</t>
  </si>
  <si>
    <t>2025 Brm Level C Step 5</t>
  </si>
  <si>
    <t>2025 Brm Level C Step 6</t>
  </si>
  <si>
    <t>2025 Brm Level D Step 1</t>
  </si>
  <si>
    <t>2025 Brm Level D Step 2</t>
  </si>
  <si>
    <t>2025 Brm Level D Step 3</t>
  </si>
  <si>
    <t>2025 Brm Level D Step 4</t>
  </si>
  <si>
    <t>2025 Brm Level E Professor</t>
  </si>
  <si>
    <t>30/06/20XX</t>
  </si>
  <si>
    <t>Lab Supplies (8 x $1,000 per extraction kit)</t>
  </si>
  <si>
    <r>
      <t xml:space="preserve">Instructions:
</t>
    </r>
    <r>
      <rPr>
        <b/>
        <sz val="11"/>
        <rFont val="Arial"/>
        <family val="2"/>
      </rPr>
      <t>- Populate only the white, green and red cells only</t>
    </r>
    <r>
      <rPr>
        <sz val="11"/>
        <rFont val="Arial"/>
        <family val="2"/>
      </rPr>
      <t xml:space="preserve">
- The green and red cells need to equal the 'Total Cost' within the same line. Select the correct column accordingly
- If additional rows are needed, unhide the rows by clicking on the numbers on the left of the table (eg 25 &amp; 39), right click, select unhide
- Any change to University Overheads at Cell K99 must be requested and justified to PVC-R in your IRMA Coversheet                                                                            - Refer to the 'Example Budget' tab for a worked example
- For any issues regarding this pricing template, contact Research Accountant, Mervin.Say@nd.edu.au</t>
    </r>
  </si>
  <si>
    <t>Transcription costs</t>
  </si>
  <si>
    <t>LSL</t>
  </si>
  <si>
    <t>PRT 5.5722%</t>
  </si>
  <si>
    <t>PRT 5.45%</t>
  </si>
  <si>
    <t>Annual Salary 2026</t>
  </si>
  <si>
    <t>2026 Brm Level 1 Step 1</t>
  </si>
  <si>
    <t>2026 Brm Level 1 Step 2</t>
  </si>
  <si>
    <t>2026 Brm Level 1 Step 3</t>
  </si>
  <si>
    <t>2026 Brm Level 1 Step 4</t>
  </si>
  <si>
    <t>2026 Brm Level 1 Step 5</t>
  </si>
  <si>
    <t>2026 Brm Level 1 Step 6</t>
  </si>
  <si>
    <t>2026 Brm Level 2 Step 1</t>
  </si>
  <si>
    <t>2026 Brm Level 2 Step 2</t>
  </si>
  <si>
    <t>2026 Brm Level 2 Step 3</t>
  </si>
  <si>
    <t>2026 Brm Level 3 Step 1</t>
  </si>
  <si>
    <t>2026 Brm Level 3 Step 2</t>
  </si>
  <si>
    <t>2026 Brm Level 3 Step 3</t>
  </si>
  <si>
    <t>2026 Brm Level 3 Step 4</t>
  </si>
  <si>
    <t>2026 Brm Level 3 Step 5</t>
  </si>
  <si>
    <t>2026 Brm Level 4 Step 1</t>
  </si>
  <si>
    <t>2026 Brm Level 4 Step 2</t>
  </si>
  <si>
    <t>2026 Brm Level 4 Step 3</t>
  </si>
  <si>
    <t>2026 Brm Level 4 Step 4</t>
  </si>
  <si>
    <t>2026 Brm Level 5 Step 1</t>
  </si>
  <si>
    <t>2026 Brm Level 5 Step 2</t>
  </si>
  <si>
    <t>2026 Brm Level 5 Step 3</t>
  </si>
  <si>
    <t>2026 Brm Level 5 Step 4</t>
  </si>
  <si>
    <t>2026 Brm Level 6 Step 1</t>
  </si>
  <si>
    <t>2026 Brm Level 6 Step 2</t>
  </si>
  <si>
    <t>2026 Brm Level 6 Step 3</t>
  </si>
  <si>
    <t>2026 Brm Level 6 Step 4</t>
  </si>
  <si>
    <t>2026 Brm Level 7 Step 1</t>
  </si>
  <si>
    <t>2026 Brm Level 7 Step 2</t>
  </si>
  <si>
    <t>2026 Brm Level 7 Step 3</t>
  </si>
  <si>
    <t>2026 Brm Level 7 Step 4</t>
  </si>
  <si>
    <t>2026 Brm Level 8 Step 1</t>
  </si>
  <si>
    <t>2026 Brm Level 8 Step 2</t>
  </si>
  <si>
    <t>2026 Brm Level 8 Step 3</t>
  </si>
  <si>
    <t>2026 Brm Level 8 Step 4</t>
  </si>
  <si>
    <t>2026 Brm Level 9 Step 1</t>
  </si>
  <si>
    <t>2026 Brm Level 9 Step 2</t>
  </si>
  <si>
    <t>2026 Brm Level 9 Step 3</t>
  </si>
  <si>
    <t>2026 Brm Level 9 Step 4</t>
  </si>
  <si>
    <t>2026 Brm Level 10 (Award Base)</t>
  </si>
  <si>
    <t>2026 Brm Level 10 Gr 1 Step 1</t>
  </si>
  <si>
    <t>2026 Brm Level 10 Gr 1 Step 2</t>
  </si>
  <si>
    <t>2026 Brm Level 10 Gr 1 Step 3</t>
  </si>
  <si>
    <t>2026 Brm Level 10 Gr 2 Step 1</t>
  </si>
  <si>
    <t>2026 Brm Level 10 Gr 2 Step 2</t>
  </si>
  <si>
    <t>2026 Brm Level 10 Gr 2 Step 3</t>
  </si>
  <si>
    <t>2026 Brm Level 10 Gr 3 Step 1</t>
  </si>
  <si>
    <t>2026 Brm Level 10 Gr 3 Step 2</t>
  </si>
  <si>
    <t>2026 Brm Level 10 Gr 3 Step 3</t>
  </si>
  <si>
    <t>2026 Brm Level 10 Gr 4 Step 1</t>
  </si>
  <si>
    <t>2026 Brm Level 10 Gr 4 Step 2</t>
  </si>
  <si>
    <t>2026 Brm Level 10 Gr 4 Step 3</t>
  </si>
  <si>
    <t>2026 Brm Level 10 Gr 5 Step 1</t>
  </si>
  <si>
    <t>2026 Brm Level 10 Gr 5 Step 2</t>
  </si>
  <si>
    <t>2026 Brm Level 10 Gr 5 Step 3</t>
  </si>
  <si>
    <t>2026 Brm Level 10 Gr 5 Step 4</t>
  </si>
  <si>
    <t>2026 Brm Level A Step 1</t>
  </si>
  <si>
    <t>2026 Brm Level A Step 2</t>
  </si>
  <si>
    <t>2026 Brm Level A Step 3</t>
  </si>
  <si>
    <t>2026 Brm Level A Step 4</t>
  </si>
  <si>
    <t>2026 Brm Level A Step 5</t>
  </si>
  <si>
    <t>2026 Brm Level A Step 6*</t>
  </si>
  <si>
    <t>2026 Brm Level A Step 7</t>
  </si>
  <si>
    <t>2026 Brm Level A Step 8</t>
  </si>
  <si>
    <t>2026 Brm Level B Step 1</t>
  </si>
  <si>
    <t>2026 Brm Level B Step 2</t>
  </si>
  <si>
    <t>2026 Brm Level B Step 3</t>
  </si>
  <si>
    <t>2026 Brm Level B Step 4</t>
  </si>
  <si>
    <t>2026 Brm Level B Step 5</t>
  </si>
  <si>
    <t>2026 Brm Level B Step 6</t>
  </si>
  <si>
    <t>2026 Brm Level C Step 1</t>
  </si>
  <si>
    <t>2026 Brm Level C Step 2</t>
  </si>
  <si>
    <t>2026 Brm Level C Step 3</t>
  </si>
  <si>
    <t>2026 Brm Level C Step 4</t>
  </si>
  <si>
    <t>2026 Brm Level C Step 5</t>
  </si>
  <si>
    <t>2026 Brm Level C Step 6</t>
  </si>
  <si>
    <t>2026 Brm Level D Step 1</t>
  </si>
  <si>
    <t>2026 Brm Level D Step 2</t>
  </si>
  <si>
    <t>2026 Brm Level D Step 3</t>
  </si>
  <si>
    <t>2026 Brm Level D Step 4</t>
  </si>
  <si>
    <t>2026 Brm Level E Professor</t>
  </si>
  <si>
    <t>2027 Brm Level 1 Step 1</t>
  </si>
  <si>
    <t>2027 Brm Level 1 Step 2</t>
  </si>
  <si>
    <t>2027 Brm Level 1 Step 3</t>
  </si>
  <si>
    <t>2027 Brm Level 1 Step 4</t>
  </si>
  <si>
    <t>2027 Brm Level 1 Step 5</t>
  </si>
  <si>
    <t>2027 Brm Level 1 Step 6</t>
  </si>
  <si>
    <t>2027 Brm Level 2 Step 1</t>
  </si>
  <si>
    <t>2027 Brm Level 2 Step 2</t>
  </si>
  <si>
    <t>2027 Brm Level 2 Step 3</t>
  </si>
  <si>
    <t>2027 Brm Level 3 Step 1</t>
  </si>
  <si>
    <t>2027 Brm Level 3 Step 2</t>
  </si>
  <si>
    <t>2027 Brm Level 3 Step 3</t>
  </si>
  <si>
    <t>2027 Brm Level 3 Step 4</t>
  </si>
  <si>
    <t>2027 Brm Level 3 Step 5</t>
  </si>
  <si>
    <t>2027 Brm Level 4 Step 1</t>
  </si>
  <si>
    <t>2027 Brm Level 4 Step 2</t>
  </si>
  <si>
    <t>2027 Brm Level 4 Step 3</t>
  </si>
  <si>
    <t>2027 Brm Level 4 Step 4</t>
  </si>
  <si>
    <t>2027 Brm Level 5 Step 1</t>
  </si>
  <si>
    <t>2027 Brm Level 5 Step 2</t>
  </si>
  <si>
    <t>2027 Brm Level 5 Step 3</t>
  </si>
  <si>
    <t>2027 Brm Level 5 Step 4</t>
  </si>
  <si>
    <t>2027 Brm Level 6 Step 1</t>
  </si>
  <si>
    <t>2027 Brm Level 6 Step 2</t>
  </si>
  <si>
    <t>2027 Brm Level 6 Step 3</t>
  </si>
  <si>
    <t>2027 Brm Level 6 Step 4</t>
  </si>
  <si>
    <t>2027 Brm Level 7 Step 1</t>
  </si>
  <si>
    <t>2027 Brm Level 7 Step 2</t>
  </si>
  <si>
    <t>2027 Brm Level 7 Step 3</t>
  </si>
  <si>
    <t>2027 Brm Level 7 Step 4</t>
  </si>
  <si>
    <t>2027 Brm Level 8 Step 1</t>
  </si>
  <si>
    <t>2027 Brm Level 8 Step 2</t>
  </si>
  <si>
    <t>2027 Brm Level 8 Step 3</t>
  </si>
  <si>
    <t>2027 Brm Level 8 Step 4</t>
  </si>
  <si>
    <t>2027 Brm Level 9 Step 1</t>
  </si>
  <si>
    <t>2027 Brm Level 9 Step 2</t>
  </si>
  <si>
    <t>2027 Brm Level 9 Step 3</t>
  </si>
  <si>
    <t>2027 Brm Level 9 Step 4</t>
  </si>
  <si>
    <t>2027 Brm Level 10 (Award Base)</t>
  </si>
  <si>
    <t>2027 Brm Level 10 Gr 1 Step 1</t>
  </si>
  <si>
    <t>2027 Brm Level 10 Gr 1 Step 2</t>
  </si>
  <si>
    <t>2027 Brm Level 10 Gr 1 Step 3</t>
  </si>
  <si>
    <t>2027 Brm Level 10 Gr 2 Step 1</t>
  </si>
  <si>
    <t>2027 Brm Level 10 Gr 2 Step 2</t>
  </si>
  <si>
    <t>2027 Brm Level 10 Gr 2 Step 3</t>
  </si>
  <si>
    <t>2027 Brm Level 10 Gr 3 Step 1</t>
  </si>
  <si>
    <t>2027 Brm Level 10 Gr 3 Step 2</t>
  </si>
  <si>
    <t>2027 Brm Level 10 Gr 3 Step 3</t>
  </si>
  <si>
    <t>2027 Brm Level 10 Gr 4 Step 1</t>
  </si>
  <si>
    <t>2027 Brm Level 10 Gr 4 Step 2</t>
  </si>
  <si>
    <t>2027 Brm Level 10 Gr 4 Step 3</t>
  </si>
  <si>
    <t>2027 Brm Level 10 Gr 5 Step 1</t>
  </si>
  <si>
    <t>2027 Brm Level 10 Gr 5 Step 2</t>
  </si>
  <si>
    <t>2027 Brm Level 10 Gr 5 Step 3</t>
  </si>
  <si>
    <t>2027 Brm Level 10 Gr 5 Step 4</t>
  </si>
  <si>
    <t>2027 Brm Level A Step 1</t>
  </si>
  <si>
    <t>2027 Brm Level A Step 2</t>
  </si>
  <si>
    <t>2027 Brm Level A Step 3</t>
  </si>
  <si>
    <t>2027 Brm Level A Step 4</t>
  </si>
  <si>
    <t>2027 Brm Level A Step 5</t>
  </si>
  <si>
    <t>2027 Brm Level A Step 6*</t>
  </si>
  <si>
    <t>2027 Brm Level A Step 7</t>
  </si>
  <si>
    <t>2027 Brm Level A Step 8</t>
  </si>
  <si>
    <t>2027 Brm Level B Step 1</t>
  </si>
  <si>
    <t>2027 Brm Level B Step 2</t>
  </si>
  <si>
    <t>2027 Brm Level B Step 3</t>
  </si>
  <si>
    <t>2027 Brm Level B Step 4</t>
  </si>
  <si>
    <t>2027 Brm Level B Step 5</t>
  </si>
  <si>
    <t>2027 Brm Level B Step 6</t>
  </si>
  <si>
    <t>2027 Brm Level C Step 1</t>
  </si>
  <si>
    <t>2027 Brm Level C Step 2</t>
  </si>
  <si>
    <t>2027 Brm Level C Step 3</t>
  </si>
  <si>
    <t>2027 Brm Level C Step 4</t>
  </si>
  <si>
    <t>2027 Brm Level C Step 5</t>
  </si>
  <si>
    <t>2027 Brm Level C Step 6</t>
  </si>
  <si>
    <t>2027 Brm Level D Step 1</t>
  </si>
  <si>
    <t>2027 Brm Level D Step 2</t>
  </si>
  <si>
    <t>2027 Brm Level D Step 3</t>
  </si>
  <si>
    <t>2027 Brm Level D Step 4</t>
  </si>
  <si>
    <t>2027 Brm Level E Professor</t>
  </si>
  <si>
    <t>2026 Fre Level 1 Step 1</t>
  </si>
  <si>
    <t>2026 Fre Level 1 Step 2</t>
  </si>
  <si>
    <t>2026 Fre Level 1 Step 3</t>
  </si>
  <si>
    <t>2026 Fre Level 1 Step 4</t>
  </si>
  <si>
    <t>2026 Fre Level 1 Step 5</t>
  </si>
  <si>
    <t>2026 Fre Level 1 Step 6</t>
  </si>
  <si>
    <t>2026 Fre Level 2 Step 1</t>
  </si>
  <si>
    <t>2026 Fre Level 2 Step 2</t>
  </si>
  <si>
    <t>2026 Fre Level 2 Step 3</t>
  </si>
  <si>
    <t>2026 Fre Level 3 Step 1</t>
  </si>
  <si>
    <t>2026 Fre Level 3 Step 2</t>
  </si>
  <si>
    <t>2026 Fre Level 3 Step 3</t>
  </si>
  <si>
    <t>2026 Fre Level 3 Step 4</t>
  </si>
  <si>
    <t>2026 Fre Level 3 Step 5</t>
  </si>
  <si>
    <t>2026 Fre Level 4 Step 1</t>
  </si>
  <si>
    <t>2026 Fre Level 4 Step 2</t>
  </si>
  <si>
    <t>2026 Fre Level 4 Step 3</t>
  </si>
  <si>
    <t>2026 Fre Level 4 Step 4</t>
  </si>
  <si>
    <t>2026 Fre Level 5 Step 1</t>
  </si>
  <si>
    <t>2026 Fre Level 5 Step 2</t>
  </si>
  <si>
    <t>2026 Fre Level 5 Step 3</t>
  </si>
  <si>
    <t>2026 Fre Level 5 Step 4</t>
  </si>
  <si>
    <t>2026 Fre Level 6 Step 1</t>
  </si>
  <si>
    <t>2026 Fre Level 6 Step 2</t>
  </si>
  <si>
    <t>2026 Fre Level 6 Step 3</t>
  </si>
  <si>
    <t>2026 Fre Level 6 Step 4</t>
  </si>
  <si>
    <t>2026 Fre Level 7 Step 1</t>
  </si>
  <si>
    <t>2026 Fre Level 7 Step 2</t>
  </si>
  <si>
    <t>2026 Fre Level 7 Step 3</t>
  </si>
  <si>
    <t>2026 Fre Level 7 Step 4</t>
  </si>
  <si>
    <t>2026 Fre Level 8 Step 1</t>
  </si>
  <si>
    <t>2026 Fre Level 8 Step 2</t>
  </si>
  <si>
    <t>2026 Fre Level 8 Step 3</t>
  </si>
  <si>
    <t>2026 Fre Level 8 Step 4</t>
  </si>
  <si>
    <t>2026 Fre Level 9 Step 1</t>
  </si>
  <si>
    <t>2026 Fre Level 9 Step 2</t>
  </si>
  <si>
    <t>2026 Fre Level 9 Step 3</t>
  </si>
  <si>
    <t>2026 Fre Level 9 Step 4</t>
  </si>
  <si>
    <t>2026 Fre Level 10 (Award Base)</t>
  </si>
  <si>
    <t>2026 Fre Level 10 Gr 1 Step 1</t>
  </si>
  <si>
    <t>2026 Fre Level 10 Gr 1 Step 2</t>
  </si>
  <si>
    <t>2026 Fre Level 10 Gr 1 Step 3</t>
  </si>
  <si>
    <t>2026 Fre Level 10 Gr 2 Step 1</t>
  </si>
  <si>
    <t>2026 Fre Level 10 Gr 2 Step 2</t>
  </si>
  <si>
    <t>2026 Fre Level 10 Gr 2 Step 3</t>
  </si>
  <si>
    <t>2026 Fre Level 10 Gr 3 Step 1</t>
  </si>
  <si>
    <t>2026 Fre Level 10 Gr 3 Step 2</t>
  </si>
  <si>
    <t>2026 Fre Level 10 Gr 3 Step 3</t>
  </si>
  <si>
    <t>2026 Fre Level 10 Gr 4 Step 1</t>
  </si>
  <si>
    <t>2026 Fre Level 10 Gr 4 Step 2</t>
  </si>
  <si>
    <t>2026 Fre Level 10 Gr 4 Step 3</t>
  </si>
  <si>
    <t>2026 Fre Level 10 Gr 5 Step 1</t>
  </si>
  <si>
    <t>2026 Fre Level 10 Gr 5 Step 2</t>
  </si>
  <si>
    <t>2026 Fre Level 10 Gr 5 Step 3</t>
  </si>
  <si>
    <t>2026 Fre Level 10 Gr 5 Step 4</t>
  </si>
  <si>
    <t>2026 Fre Level A Step 1</t>
  </si>
  <si>
    <t>2026 Fre Level A Step 2</t>
  </si>
  <si>
    <t>2026 Fre Level A Step 3</t>
  </si>
  <si>
    <t>2026 Fre Level A Step 4</t>
  </si>
  <si>
    <t>2026 Fre Level A Step 5</t>
  </si>
  <si>
    <t>2026 Fre Level A Step 6*</t>
  </si>
  <si>
    <t>2026 Fre Level A Step 7</t>
  </si>
  <si>
    <t>2026 Fre Level A Step 8</t>
  </si>
  <si>
    <t>2026 Fre Level B Step 1</t>
  </si>
  <si>
    <t>2026 Fre Level B Step 2</t>
  </si>
  <si>
    <t>2026 Fre Level B Step 3</t>
  </si>
  <si>
    <t>2026 Fre Level B Step 4</t>
  </si>
  <si>
    <t>2026 Fre Level B Step 5</t>
  </si>
  <si>
    <t>2026 Fre Level B Step 6</t>
  </si>
  <si>
    <t>2026 Fre Level C Step 1</t>
  </si>
  <si>
    <t>2026 Fre Level C Step 2</t>
  </si>
  <si>
    <t>2026 Fre Level C Step 3</t>
  </si>
  <si>
    <t>2026 Fre Level C Step 4</t>
  </si>
  <si>
    <t>2026 Fre Level C Step 5</t>
  </si>
  <si>
    <t>2026 Fre Level C Step 6</t>
  </si>
  <si>
    <t>2026 Fre Level D Step 1</t>
  </si>
  <si>
    <t>2026 Fre Level D Step 2</t>
  </si>
  <si>
    <t>2026 Fre Level D Step 3</t>
  </si>
  <si>
    <t>2026 Fre Level D Step 4</t>
  </si>
  <si>
    <t>2026 Fre Level E Professor</t>
  </si>
  <si>
    <t>2027 Fre Level 1 Step 1</t>
  </si>
  <si>
    <t>2027 Fre Level 1 Step 2</t>
  </si>
  <si>
    <t>2027 Fre Level 1 Step 3</t>
  </si>
  <si>
    <t>2027 Fre Level 1 Step 4</t>
  </si>
  <si>
    <t>2027 Fre Level 1 Step 5</t>
  </si>
  <si>
    <t>2027 Fre Level 1 Step 6</t>
  </si>
  <si>
    <t>2027 Fre Level 2 Step 1</t>
  </si>
  <si>
    <t>2027 Fre Level 2 Step 2</t>
  </si>
  <si>
    <t>2027 Fre Level 2 Step 3</t>
  </si>
  <si>
    <t>2027 Fre Level 3 Step 1</t>
  </si>
  <si>
    <t>2027 Fre Level 3 Step 2</t>
  </si>
  <si>
    <t>2027 Fre Level 3 Step 3</t>
  </si>
  <si>
    <t>2027 Fre Level 3 Step 4</t>
  </si>
  <si>
    <t>2027 Fre Level 3 Step 5</t>
  </si>
  <si>
    <t>2027 Fre Level 4 Step 1</t>
  </si>
  <si>
    <t>2027 Fre Level 4 Step 2</t>
  </si>
  <si>
    <t>2027 Fre Level 4 Step 3</t>
  </si>
  <si>
    <t>2027 Fre Level 4 Step 4</t>
  </si>
  <si>
    <t>2027 Fre Level 5 Step 1</t>
  </si>
  <si>
    <t>2027 Fre Level 5 Step 2</t>
  </si>
  <si>
    <t>2027 Fre Level 5 Step 3</t>
  </si>
  <si>
    <t>2027 Fre Level 5 Step 4</t>
  </si>
  <si>
    <t>2027 Fre Level 6 Step 1</t>
  </si>
  <si>
    <t>2027 Fre Level 6 Step 2</t>
  </si>
  <si>
    <t>2027 Fre Level 6 Step 3</t>
  </si>
  <si>
    <t>2027 Fre Level 6 Step 4</t>
  </si>
  <si>
    <t>2027 Fre Level 7 Step 1</t>
  </si>
  <si>
    <t>2027 Fre Level 7 Step 2</t>
  </si>
  <si>
    <t>2027 Fre Level 7 Step 3</t>
  </si>
  <si>
    <t>2027 Fre Level 7 Step 4</t>
  </si>
  <si>
    <t>2027 Fre Level 8 Step 1</t>
  </si>
  <si>
    <t>2027 Fre Level 8 Step 2</t>
  </si>
  <si>
    <t>2027 Fre Level 8 Step 3</t>
  </si>
  <si>
    <t>2027 Fre Level 8 Step 4</t>
  </si>
  <si>
    <t>2027 Fre Level 9 Step 1</t>
  </si>
  <si>
    <t>2027 Fre Level 9 Step 2</t>
  </si>
  <si>
    <t>2027 Fre Level 9 Step 3</t>
  </si>
  <si>
    <t>2027 Fre Level 9 Step 4</t>
  </si>
  <si>
    <t>2027 Fre Level 10 (Award Base)</t>
  </si>
  <si>
    <t>2027 Fre Level 10 Gr 1 Step 1</t>
  </si>
  <si>
    <t>2027 Fre Level 10 Gr 1 Step 2</t>
  </si>
  <si>
    <t>2027 Fre Level 10 Gr 1 Step 3</t>
  </si>
  <si>
    <t>2027 Fre Level 10 Gr 2 Step 1</t>
  </si>
  <si>
    <t>2027 Fre Level 10 Gr 2 Step 2</t>
  </si>
  <si>
    <t>2027 Fre Level 10 Gr 2 Step 3</t>
  </si>
  <si>
    <t>2027 Fre Level 10 Gr 3 Step 1</t>
  </si>
  <si>
    <t>2027 Fre Level 10 Gr 3 Step 2</t>
  </si>
  <si>
    <t>2027 Fre Level 10 Gr 3 Step 3</t>
  </si>
  <si>
    <t>2027 Fre Level 10 Gr 4 Step 1</t>
  </si>
  <si>
    <t>2027 Fre Level 10 Gr 4 Step 2</t>
  </si>
  <si>
    <t>2027 Fre Level 10 Gr 4 Step 3</t>
  </si>
  <si>
    <t>2027 Fre Level 10 Gr 5 Step 1</t>
  </si>
  <si>
    <t>2027 Fre Level 10 Gr 5 Step 2</t>
  </si>
  <si>
    <t>2027 Fre Level 10 Gr 5 Step 3</t>
  </si>
  <si>
    <t>2027 Fre Level 10 Gr 5 Step 4</t>
  </si>
  <si>
    <t>2027 Fre Level A Step 1</t>
  </si>
  <si>
    <t>2027 Fre Level A Step 2</t>
  </si>
  <si>
    <t>2027 Fre Level A Step 3</t>
  </si>
  <si>
    <t>2027 Fre Level A Step 4</t>
  </si>
  <si>
    <t>2027 Fre Level A Step 5</t>
  </si>
  <si>
    <t>2027 Fre Level A Step 6*</t>
  </si>
  <si>
    <t>2027 Fre Level A Step 7</t>
  </si>
  <si>
    <t>2027 Fre Level A Step 8</t>
  </si>
  <si>
    <t>2027 Fre Level B Step 1</t>
  </si>
  <si>
    <t>2027 Fre Level B Step 2</t>
  </si>
  <si>
    <t>2027 Fre Level B Step 3</t>
  </si>
  <si>
    <t>2027 Fre Level B Step 4</t>
  </si>
  <si>
    <t>2027 Fre Level B Step 5</t>
  </si>
  <si>
    <t>2027 Fre Level B Step 6</t>
  </si>
  <si>
    <t>2027 Fre Level C Step 1</t>
  </si>
  <si>
    <t>2027 Fre Level C Step 2</t>
  </si>
  <si>
    <t>2027 Fre Level C Step 3</t>
  </si>
  <si>
    <t>2027 Fre Level C Step 4</t>
  </si>
  <si>
    <t>2027 Fre Level C Step 5</t>
  </si>
  <si>
    <t>2027 Fre Level C Step 6</t>
  </si>
  <si>
    <t>2027 Fre Level D Step 1</t>
  </si>
  <si>
    <t>2027 Fre Level D Step 2</t>
  </si>
  <si>
    <t>2027 Fre Level D Step 3</t>
  </si>
  <si>
    <t>2027 Fre Level D Step 4</t>
  </si>
  <si>
    <t>2027 Fre Level E Professor</t>
  </si>
  <si>
    <t>Annual Salary 2027</t>
  </si>
  <si>
    <t>2026 Syd Level 1 Step 1</t>
  </si>
  <si>
    <t>2026 Syd Level 1 Step 2</t>
  </si>
  <si>
    <t>2026 Syd Level 1 Step 3</t>
  </si>
  <si>
    <t>2026 Syd Level 1 Step 4</t>
  </si>
  <si>
    <t>2026 Syd Level 1 Step 5</t>
  </si>
  <si>
    <t>2026 Syd Level 1 Step 6</t>
  </si>
  <si>
    <t>2026 Syd Level 2 Step 1</t>
  </si>
  <si>
    <t>2026 Syd Level 2 Step 2</t>
  </si>
  <si>
    <t>2026 Syd Level 2 Step 3</t>
  </si>
  <si>
    <t>2026 Syd Level 3 Step 1</t>
  </si>
  <si>
    <t>2026 Syd Level 3 Step 2</t>
  </si>
  <si>
    <t>2026 Syd Level 3 Step 3</t>
  </si>
  <si>
    <t>2026 Syd Level 3 Step 4</t>
  </si>
  <si>
    <t>2026 Syd Level 3 Step 5</t>
  </si>
  <si>
    <t>2026 Syd Level 4 Step 1</t>
  </si>
  <si>
    <t>2026 Syd Level 4 Step 2</t>
  </si>
  <si>
    <t>2026 Syd Level 4 Step 3</t>
  </si>
  <si>
    <t>2026 Syd Level 4 Step 4</t>
  </si>
  <si>
    <t>2026 Syd Level 5 Step 1</t>
  </si>
  <si>
    <t>2026 Syd Level 5 Step 2</t>
  </si>
  <si>
    <t>2026 Syd Level 5 Step 3</t>
  </si>
  <si>
    <t>2026 Syd Level 5 Step 4</t>
  </si>
  <si>
    <t>2026 Syd Level 6 Step 1</t>
  </si>
  <si>
    <t>2026 Syd Level 6 Step 2</t>
  </si>
  <si>
    <t>2026 Syd Level 6 Step 3</t>
  </si>
  <si>
    <t>2026 Syd Level 6 Step 4</t>
  </si>
  <si>
    <t>2026 Syd Level 7 Step 1</t>
  </si>
  <si>
    <t>2026 Syd Level 7 Step 2</t>
  </si>
  <si>
    <t>2026 Syd Level 7 Step 3</t>
  </si>
  <si>
    <t>2026 Syd Level 7 Step 4</t>
  </si>
  <si>
    <t>2026 Syd Level 8 Step 1</t>
  </si>
  <si>
    <t>2026 Syd Level 8 Step 2</t>
  </si>
  <si>
    <t>2026 Syd Level 8 Step 3</t>
  </si>
  <si>
    <t>2026 Syd Level 8 Step 4</t>
  </si>
  <si>
    <t>2026 Syd Level 9 Step 1</t>
  </si>
  <si>
    <t>2026 Syd Level 9 Step 2</t>
  </si>
  <si>
    <t>2026 Syd Level 9 Step 3</t>
  </si>
  <si>
    <t>2026 Syd Level 9 Step 4</t>
  </si>
  <si>
    <t>2026 Syd Level 10 (Award Base)</t>
  </si>
  <si>
    <t>2026 Syd Level 10 Gr 1 Step 1</t>
  </si>
  <si>
    <t>2026 Syd Level 10 Gr 1 Step 2</t>
  </si>
  <si>
    <t>2026 Syd Level 10 Gr 1 Step 3</t>
  </si>
  <si>
    <t>2026 Syd Level 10 Gr 2 Step 1</t>
  </si>
  <si>
    <t>2026 Syd Level 10 Gr 2 Step 2</t>
  </si>
  <si>
    <t>2026 Syd Level 10 Gr 2 Step 3</t>
  </si>
  <si>
    <t>2026 Syd Level 10 Gr 3 Step 1</t>
  </si>
  <si>
    <t>2026 Syd Level 10 Gr 3 Step 2</t>
  </si>
  <si>
    <t>2026 Syd Level 10 Gr 3 Step 3</t>
  </si>
  <si>
    <t>2026 Syd Level 10 Gr 4 Step 1</t>
  </si>
  <si>
    <t>2026 Syd Level 10 Gr 4 Step 2</t>
  </si>
  <si>
    <t>2026 Syd Level 10 Gr 4 Step 3</t>
  </si>
  <si>
    <t>2026 Syd Level 10 Gr 5 Step 1</t>
  </si>
  <si>
    <t>2026 Syd Level 10 Gr 5 Step 2</t>
  </si>
  <si>
    <t>2026 Syd Level 10 Gr 5 Step 3</t>
  </si>
  <si>
    <t>2026 Syd Level 10 Gr 5 Step 4</t>
  </si>
  <si>
    <t>2026 Syd Level A Step 1</t>
  </si>
  <si>
    <t>2026 Syd Level A Step 2</t>
  </si>
  <si>
    <t>2026 Syd Level A Step 3</t>
  </si>
  <si>
    <t>2026 Syd Level A Step 4</t>
  </si>
  <si>
    <t>2026 Syd Level A Step 5</t>
  </si>
  <si>
    <t>2026 Syd Level A Step 6*</t>
  </si>
  <si>
    <t>2026 Syd Level A Step 7</t>
  </si>
  <si>
    <t>2026 Syd Level A Step 8</t>
  </si>
  <si>
    <t>2026 Syd Level B Step 1</t>
  </si>
  <si>
    <t>2026 Syd Level B Step 2</t>
  </si>
  <si>
    <t>2026 Syd Level B Step 3</t>
  </si>
  <si>
    <t>2026 Syd Level B Step 4</t>
  </si>
  <si>
    <t>2026 Syd Level B Step 5</t>
  </si>
  <si>
    <t>2026 Syd Level B Step 6</t>
  </si>
  <si>
    <t>2026 Syd Level C Step 1</t>
  </si>
  <si>
    <t>2026 Syd Level C Step 2</t>
  </si>
  <si>
    <t>2026 Syd Level C Step 3</t>
  </si>
  <si>
    <t>2026 Syd Level C Step 4</t>
  </si>
  <si>
    <t>2026 Syd Level C Step 5</t>
  </si>
  <si>
    <t>2026 Syd Level C Step 6</t>
  </si>
  <si>
    <t>2026 Syd Level D Step 1</t>
  </si>
  <si>
    <t>2026 Syd Level D Step 2</t>
  </si>
  <si>
    <t>2026 Syd Level D Step 3</t>
  </si>
  <si>
    <t>2026 Syd Level D Step 4</t>
  </si>
  <si>
    <t>2026 Syd Level E Professor</t>
  </si>
  <si>
    <t>2027 Syd Level 1 Step 1</t>
  </si>
  <si>
    <t>2027 Syd Level 1 Step 2</t>
  </si>
  <si>
    <t>2027 Syd Level 1 Step 3</t>
  </si>
  <si>
    <t>2027 Syd Level 1 Step 4</t>
  </si>
  <si>
    <t>2027 Syd Level 1 Step 5</t>
  </si>
  <si>
    <t>2027 Syd Level 1 Step 6</t>
  </si>
  <si>
    <t>2027 Syd Level 2 Step 1</t>
  </si>
  <si>
    <t>2027 Syd Level 2 Step 2</t>
  </si>
  <si>
    <t>2027 Syd Level 2 Step 3</t>
  </si>
  <si>
    <t>2027 Syd Level 3 Step 1</t>
  </si>
  <si>
    <t>2027 Syd Level 3 Step 2</t>
  </si>
  <si>
    <t>2027 Syd Level 3 Step 3</t>
  </si>
  <si>
    <t>2027 Syd Level 3 Step 4</t>
  </si>
  <si>
    <t>2027 Syd Level 3 Step 5</t>
  </si>
  <si>
    <t>2027 Syd Level 4 Step 1</t>
  </si>
  <si>
    <t>2027 Syd Level 4 Step 2</t>
  </si>
  <si>
    <t>2027 Syd Level 4 Step 3</t>
  </si>
  <si>
    <t>2027 Syd Level 4 Step 4</t>
  </si>
  <si>
    <t>2027 Syd Level 5 Step 1</t>
  </si>
  <si>
    <t>2027 Syd Level 5 Step 2</t>
  </si>
  <si>
    <t>2027 Syd Level 5 Step 3</t>
  </si>
  <si>
    <t>2027 Syd Level 5 Step 4</t>
  </si>
  <si>
    <t>2027 Syd Level 6 Step 1</t>
  </si>
  <si>
    <t>2027 Syd Level 6 Step 2</t>
  </si>
  <si>
    <t>2027 Syd Level 6 Step 3</t>
  </si>
  <si>
    <t>2027 Syd Level 6 Step 4</t>
  </si>
  <si>
    <t>2027 Syd Level 7 Step 1</t>
  </si>
  <si>
    <t>2027 Syd Level 7 Step 2</t>
  </si>
  <si>
    <t>2027 Syd Level 7 Step 3</t>
  </si>
  <si>
    <t>2027 Syd Level 7 Step 4</t>
  </si>
  <si>
    <t>2027 Syd Level 8 Step 1</t>
  </si>
  <si>
    <t>2027 Syd Level 8 Step 2</t>
  </si>
  <si>
    <t>2027 Syd Level 8 Step 3</t>
  </si>
  <si>
    <t>2027 Syd Level 8 Step 4</t>
  </si>
  <si>
    <t>2027 Syd Level 9 Step 1</t>
  </si>
  <si>
    <t>2027 Syd Level 9 Step 2</t>
  </si>
  <si>
    <t>2027 Syd Level 9 Step 3</t>
  </si>
  <si>
    <t>2027 Syd Level 9 Step 4</t>
  </si>
  <si>
    <t>2027 Syd Level 10 (Award Base)</t>
  </si>
  <si>
    <t>2027 Syd Level 10 Gr 1 Step 1</t>
  </si>
  <si>
    <t>2027 Syd Level 10 Gr 1 Step 2</t>
  </si>
  <si>
    <t>2027 Syd Level 10 Gr 1 Step 3</t>
  </si>
  <si>
    <t>2027 Syd Level 10 Gr 2 Step 1</t>
  </si>
  <si>
    <t>2027 Syd Level 10 Gr 2 Step 2</t>
  </si>
  <si>
    <t>2027 Syd Level 10 Gr 2 Step 3</t>
  </si>
  <si>
    <t>2027 Syd Level 10 Gr 3 Step 1</t>
  </si>
  <si>
    <t>2027 Syd Level 10 Gr 3 Step 2</t>
  </si>
  <si>
    <t>2027 Syd Level 10 Gr 3 Step 3</t>
  </si>
  <si>
    <t>2027 Syd Level 10 Gr 4 Step 1</t>
  </si>
  <si>
    <t>2027 Syd Level 10 Gr 4 Step 2</t>
  </si>
  <si>
    <t>2027 Syd Level 10 Gr 4 Step 3</t>
  </si>
  <si>
    <t>2027 Syd Level 10 Gr 5 Step 1</t>
  </si>
  <si>
    <t>2027 Syd Level 10 Gr 5 Step 2</t>
  </si>
  <si>
    <t>2027 Syd Level 10 Gr 5 Step 3</t>
  </si>
  <si>
    <t>2027 Syd Level 10 Gr 5 Step 4</t>
  </si>
  <si>
    <t>2027 Syd Level A Step 1</t>
  </si>
  <si>
    <t>2027 Syd Level A Step 2</t>
  </si>
  <si>
    <t>2027 Syd Level A Step 3</t>
  </si>
  <si>
    <t>2027 Syd Level A Step 4</t>
  </si>
  <si>
    <t>2027 Syd Level A Step 5</t>
  </si>
  <si>
    <t>2027 Syd Level A Step 6*</t>
  </si>
  <si>
    <t>2027 Syd Level A Step 7</t>
  </si>
  <si>
    <t>2027 Syd Level A Step 8</t>
  </si>
  <si>
    <t>2027 Syd Level B Step 1</t>
  </si>
  <si>
    <t>2027 Syd Level B Step 2</t>
  </si>
  <si>
    <t>2027 Syd Level B Step 3</t>
  </si>
  <si>
    <t>2027 Syd Level B Step 4</t>
  </si>
  <si>
    <t>2027 Syd Level B Step 5</t>
  </si>
  <si>
    <t>2027 Syd Level B Step 6</t>
  </si>
  <si>
    <t>2027 Syd Level C Step 1</t>
  </si>
  <si>
    <t>2027 Syd Level C Step 2</t>
  </si>
  <si>
    <t>2027 Syd Level C Step 3</t>
  </si>
  <si>
    <t>2027 Syd Level C Step 4</t>
  </si>
  <si>
    <t>2027 Syd Level C Step 5</t>
  </si>
  <si>
    <t>2027 Syd Level C Step 6</t>
  </si>
  <si>
    <t>2027 Syd Level D Step 1</t>
  </si>
  <si>
    <t>2027 Syd Level D Step 2</t>
  </si>
  <si>
    <t>2027 Syd Level D Step 3</t>
  </si>
  <si>
    <t>2027 Syd Level D Step 4</t>
  </si>
  <si>
    <t>2027 Syd Level E Professor</t>
  </si>
  <si>
    <t>2026 Casual Salary Rates</t>
  </si>
  <si>
    <t>2027 Casual Salary Rates</t>
  </si>
  <si>
    <t>06.09.1937</t>
  </si>
  <si>
    <t>x</t>
  </si>
  <si>
    <t>n</t>
  </si>
  <si>
    <r>
      <t xml:space="preserve">Instructions:
</t>
    </r>
    <r>
      <rPr>
        <b/>
        <sz val="11"/>
        <rFont val="Arial"/>
        <family val="2"/>
      </rPr>
      <t>- Populate only the white, green and red cells only</t>
    </r>
    <r>
      <rPr>
        <sz val="11"/>
        <rFont val="Arial"/>
        <family val="2"/>
      </rPr>
      <t xml:space="preserve">
- The green and red cells need to equal the 'Total Cost' within the same line. Select the correct column accordingly
- If additional rows are needed, unhide the rows by clicking on the numbers on the left of the table (eg 25 &amp; 39), right click, select unhide                                                                 - Any change to University Overheads at Cell K99 must be requested and justified to PVC-Academic Development in your IRMA Coversheet  
- Refer to the 'Example Budget' tab for a worked example
- For any issues regarding this pricing template, contact Research Accountant, Finance@nd.edu.au</t>
    </r>
  </si>
  <si>
    <t>PRT</t>
  </si>
  <si>
    <t>WC</t>
  </si>
  <si>
    <t>$10,001 to $25,000</t>
  </si>
  <si>
    <t>$25,001 to $100,000</t>
  </si>
  <si>
    <t>2028 Casual Salary Rates</t>
  </si>
  <si>
    <t>Annual Salary 2028</t>
  </si>
  <si>
    <t>2029 Casual Salary Rates</t>
  </si>
  <si>
    <t>Annual Salary 2029</t>
  </si>
  <si>
    <t>2030 Casual Salary Rates</t>
  </si>
  <si>
    <t>Annual Salary 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</si>
</sst>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#,##0;\(#,##0\)"/>
    <numFmt numFmtId="166" formatCode="#,##0.0"/>
    <numFmt numFmtId="167" formatCode="&quot;$&quot;#,##0"/>
    <numFmt numFmtId="168" formatCode="_-&quot;$&quot;* #,##0.0000_-;\-&quot;$&quot;* #,##0.0000_-;_-&quot;$&quot;* &quot;-&quot;??_-;_-@_-"/>
    <numFmt numFmtId="169" formatCode="&quot;$&quot;#,##0.00"/>
    <numFmt numFmtId="170" formatCode="_-&quot;$&quot;* #,##0_-;\-&quot;$&quot;* #,##0_-;_-&quot;$&quot;* &quot;-&quot;??_-;_-@_-"/>
    <numFmt numFmtId="171" formatCode="#,##0.00000"/>
    <numFmt numFmtId="172" formatCode="0.000"/>
    <numFmt numFmtId="173" formatCode="_-&quot;$&quot;* #,##0.000_-;\-&quot;$&quot;* #,##0.000_-;_-&quot;$&quot;* &quot;-&quot;??_-;_-@_-"/>
  </numFmts>
  <fonts count="53" x14ac:knownFonts="1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9"/>
      <name val="Comic Sans MS"/>
      <family val="4"/>
    </font>
    <font>
      <b/>
      <sz val="11"/>
      <color indexed="12"/>
      <name val="Arial"/>
      <family val="2"/>
    </font>
    <font>
      <b/>
      <u/>
      <sz val="11"/>
      <color indexed="10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u/>
      <sz val="12"/>
      <color indexed="10"/>
      <name val="Arial"/>
      <family val="2"/>
    </font>
    <font>
      <u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name val="Comic Sans MS"/>
      <family val="4"/>
    </font>
    <font>
      <sz val="11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b/>
      <i/>
      <sz val="7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i/>
      <sz val="7"/>
      <name val="Arial"/>
      <family val="2"/>
    </font>
    <font>
      <i/>
      <u/>
      <sz val="12"/>
      <name val="Arial"/>
      <family val="2"/>
    </font>
    <font>
      <b/>
      <u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rgb="FFFF0000"/>
      <name val="Comic Sans MS"/>
      <family val="4"/>
    </font>
    <font>
      <sz val="9"/>
      <color theme="1"/>
      <name val="Arial"/>
      <family val="2"/>
    </font>
    <font>
      <strike/>
      <sz val="11"/>
      <name val="Calibri"/>
      <family val="2"/>
      <scheme val="minor"/>
    </font>
    <font>
      <strike/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0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</cellStyleXfs>
  <cellXfs count="545">
    <xf numFmtId="0" fontId="0" fillId="0" borderId="0" xfId="0"/>
    <xf numFmtId="0" fontId="0" fillId="2" borderId="0" xfId="0" applyFill="1" applyProtection="1">
      <protection locked="0"/>
    </xf>
    <xf numFmtId="165" fontId="0" fillId="2" borderId="0" xfId="0" applyNumberFormat="1" applyFill="1" applyProtection="1">
      <protection locked="0"/>
    </xf>
    <xf numFmtId="0" fontId="18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14" fillId="2" borderId="1" xfId="0" applyFont="1" applyFill="1" applyBorder="1" applyAlignment="1" applyProtection="1">
      <alignment horizontal="center"/>
      <protection locked="0"/>
    </xf>
    <xf numFmtId="0" fontId="14" fillId="2" borderId="0" xfId="0" applyFont="1" applyFill="1" applyAlignment="1" applyProtection="1">
      <alignment horizontal="center"/>
      <protection locked="0"/>
    </xf>
    <xf numFmtId="0" fontId="14" fillId="2" borderId="2" xfId="0" applyFont="1" applyFill="1" applyBorder="1" applyAlignment="1" applyProtection="1">
      <alignment horizontal="center"/>
      <protection locked="0"/>
    </xf>
    <xf numFmtId="0" fontId="14" fillId="2" borderId="0" xfId="0" applyFont="1" applyFill="1" applyAlignment="1" applyProtection="1">
      <alignment horizontal="left"/>
      <protection locked="0"/>
    </xf>
    <xf numFmtId="0" fontId="7" fillId="2" borderId="0" xfId="0" applyFont="1" applyFill="1" applyAlignment="1" applyProtection="1">
      <alignment horizontal="left"/>
      <protection locked="0"/>
    </xf>
    <xf numFmtId="0" fontId="10" fillId="2" borderId="1" xfId="0" applyFont="1" applyFill="1" applyBorder="1" applyAlignment="1" applyProtection="1">
      <alignment horizontal="right" vertical="center"/>
      <protection locked="0"/>
    </xf>
    <xf numFmtId="0" fontId="7" fillId="2" borderId="2" xfId="0" applyFont="1" applyFill="1" applyBorder="1" applyAlignment="1" applyProtection="1">
      <alignment horizontal="center"/>
      <protection locked="0"/>
    </xf>
    <xf numFmtId="0" fontId="6" fillId="2" borderId="0" xfId="0" applyFont="1" applyFill="1" applyProtection="1">
      <protection locked="0"/>
    </xf>
    <xf numFmtId="0" fontId="10" fillId="2" borderId="1" xfId="0" applyFont="1" applyFill="1" applyBorder="1" applyAlignment="1" applyProtection="1">
      <alignment horizontal="right"/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7" fillId="2" borderId="1" xfId="0" applyFont="1" applyFill="1" applyBorder="1" applyProtection="1">
      <protection locked="0"/>
    </xf>
    <xf numFmtId="0" fontId="7" fillId="2" borderId="0" xfId="0" applyFont="1" applyFill="1" applyProtection="1">
      <protection locked="0"/>
    </xf>
    <xf numFmtId="0" fontId="11" fillId="2" borderId="0" xfId="0" applyFont="1" applyFill="1" applyAlignment="1" applyProtection="1">
      <alignment horizontal="left"/>
      <protection locked="0"/>
    </xf>
    <xf numFmtId="0" fontId="3" fillId="2" borderId="0" xfId="0" applyFont="1" applyFill="1" applyProtection="1">
      <protection locked="0"/>
    </xf>
    <xf numFmtId="165" fontId="3" fillId="2" borderId="0" xfId="0" applyNumberFormat="1" applyFont="1" applyFill="1" applyProtection="1">
      <protection locked="0"/>
    </xf>
    <xf numFmtId="0" fontId="21" fillId="2" borderId="1" xfId="0" applyFont="1" applyFill="1" applyBorder="1" applyProtection="1">
      <protection locked="0"/>
    </xf>
    <xf numFmtId="0" fontId="1" fillId="2" borderId="1" xfId="0" applyFont="1" applyFill="1" applyBorder="1" applyProtection="1">
      <protection locked="0"/>
    </xf>
    <xf numFmtId="0" fontId="2" fillId="2" borderId="0" xfId="0" applyFont="1" applyFill="1" applyProtection="1">
      <protection locked="0"/>
    </xf>
    <xf numFmtId="165" fontId="3" fillId="3" borderId="3" xfId="0" applyNumberFormat="1" applyFont="1" applyFill="1" applyBorder="1" applyAlignment="1" applyProtection="1">
      <alignment horizontal="center"/>
      <protection locked="0"/>
    </xf>
    <xf numFmtId="0" fontId="4" fillId="3" borderId="3" xfId="0" applyFont="1" applyFill="1" applyBorder="1" applyAlignment="1" applyProtection="1">
      <alignment horizontal="center"/>
      <protection locked="0"/>
    </xf>
    <xf numFmtId="165" fontId="3" fillId="3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3" borderId="4" xfId="0" applyFont="1" applyFill="1" applyBorder="1" applyAlignment="1" applyProtection="1">
      <alignment horizontal="center" vertical="center" wrapText="1" shrinkToFit="1"/>
      <protection locked="0"/>
    </xf>
    <xf numFmtId="165" fontId="3" fillId="3" borderId="5" xfId="0" applyNumberFormat="1" applyFont="1" applyFill="1" applyBorder="1" applyProtection="1">
      <protection locked="0" hidden="1"/>
    </xf>
    <xf numFmtId="0" fontId="4" fillId="3" borderId="5" xfId="0" applyFont="1" applyFill="1" applyBorder="1" applyAlignment="1" applyProtection="1">
      <alignment horizontal="center"/>
      <protection locked="0"/>
    </xf>
    <xf numFmtId="0" fontId="9" fillId="0" borderId="6" xfId="0" applyFont="1" applyBorder="1" applyProtection="1">
      <protection locked="0"/>
    </xf>
    <xf numFmtId="0" fontId="9" fillId="0" borderId="7" xfId="0" applyFont="1" applyBorder="1" applyAlignment="1" applyProtection="1">
      <alignment horizontal="center"/>
      <protection locked="0"/>
    </xf>
    <xf numFmtId="3" fontId="9" fillId="0" borderId="8" xfId="0" applyNumberFormat="1" applyFont="1" applyBorder="1" applyAlignment="1" applyProtection="1">
      <alignment horizontal="center"/>
      <protection locked="0"/>
    </xf>
    <xf numFmtId="3" fontId="3" fillId="0" borderId="8" xfId="0" applyNumberFormat="1" applyFont="1" applyBorder="1" applyAlignment="1" applyProtection="1">
      <alignment horizontal="center"/>
      <protection locked="0" hidden="1"/>
    </xf>
    <xf numFmtId="0" fontId="0" fillId="2" borderId="2" xfId="0" applyFill="1" applyBorder="1" applyProtection="1">
      <protection locked="0" hidden="1"/>
    </xf>
    <xf numFmtId="44" fontId="2" fillId="2" borderId="2" xfId="2" applyFont="1" applyFill="1" applyBorder="1" applyProtection="1">
      <protection locked="0" hidden="1"/>
    </xf>
    <xf numFmtId="165" fontId="3" fillId="0" borderId="7" xfId="0" applyNumberFormat="1" applyFont="1" applyBorder="1" applyProtection="1">
      <protection locked="0"/>
    </xf>
    <xf numFmtId="0" fontId="3" fillId="0" borderId="7" xfId="0" applyFont="1" applyBorder="1" applyProtection="1">
      <protection locked="0" hidden="1"/>
    </xf>
    <xf numFmtId="0" fontId="0" fillId="2" borderId="0" xfId="0" applyFill="1" applyProtection="1">
      <protection locked="0" hidden="1"/>
    </xf>
    <xf numFmtId="0" fontId="7" fillId="2" borderId="0" xfId="0" applyFont="1" applyFill="1" applyAlignment="1" applyProtection="1">
      <alignment wrapText="1"/>
      <protection locked="0" hidden="1"/>
    </xf>
    <xf numFmtId="0" fontId="3" fillId="2" borderId="0" xfId="0" applyFont="1" applyFill="1" applyProtection="1">
      <protection locked="0" hidden="1"/>
    </xf>
    <xf numFmtId="165" fontId="3" fillId="2" borderId="9" xfId="0" applyNumberFormat="1" applyFont="1" applyFill="1" applyBorder="1" applyProtection="1">
      <protection locked="0" hidden="1"/>
    </xf>
    <xf numFmtId="0" fontId="7" fillId="2" borderId="0" xfId="0" applyFont="1" applyFill="1" applyAlignment="1" applyProtection="1">
      <alignment horizontal="right"/>
      <protection locked="0"/>
    </xf>
    <xf numFmtId="0" fontId="7" fillId="2" borderId="0" xfId="0" applyFont="1" applyFill="1" applyAlignment="1" applyProtection="1">
      <alignment horizontal="left" wrapText="1"/>
      <protection locked="0" hidden="1"/>
    </xf>
    <xf numFmtId="0" fontId="2" fillId="2" borderId="0" xfId="0" applyFont="1" applyFill="1" applyAlignment="1" applyProtection="1">
      <alignment horizontal="left"/>
      <protection locked="0"/>
    </xf>
    <xf numFmtId="0" fontId="3" fillId="2" borderId="1" xfId="0" applyFont="1" applyFill="1" applyBorder="1" applyProtection="1">
      <protection locked="0" hidden="1"/>
    </xf>
    <xf numFmtId="165" fontId="3" fillId="2" borderId="0" xfId="0" applyNumberFormat="1" applyFont="1" applyFill="1" applyProtection="1">
      <protection locked="0" hidden="1"/>
    </xf>
    <xf numFmtId="0" fontId="12" fillId="2" borderId="1" xfId="0" applyFont="1" applyFill="1" applyBorder="1" applyAlignment="1" applyProtection="1">
      <alignment horizontal="left"/>
      <protection locked="0" hidden="1"/>
    </xf>
    <xf numFmtId="0" fontId="12" fillId="2" borderId="0" xfId="0" applyFont="1" applyFill="1" applyAlignment="1" applyProtection="1">
      <alignment horizontal="left"/>
      <protection locked="0" hidden="1"/>
    </xf>
    <xf numFmtId="0" fontId="12" fillId="2" borderId="0" xfId="0" applyFont="1" applyFill="1" applyProtection="1">
      <protection locked="0" hidden="1"/>
    </xf>
    <xf numFmtId="165" fontId="4" fillId="2" borderId="0" xfId="0" applyNumberFormat="1" applyFont="1" applyFill="1" applyProtection="1">
      <protection locked="0" hidden="1"/>
    </xf>
    <xf numFmtId="0" fontId="4" fillId="2" borderId="2" xfId="0" applyFont="1" applyFill="1" applyBorder="1" applyProtection="1">
      <protection locked="0" hidden="1"/>
    </xf>
    <xf numFmtId="0" fontId="4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17" fillId="2" borderId="0" xfId="0" applyFont="1" applyFill="1" applyProtection="1">
      <protection locked="0"/>
    </xf>
    <xf numFmtId="9" fontId="2" fillId="0" borderId="8" xfId="5" applyFont="1" applyFill="1" applyBorder="1" applyAlignment="1" applyProtection="1">
      <alignment horizontal="center"/>
      <protection locked="0" hidden="1"/>
    </xf>
    <xf numFmtId="0" fontId="7" fillId="2" borderId="0" xfId="0" applyFont="1" applyFill="1" applyAlignment="1" applyProtection="1">
      <alignment horizontal="right" wrapText="1"/>
      <protection locked="0" hidden="1"/>
    </xf>
    <xf numFmtId="0" fontId="6" fillId="2" borderId="10" xfId="0" applyFont="1" applyFill="1" applyBorder="1" applyAlignment="1" applyProtection="1">
      <alignment horizontal="left" wrapText="1"/>
      <protection locked="0" hidden="1"/>
    </xf>
    <xf numFmtId="44" fontId="2" fillId="2" borderId="0" xfId="2" applyFont="1" applyFill="1" applyBorder="1" applyProtection="1">
      <protection hidden="1"/>
    </xf>
    <xf numFmtId="165" fontId="3" fillId="3" borderId="11" xfId="0" applyNumberFormat="1" applyFont="1" applyFill="1" applyBorder="1" applyAlignment="1" applyProtection="1">
      <alignment horizontal="left" vertical="center" shrinkToFit="1"/>
      <protection locked="0"/>
    </xf>
    <xf numFmtId="10" fontId="4" fillId="3" borderId="5" xfId="0" applyNumberFormat="1" applyFont="1" applyFill="1" applyBorder="1" applyAlignment="1" applyProtection="1">
      <alignment horizontal="center"/>
      <protection locked="0" hidden="1"/>
    </xf>
    <xf numFmtId="165" fontId="3" fillId="2" borderId="11" xfId="0" applyNumberFormat="1" applyFont="1" applyFill="1" applyBorder="1" applyProtection="1">
      <protection locked="0" hidden="1"/>
    </xf>
    <xf numFmtId="0" fontId="3" fillId="0" borderId="7" xfId="0" applyFont="1" applyBorder="1" applyAlignment="1" applyProtection="1">
      <alignment horizontal="left"/>
      <protection locked="0" hidden="1"/>
    </xf>
    <xf numFmtId="0" fontId="6" fillId="0" borderId="7" xfId="0" applyFont="1" applyBorder="1" applyAlignment="1" applyProtection="1">
      <alignment horizontal="left"/>
      <protection locked="0" hidden="1"/>
    </xf>
    <xf numFmtId="0" fontId="3" fillId="5" borderId="12" xfId="0" applyFont="1" applyFill="1" applyBorder="1" applyAlignment="1" applyProtection="1">
      <alignment horizontal="center"/>
      <protection locked="0"/>
    </xf>
    <xf numFmtId="44" fontId="2" fillId="6" borderId="13" xfId="2" applyFont="1" applyFill="1" applyBorder="1" applyProtection="1">
      <protection hidden="1"/>
    </xf>
    <xf numFmtId="44" fontId="6" fillId="6" borderId="14" xfId="2" applyFont="1" applyFill="1" applyBorder="1" applyProtection="1">
      <protection hidden="1"/>
    </xf>
    <xf numFmtId="44" fontId="2" fillId="6" borderId="14" xfId="0" applyNumberFormat="1" applyFont="1" applyFill="1" applyBorder="1" applyProtection="1">
      <protection hidden="1"/>
    </xf>
    <xf numFmtId="44" fontId="2" fillId="6" borderId="14" xfId="2" applyFont="1" applyFill="1" applyBorder="1" applyProtection="1">
      <protection hidden="1"/>
    </xf>
    <xf numFmtId="165" fontId="3" fillId="7" borderId="15" xfId="0" applyNumberFormat="1" applyFont="1" applyFill="1" applyBorder="1" applyAlignment="1" applyProtection="1">
      <alignment horizontal="center"/>
      <protection locked="0"/>
    </xf>
    <xf numFmtId="44" fontId="2" fillId="8" borderId="8" xfId="2" applyFont="1" applyFill="1" applyBorder="1" applyProtection="1">
      <protection hidden="1"/>
    </xf>
    <xf numFmtId="44" fontId="2" fillId="8" borderId="8" xfId="0" applyNumberFormat="1" applyFont="1" applyFill="1" applyBorder="1" applyProtection="1">
      <protection hidden="1"/>
    </xf>
    <xf numFmtId="0" fontId="1" fillId="0" borderId="0" xfId="0" quotePrefix="1" applyFont="1"/>
    <xf numFmtId="0" fontId="1" fillId="0" borderId="0" xfId="0" applyFont="1"/>
    <xf numFmtId="49" fontId="0" fillId="0" borderId="8" xfId="0" applyNumberFormat="1" applyBorder="1"/>
    <xf numFmtId="49" fontId="0" fillId="0" borderId="0" xfId="0" applyNumberFormat="1"/>
    <xf numFmtId="49" fontId="1" fillId="0" borderId="0" xfId="0" applyNumberFormat="1" applyFont="1"/>
    <xf numFmtId="0" fontId="1" fillId="9" borderId="0" xfId="0" quotePrefix="1" applyFont="1" applyFill="1"/>
    <xf numFmtId="0" fontId="1" fillId="9" borderId="0" xfId="0" applyFont="1" applyFill="1"/>
    <xf numFmtId="49" fontId="0" fillId="9" borderId="0" xfId="0" applyNumberFormat="1" applyFill="1"/>
    <xf numFmtId="0" fontId="0" fillId="9" borderId="0" xfId="0" applyFill="1"/>
    <xf numFmtId="49" fontId="1" fillId="9" borderId="0" xfId="0" applyNumberFormat="1" applyFont="1" applyFill="1"/>
    <xf numFmtId="0" fontId="38" fillId="2" borderId="3" xfId="4" applyFont="1" applyFill="1" applyBorder="1" applyAlignment="1">
      <alignment horizontal="center" vertical="center" wrapText="1"/>
    </xf>
    <xf numFmtId="0" fontId="38" fillId="2" borderId="15" xfId="4" applyFont="1" applyFill="1" applyBorder="1" applyAlignment="1">
      <alignment horizontal="center" vertical="center" wrapText="1"/>
    </xf>
    <xf numFmtId="0" fontId="36" fillId="0" borderId="0" xfId="4"/>
    <xf numFmtId="9" fontId="38" fillId="2" borderId="5" xfId="4" applyNumberFormat="1" applyFont="1" applyFill="1" applyBorder="1" applyAlignment="1">
      <alignment horizontal="center" vertical="center" wrapText="1"/>
    </xf>
    <xf numFmtId="0" fontId="38" fillId="2" borderId="16" xfId="4" applyFont="1" applyFill="1" applyBorder="1" applyAlignment="1">
      <alignment horizontal="center" vertical="center" wrapText="1"/>
    </xf>
    <xf numFmtId="0" fontId="38" fillId="2" borderId="5" xfId="4" applyFont="1" applyFill="1" applyBorder="1" applyAlignment="1">
      <alignment horizontal="center" vertical="center" wrapText="1"/>
    </xf>
    <xf numFmtId="49" fontId="36" fillId="0" borderId="8" xfId="4" applyNumberFormat="1" applyBorder="1"/>
    <xf numFmtId="0" fontId="36" fillId="0" borderId="8" xfId="4" applyBorder="1"/>
    <xf numFmtId="44" fontId="36" fillId="0" borderId="8" xfId="3" applyFont="1" applyFill="1" applyBorder="1"/>
    <xf numFmtId="168" fontId="36" fillId="0" borderId="8" xfId="3" applyNumberFormat="1" applyFont="1" applyFill="1" applyBorder="1"/>
    <xf numFmtId="167" fontId="36" fillId="0" borderId="8" xfId="4" applyNumberFormat="1" applyBorder="1"/>
    <xf numFmtId="167" fontId="36" fillId="0" borderId="8" xfId="4" applyNumberFormat="1" applyBorder="1" applyAlignment="1">
      <alignment horizontal="center"/>
    </xf>
    <xf numFmtId="44" fontId="0" fillId="0" borderId="0" xfId="2" applyFont="1"/>
    <xf numFmtId="0" fontId="1" fillId="2" borderId="0" xfId="0" applyFont="1" applyFill="1" applyProtection="1">
      <protection locked="0"/>
    </xf>
    <xf numFmtId="166" fontId="3" fillId="0" borderId="8" xfId="0" applyNumberFormat="1" applyFont="1" applyBorder="1" applyAlignment="1" applyProtection="1">
      <alignment horizontal="center"/>
      <protection locked="0" hidden="1"/>
    </xf>
    <xf numFmtId="0" fontId="4" fillId="10" borderId="3" xfId="0" applyFont="1" applyFill="1" applyBorder="1" applyAlignment="1" applyProtection="1">
      <alignment horizontal="center"/>
      <protection locked="0"/>
    </xf>
    <xf numFmtId="0" fontId="4" fillId="10" borderId="4" xfId="0" applyFont="1" applyFill="1" applyBorder="1" applyAlignment="1" applyProtection="1">
      <alignment horizontal="center" vertical="center" wrapText="1" shrinkToFit="1"/>
      <protection locked="0"/>
    </xf>
    <xf numFmtId="0" fontId="4" fillId="10" borderId="5" xfId="0" applyFont="1" applyFill="1" applyBorder="1" applyAlignment="1" applyProtection="1">
      <alignment horizontal="center"/>
      <protection locked="0"/>
    </xf>
    <xf numFmtId="3" fontId="9" fillId="11" borderId="8" xfId="0" applyNumberFormat="1" applyFont="1" applyFill="1" applyBorder="1" applyAlignment="1" applyProtection="1">
      <alignment horizontal="center"/>
      <protection locked="0"/>
    </xf>
    <xf numFmtId="4" fontId="3" fillId="11" borderId="8" xfId="0" applyNumberFormat="1" applyFont="1" applyFill="1" applyBorder="1" applyAlignment="1" applyProtection="1">
      <alignment horizontal="center"/>
      <protection locked="0" hidden="1"/>
    </xf>
    <xf numFmtId="0" fontId="39" fillId="2" borderId="0" xfId="0" applyFont="1" applyFill="1" applyAlignment="1" applyProtection="1">
      <alignment horizontal="center"/>
      <protection locked="0"/>
    </xf>
    <xf numFmtId="49" fontId="0" fillId="11" borderId="0" xfId="0" applyNumberFormat="1" applyFill="1"/>
    <xf numFmtId="44" fontId="3" fillId="8" borderId="8" xfId="2" applyFont="1" applyFill="1" applyBorder="1" applyProtection="1">
      <protection hidden="1"/>
    </xf>
    <xf numFmtId="44" fontId="25" fillId="6" borderId="14" xfId="2" applyFont="1" applyFill="1" applyBorder="1" applyProtection="1">
      <protection hidden="1"/>
    </xf>
    <xf numFmtId="44" fontId="25" fillId="6" borderId="14" xfId="2" applyFont="1" applyFill="1" applyBorder="1" applyProtection="1">
      <protection locked="0" hidden="1"/>
    </xf>
    <xf numFmtId="0" fontId="4" fillId="3" borderId="5" xfId="0" applyFont="1" applyFill="1" applyBorder="1" applyAlignment="1" applyProtection="1">
      <alignment horizontal="center"/>
      <protection locked="0" hidden="1"/>
    </xf>
    <xf numFmtId="0" fontId="4" fillId="10" borderId="5" xfId="0" applyFont="1" applyFill="1" applyBorder="1" applyAlignment="1" applyProtection="1">
      <alignment horizontal="center"/>
      <protection locked="0" hidden="1"/>
    </xf>
    <xf numFmtId="165" fontId="3" fillId="3" borderId="5" xfId="0" applyNumberFormat="1" applyFont="1" applyFill="1" applyBorder="1" applyAlignment="1" applyProtection="1">
      <alignment horizontal="center"/>
      <protection locked="0" hidden="1"/>
    </xf>
    <xf numFmtId="165" fontId="3" fillId="7" borderId="16" xfId="0" applyNumberFormat="1" applyFont="1" applyFill="1" applyBorder="1" applyAlignment="1" applyProtection="1">
      <alignment horizontal="center"/>
      <protection locked="0" hidden="1"/>
    </xf>
    <xf numFmtId="0" fontId="3" fillId="5" borderId="17" xfId="0" applyFont="1" applyFill="1" applyBorder="1" applyAlignment="1" applyProtection="1">
      <alignment horizontal="center" vertical="center" wrapText="1"/>
      <protection locked="0" hidden="1"/>
    </xf>
    <xf numFmtId="3" fontId="9" fillId="0" borderId="8" xfId="0" applyNumberFormat="1" applyFont="1" applyBorder="1" applyAlignment="1" applyProtection="1">
      <alignment horizontal="left"/>
      <protection locked="0"/>
    </xf>
    <xf numFmtId="0" fontId="7" fillId="2" borderId="0" xfId="0" applyFont="1" applyFill="1" applyProtection="1">
      <protection locked="0" hidden="1"/>
    </xf>
    <xf numFmtId="0" fontId="7" fillId="2" borderId="0" xfId="0" applyFont="1" applyFill="1" applyAlignment="1" applyProtection="1">
      <alignment horizontal="right"/>
      <protection locked="0" hidden="1"/>
    </xf>
    <xf numFmtId="44" fontId="2" fillId="4" borderId="18" xfId="2" applyFont="1" applyFill="1" applyBorder="1" applyAlignment="1" applyProtection="1">
      <alignment horizontal="left"/>
      <protection hidden="1"/>
    </xf>
    <xf numFmtId="165" fontId="2" fillId="7" borderId="19" xfId="0" applyNumberFormat="1" applyFont="1" applyFill="1" applyBorder="1" applyAlignment="1" applyProtection="1">
      <alignment horizontal="center" vertical="center" shrinkToFit="1"/>
      <protection locked="0"/>
    </xf>
    <xf numFmtId="0" fontId="2" fillId="5" borderId="20" xfId="0" applyFont="1" applyFill="1" applyBorder="1" applyAlignment="1" applyProtection="1">
      <alignment horizontal="center" vertical="center" wrapText="1"/>
      <protection locked="0" hidden="1"/>
    </xf>
    <xf numFmtId="165" fontId="2" fillId="7" borderId="8" xfId="0" applyNumberFormat="1" applyFont="1" applyFill="1" applyBorder="1" applyAlignment="1" applyProtection="1">
      <alignment horizontal="center" vertical="center" shrinkToFit="1"/>
      <protection locked="0"/>
    </xf>
    <xf numFmtId="0" fontId="2" fillId="5" borderId="14" xfId="0" applyFont="1" applyFill="1" applyBorder="1" applyAlignment="1" applyProtection="1">
      <alignment horizontal="center" vertical="center" wrapText="1"/>
      <protection locked="0" hidden="1"/>
    </xf>
    <xf numFmtId="3" fontId="3" fillId="12" borderId="8" xfId="0" applyNumberFormat="1" applyFont="1" applyFill="1" applyBorder="1" applyAlignment="1" applyProtection="1">
      <alignment horizontal="center"/>
      <protection locked="0" hidden="1"/>
    </xf>
    <xf numFmtId="44" fontId="3" fillId="12" borderId="8" xfId="2" applyFont="1" applyFill="1" applyBorder="1" applyProtection="1">
      <protection hidden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9" fontId="38" fillId="2" borderId="5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0" fillId="0" borderId="8" xfId="0" applyBorder="1"/>
    <xf numFmtId="167" fontId="0" fillId="0" borderId="8" xfId="0" applyNumberFormat="1" applyBorder="1"/>
    <xf numFmtId="167" fontId="0" fillId="0" borderId="8" xfId="0" applyNumberFormat="1" applyBorder="1" applyAlignment="1">
      <alignment horizontal="center"/>
    </xf>
    <xf numFmtId="169" fontId="0" fillId="0" borderId="8" xfId="0" applyNumberFormat="1" applyBorder="1" applyAlignment="1">
      <alignment horizontal="center"/>
    </xf>
    <xf numFmtId="0" fontId="0" fillId="0" borderId="0" xfId="0" applyAlignment="1">
      <alignment horizontal="center"/>
    </xf>
    <xf numFmtId="49" fontId="1" fillId="0" borderId="8" xfId="0" applyNumberFormat="1" applyFont="1" applyBorder="1"/>
    <xf numFmtId="0" fontId="1" fillId="2" borderId="19" xfId="0" applyFont="1" applyFill="1" applyBorder="1" applyProtection="1">
      <protection locked="0" hidden="1"/>
    </xf>
    <xf numFmtId="0" fontId="1" fillId="2" borderId="19" xfId="0" applyFont="1" applyFill="1" applyBorder="1" applyAlignment="1" applyProtection="1">
      <alignment wrapText="1"/>
      <protection locked="0" hidden="1"/>
    </xf>
    <xf numFmtId="0" fontId="1" fillId="2" borderId="1" xfId="0" applyFont="1" applyFill="1" applyBorder="1" applyAlignment="1" applyProtection="1">
      <alignment horizontal="left" wrapText="1"/>
      <protection locked="0" hidden="1"/>
    </xf>
    <xf numFmtId="0" fontId="6" fillId="2" borderId="19" xfId="0" applyFont="1" applyFill="1" applyBorder="1" applyProtection="1">
      <protection locked="0" hidden="1"/>
    </xf>
    <xf numFmtId="9" fontId="1" fillId="2" borderId="11" xfId="0" applyNumberFormat="1" applyFont="1" applyFill="1" applyBorder="1" applyAlignment="1" applyProtection="1">
      <alignment wrapText="1"/>
      <protection locked="0" hidden="1"/>
    </xf>
    <xf numFmtId="9" fontId="1" fillId="2" borderId="11" xfId="0" applyNumberFormat="1" applyFont="1" applyFill="1" applyBorder="1" applyProtection="1">
      <protection locked="0" hidden="1"/>
    </xf>
    <xf numFmtId="9" fontId="1" fillId="2" borderId="11" xfId="0" applyNumberFormat="1" applyFont="1" applyFill="1" applyBorder="1" applyAlignment="1" applyProtection="1">
      <alignment horizontal="right" wrapText="1"/>
      <protection locked="0" hidden="1"/>
    </xf>
    <xf numFmtId="0" fontId="1" fillId="2" borderId="1" xfId="0" applyFont="1" applyFill="1" applyBorder="1" applyProtection="1">
      <protection locked="0" hidden="1"/>
    </xf>
    <xf numFmtId="0" fontId="2" fillId="2" borderId="11" xfId="0" applyFont="1" applyFill="1" applyBorder="1" applyProtection="1">
      <protection locked="0" hidden="1"/>
    </xf>
    <xf numFmtId="0" fontId="2" fillId="2" borderId="0" xfId="0" applyFont="1" applyFill="1" applyProtection="1">
      <protection locked="0" hidden="1"/>
    </xf>
    <xf numFmtId="0" fontId="2" fillId="2" borderId="0" xfId="0" applyFont="1" applyFill="1" applyAlignment="1" applyProtection="1">
      <alignment horizontal="right"/>
      <protection locked="0" hidden="1"/>
    </xf>
    <xf numFmtId="0" fontId="7" fillId="2" borderId="2" xfId="0" applyFont="1" applyFill="1" applyBorder="1" applyAlignment="1" applyProtection="1">
      <alignment horizontal="left" wrapText="1"/>
      <protection locked="0" hidden="1"/>
    </xf>
    <xf numFmtId="0" fontId="14" fillId="12" borderId="21" xfId="0" applyFont="1" applyFill="1" applyBorder="1" applyAlignment="1" applyProtection="1">
      <alignment vertical="center"/>
      <protection locked="0"/>
    </xf>
    <xf numFmtId="0" fontId="14" fillId="12" borderId="22" xfId="0" applyFont="1" applyFill="1" applyBorder="1" applyAlignment="1" applyProtection="1">
      <alignment vertical="center"/>
      <protection locked="0"/>
    </xf>
    <xf numFmtId="0" fontId="13" fillId="12" borderId="21" xfId="0" applyFont="1" applyFill="1" applyBorder="1" applyAlignment="1" applyProtection="1">
      <alignment vertical="center"/>
      <protection locked="0"/>
    </xf>
    <xf numFmtId="0" fontId="13" fillId="12" borderId="22" xfId="0" applyFont="1" applyFill="1" applyBorder="1" applyAlignment="1" applyProtection="1">
      <alignment vertical="center"/>
      <protection locked="0"/>
    </xf>
    <xf numFmtId="0" fontId="13" fillId="0" borderId="21" xfId="0" applyFont="1" applyBorder="1" applyAlignment="1" applyProtection="1">
      <alignment vertical="center" wrapText="1"/>
      <protection locked="0" hidden="1"/>
    </xf>
    <xf numFmtId="0" fontId="3" fillId="2" borderId="11" xfId="0" applyFont="1" applyFill="1" applyBorder="1" applyProtection="1">
      <protection locked="0" hidden="1"/>
    </xf>
    <xf numFmtId="0" fontId="6" fillId="2" borderId="10" xfId="0" applyFont="1" applyFill="1" applyBorder="1" applyAlignment="1" applyProtection="1">
      <alignment horizontal="right"/>
      <protection locked="0" hidden="1"/>
    </xf>
    <xf numFmtId="0" fontId="6" fillId="2" borderId="23" xfId="0" applyFont="1" applyFill="1" applyBorder="1" applyAlignment="1" applyProtection="1">
      <alignment horizontal="right"/>
      <protection locked="0" hidden="1"/>
    </xf>
    <xf numFmtId="0" fontId="23" fillId="13" borderId="6" xfId="0" applyFont="1" applyFill="1" applyBorder="1" applyProtection="1">
      <protection locked="0"/>
    </xf>
    <xf numFmtId="0" fontId="9" fillId="13" borderId="7" xfId="0" applyFont="1" applyFill="1" applyBorder="1" applyAlignment="1" applyProtection="1">
      <alignment horizontal="center"/>
      <protection locked="0"/>
    </xf>
    <xf numFmtId="3" fontId="9" fillId="13" borderId="8" xfId="0" applyNumberFormat="1" applyFont="1" applyFill="1" applyBorder="1" applyAlignment="1" applyProtection="1">
      <alignment horizontal="center"/>
      <protection locked="0"/>
    </xf>
    <xf numFmtId="3" fontId="9" fillId="13" borderId="8" xfId="0" applyNumberFormat="1" applyFont="1" applyFill="1" applyBorder="1" applyAlignment="1" applyProtection="1">
      <alignment horizontal="left"/>
      <protection locked="0"/>
    </xf>
    <xf numFmtId="3" fontId="3" fillId="13" borderId="8" xfId="0" applyNumberFormat="1" applyFont="1" applyFill="1" applyBorder="1" applyAlignment="1" applyProtection="1">
      <alignment horizontal="center"/>
      <protection locked="0" hidden="1"/>
    </xf>
    <xf numFmtId="166" fontId="3" fillId="13" borderId="8" xfId="0" applyNumberFormat="1" applyFont="1" applyFill="1" applyBorder="1" applyAlignment="1" applyProtection="1">
      <alignment horizontal="center"/>
      <protection locked="0" hidden="1"/>
    </xf>
    <xf numFmtId="4" fontId="3" fillId="13" borderId="8" xfId="0" applyNumberFormat="1" applyFont="1" applyFill="1" applyBorder="1" applyAlignment="1" applyProtection="1">
      <alignment horizontal="center"/>
      <protection locked="0" hidden="1"/>
    </xf>
    <xf numFmtId="44" fontId="3" fillId="13" borderId="8" xfId="2" applyFont="1" applyFill="1" applyBorder="1" applyProtection="1">
      <protection hidden="1"/>
    </xf>
    <xf numFmtId="3" fontId="0" fillId="2" borderId="0" xfId="0" applyNumberFormat="1" applyFill="1" applyProtection="1">
      <protection locked="0"/>
    </xf>
    <xf numFmtId="0" fontId="0" fillId="2" borderId="11" xfId="0" applyFill="1" applyBorder="1" applyProtection="1">
      <protection locked="0" hidden="1"/>
    </xf>
    <xf numFmtId="0" fontId="6" fillId="2" borderId="15" xfId="0" applyFont="1" applyFill="1" applyBorder="1" applyAlignment="1" applyProtection="1">
      <alignment horizontal="right"/>
      <protection locked="0" hidden="1"/>
    </xf>
    <xf numFmtId="0" fontId="6" fillId="2" borderId="13" xfId="0" applyFont="1" applyFill="1" applyBorder="1" applyAlignment="1" applyProtection="1">
      <alignment horizontal="right"/>
      <protection locked="0" hidden="1"/>
    </xf>
    <xf numFmtId="0" fontId="40" fillId="2" borderId="19" xfId="0" applyFont="1" applyFill="1" applyBorder="1" applyProtection="1">
      <protection locked="0" hidden="1"/>
    </xf>
    <xf numFmtId="0" fontId="40" fillId="2" borderId="23" xfId="0" applyFont="1" applyFill="1" applyBorder="1" applyAlignment="1" applyProtection="1">
      <alignment horizontal="right"/>
      <protection locked="0" hidden="1"/>
    </xf>
    <xf numFmtId="0" fontId="41" fillId="2" borderId="11" xfId="0" applyFont="1" applyFill="1" applyBorder="1" applyProtection="1">
      <protection locked="0" hidden="1"/>
    </xf>
    <xf numFmtId="0" fontId="41" fillId="2" borderId="19" xfId="0" applyFont="1" applyFill="1" applyBorder="1" applyAlignment="1" applyProtection="1">
      <alignment wrapText="1"/>
      <protection locked="0" hidden="1"/>
    </xf>
    <xf numFmtId="9" fontId="41" fillId="2" borderId="11" xfId="0" applyNumberFormat="1" applyFont="1" applyFill="1" applyBorder="1" applyAlignment="1" applyProtection="1">
      <alignment wrapText="1"/>
      <protection locked="0" hidden="1"/>
    </xf>
    <xf numFmtId="0" fontId="41" fillId="2" borderId="19" xfId="0" applyFont="1" applyFill="1" applyBorder="1" applyProtection="1">
      <protection locked="0" hidden="1"/>
    </xf>
    <xf numFmtId="9" fontId="41" fillId="2" borderId="11" xfId="0" applyNumberFormat="1" applyFont="1" applyFill="1" applyBorder="1" applyProtection="1">
      <protection locked="0" hidden="1"/>
    </xf>
    <xf numFmtId="0" fontId="41" fillId="2" borderId="1" xfId="0" applyFont="1" applyFill="1" applyBorder="1" applyAlignment="1" applyProtection="1">
      <alignment horizontal="left" wrapText="1"/>
      <protection locked="0" hidden="1"/>
    </xf>
    <xf numFmtId="9" fontId="41" fillId="2" borderId="11" xfId="0" applyNumberFormat="1" applyFont="1" applyFill="1" applyBorder="1" applyAlignment="1" applyProtection="1">
      <alignment horizontal="right" wrapText="1"/>
      <protection locked="0" hidden="1"/>
    </xf>
    <xf numFmtId="0" fontId="41" fillId="2" borderId="1" xfId="0" applyFont="1" applyFill="1" applyBorder="1" applyProtection="1">
      <protection locked="0" hidden="1"/>
    </xf>
    <xf numFmtId="0" fontId="42" fillId="2" borderId="11" xfId="0" applyFont="1" applyFill="1" applyBorder="1" applyProtection="1">
      <protection locked="0" hidden="1"/>
    </xf>
    <xf numFmtId="0" fontId="43" fillId="2" borderId="1" xfId="0" applyFont="1" applyFill="1" applyBorder="1" applyProtection="1">
      <protection locked="0" hidden="1"/>
    </xf>
    <xf numFmtId="0" fontId="43" fillId="2" borderId="11" xfId="0" applyFont="1" applyFill="1" applyBorder="1" applyProtection="1">
      <protection locked="0" hidden="1"/>
    </xf>
    <xf numFmtId="0" fontId="6" fillId="2" borderId="19" xfId="0" quotePrefix="1" applyFont="1" applyFill="1" applyBorder="1" applyAlignment="1" applyProtection="1">
      <alignment vertical="top"/>
      <protection locked="0" hidden="1"/>
    </xf>
    <xf numFmtId="3" fontId="3" fillId="3" borderId="4" xfId="0" applyNumberFormat="1" applyFont="1" applyFill="1" applyBorder="1" applyAlignment="1" applyProtection="1">
      <alignment horizontal="center" vertical="center" shrinkToFit="1"/>
      <protection locked="0"/>
    </xf>
    <xf numFmtId="3" fontId="2" fillId="7" borderId="19" xfId="0" applyNumberFormat="1" applyFont="1" applyFill="1" applyBorder="1" applyAlignment="1" applyProtection="1">
      <alignment horizontal="center" vertical="center" wrapText="1" shrinkToFit="1"/>
      <protection locked="0"/>
    </xf>
    <xf numFmtId="3" fontId="2" fillId="7" borderId="19" xfId="0" applyNumberFormat="1" applyFont="1" applyFill="1" applyBorder="1" applyAlignment="1" applyProtection="1">
      <alignment horizontal="center" vertical="center" wrapText="1"/>
      <protection locked="0"/>
    </xf>
    <xf numFmtId="3" fontId="2" fillId="5" borderId="20" xfId="0" applyNumberFormat="1" applyFont="1" applyFill="1" applyBorder="1" applyAlignment="1" applyProtection="1">
      <alignment horizontal="center" vertical="center" wrapText="1"/>
      <protection locked="0" hidden="1"/>
    </xf>
    <xf numFmtId="3" fontId="3" fillId="5" borderId="17" xfId="0" applyNumberFormat="1" applyFont="1" applyFill="1" applyBorder="1" applyAlignment="1" applyProtection="1">
      <alignment horizontal="center" vertical="center" wrapText="1"/>
      <protection locked="0" hidden="1"/>
    </xf>
    <xf numFmtId="3" fontId="14" fillId="2" borderId="0" xfId="0" applyNumberFormat="1" applyFont="1" applyFill="1" applyAlignment="1" applyProtection="1">
      <alignment horizontal="center" vertical="center"/>
      <protection locked="0"/>
    </xf>
    <xf numFmtId="3" fontId="14" fillId="2" borderId="2" xfId="0" applyNumberFormat="1" applyFont="1" applyFill="1" applyBorder="1" applyAlignment="1" applyProtection="1">
      <alignment horizontal="center" vertical="center"/>
      <protection locked="0"/>
    </xf>
    <xf numFmtId="3" fontId="7" fillId="2" borderId="2" xfId="0" applyNumberFormat="1" applyFont="1" applyFill="1" applyBorder="1" applyAlignment="1" applyProtection="1">
      <alignment horizontal="center" vertical="center"/>
      <protection locked="0"/>
    </xf>
    <xf numFmtId="3" fontId="3" fillId="2" borderId="0" xfId="0" applyNumberFormat="1" applyFont="1" applyFill="1" applyAlignment="1" applyProtection="1">
      <alignment vertical="center"/>
      <protection locked="0"/>
    </xf>
    <xf numFmtId="3" fontId="0" fillId="2" borderId="2" xfId="0" applyNumberFormat="1" applyFill="1" applyBorder="1" applyAlignment="1" applyProtection="1">
      <alignment vertical="center"/>
      <protection locked="0"/>
    </xf>
    <xf numFmtId="3" fontId="3" fillId="3" borderId="3" xfId="0" applyNumberFormat="1" applyFont="1" applyFill="1" applyBorder="1" applyAlignment="1" applyProtection="1">
      <alignment horizontal="center" vertical="center"/>
      <protection locked="0"/>
    </xf>
    <xf numFmtId="3" fontId="3" fillId="7" borderId="15" xfId="0" applyNumberFormat="1" applyFont="1" applyFill="1" applyBorder="1" applyAlignment="1" applyProtection="1">
      <alignment horizontal="center" vertical="center"/>
      <protection locked="0"/>
    </xf>
    <xf numFmtId="3" fontId="3" fillId="5" borderId="12" xfId="0" applyNumberFormat="1" applyFont="1" applyFill="1" applyBorder="1" applyAlignment="1" applyProtection="1">
      <alignment horizontal="center" vertical="center"/>
      <protection locked="0"/>
    </xf>
    <xf numFmtId="3" fontId="3" fillId="3" borderId="5" xfId="0" applyNumberFormat="1" applyFont="1" applyFill="1" applyBorder="1" applyAlignment="1" applyProtection="1">
      <alignment horizontal="center" vertical="center"/>
      <protection locked="0" hidden="1"/>
    </xf>
    <xf numFmtId="3" fontId="3" fillId="7" borderId="16" xfId="0" applyNumberFormat="1" applyFont="1" applyFill="1" applyBorder="1" applyAlignment="1" applyProtection="1">
      <alignment horizontal="center" vertical="center"/>
      <protection locked="0" hidden="1"/>
    </xf>
    <xf numFmtId="3" fontId="3" fillId="13" borderId="8" xfId="2" applyNumberFormat="1" applyFont="1" applyFill="1" applyBorder="1" applyAlignment="1" applyProtection="1">
      <alignment vertical="center"/>
      <protection hidden="1"/>
    </xf>
    <xf numFmtId="3" fontId="3" fillId="13" borderId="24" xfId="2" applyNumberFormat="1" applyFont="1" applyFill="1" applyBorder="1" applyAlignment="1" applyProtection="1">
      <alignment vertical="center"/>
      <protection hidden="1"/>
    </xf>
    <xf numFmtId="3" fontId="25" fillId="13" borderId="14" xfId="2" applyNumberFormat="1" applyFont="1" applyFill="1" applyBorder="1" applyAlignment="1" applyProtection="1">
      <alignment vertical="center"/>
      <protection hidden="1"/>
    </xf>
    <xf numFmtId="3" fontId="6" fillId="2" borderId="10" xfId="0" applyNumberFormat="1" applyFont="1" applyFill="1" applyBorder="1" applyAlignment="1" applyProtection="1">
      <alignment horizontal="left" vertical="center" wrapText="1"/>
      <protection locked="0" hidden="1"/>
    </xf>
    <xf numFmtId="3" fontId="6" fillId="2" borderId="0" xfId="0" applyNumberFormat="1" applyFont="1" applyFill="1" applyAlignment="1" applyProtection="1">
      <alignment horizontal="left" vertical="center" wrapText="1"/>
      <protection locked="0" hidden="1"/>
    </xf>
    <xf numFmtId="3" fontId="2" fillId="2" borderId="2" xfId="2" applyNumberFormat="1" applyFont="1" applyFill="1" applyBorder="1" applyAlignment="1" applyProtection="1">
      <alignment vertical="center"/>
      <protection locked="0" hidden="1"/>
    </xf>
    <xf numFmtId="3" fontId="6" fillId="2" borderId="10" xfId="0" applyNumberFormat="1" applyFont="1" applyFill="1" applyBorder="1" applyAlignment="1" applyProtection="1">
      <alignment horizontal="right" vertical="center"/>
      <protection locked="0" hidden="1"/>
    </xf>
    <xf numFmtId="3" fontId="6" fillId="2" borderId="13" xfId="0" applyNumberFormat="1" applyFont="1" applyFill="1" applyBorder="1" applyAlignment="1" applyProtection="1">
      <alignment horizontal="right" vertical="center"/>
      <protection locked="0" hidden="1"/>
    </xf>
    <xf numFmtId="3" fontId="3" fillId="2" borderId="0" xfId="0" applyNumberFormat="1" applyFont="1" applyFill="1" applyAlignment="1" applyProtection="1">
      <alignment vertical="center"/>
      <protection locked="0" hidden="1"/>
    </xf>
    <xf numFmtId="3" fontId="3" fillId="2" borderId="11" xfId="0" applyNumberFormat="1" applyFont="1" applyFill="1" applyBorder="1" applyAlignment="1" applyProtection="1">
      <alignment vertical="center"/>
      <protection locked="0" hidden="1"/>
    </xf>
    <xf numFmtId="3" fontId="3" fillId="2" borderId="9" xfId="0" applyNumberFormat="1" applyFont="1" applyFill="1" applyBorder="1" applyAlignment="1" applyProtection="1">
      <alignment vertical="center"/>
      <protection locked="0" hidden="1"/>
    </xf>
    <xf numFmtId="3" fontId="0" fillId="2" borderId="2" xfId="0" applyNumberFormat="1" applyFill="1" applyBorder="1" applyAlignment="1" applyProtection="1">
      <alignment vertical="center"/>
      <protection locked="0" hidden="1"/>
    </xf>
    <xf numFmtId="3" fontId="2" fillId="2" borderId="0" xfId="2" applyNumberFormat="1" applyFont="1" applyFill="1" applyBorder="1" applyAlignment="1" applyProtection="1">
      <alignment vertical="center"/>
      <protection hidden="1"/>
    </xf>
    <xf numFmtId="3" fontId="7" fillId="2" borderId="0" xfId="0" applyNumberFormat="1" applyFont="1" applyFill="1" applyAlignment="1" applyProtection="1">
      <alignment horizontal="left" vertical="center" wrapText="1"/>
      <protection locked="0" hidden="1"/>
    </xf>
    <xf numFmtId="3" fontId="7" fillId="2" borderId="2" xfId="0" applyNumberFormat="1" applyFont="1" applyFill="1" applyBorder="1" applyAlignment="1" applyProtection="1">
      <alignment horizontal="left" vertical="center" wrapText="1"/>
      <protection locked="0" hidden="1"/>
    </xf>
    <xf numFmtId="3" fontId="4" fillId="2" borderId="0" xfId="0" applyNumberFormat="1" applyFont="1" applyFill="1" applyAlignment="1" applyProtection="1">
      <alignment vertical="center"/>
      <protection locked="0" hidden="1"/>
    </xf>
    <xf numFmtId="3" fontId="4" fillId="2" borderId="2" xfId="0" applyNumberFormat="1" applyFont="1" applyFill="1" applyBorder="1" applyAlignment="1" applyProtection="1">
      <alignment vertical="center"/>
      <protection locked="0" hidden="1"/>
    </xf>
    <xf numFmtId="3" fontId="0" fillId="2" borderId="0" xfId="0" applyNumberFormat="1" applyFill="1" applyAlignment="1" applyProtection="1">
      <alignment vertical="center"/>
      <protection locked="0"/>
    </xf>
    <xf numFmtId="3" fontId="3" fillId="8" borderId="8" xfId="2" applyNumberFormat="1" applyFont="1" applyFill="1" applyBorder="1" applyAlignment="1" applyProtection="1">
      <alignment horizontal="center" vertical="center"/>
      <protection hidden="1"/>
    </xf>
    <xf numFmtId="3" fontId="3" fillId="8" borderId="24" xfId="2" applyNumberFormat="1" applyFont="1" applyFill="1" applyBorder="1" applyAlignment="1" applyProtection="1">
      <alignment horizontal="center" vertical="center"/>
      <protection hidden="1"/>
    </xf>
    <xf numFmtId="3" fontId="25" fillId="6" borderId="14" xfId="2" applyNumberFormat="1" applyFont="1" applyFill="1" applyBorder="1" applyAlignment="1" applyProtection="1">
      <alignment horizontal="center" vertical="center"/>
      <protection hidden="1"/>
    </xf>
    <xf numFmtId="3" fontId="3" fillId="13" borderId="8" xfId="2" applyNumberFormat="1" applyFont="1" applyFill="1" applyBorder="1" applyAlignment="1" applyProtection="1">
      <alignment horizontal="center" vertical="center"/>
      <protection hidden="1"/>
    </xf>
    <xf numFmtId="3" fontId="3" fillId="13" borderId="24" xfId="2" applyNumberFormat="1" applyFont="1" applyFill="1" applyBorder="1" applyAlignment="1" applyProtection="1">
      <alignment horizontal="center" vertical="center"/>
      <protection hidden="1"/>
    </xf>
    <xf numFmtId="3" fontId="25" fillId="13" borderId="14" xfId="2" applyNumberFormat="1" applyFont="1" applyFill="1" applyBorder="1" applyAlignment="1" applyProtection="1">
      <alignment horizontal="center" vertical="center"/>
      <protection hidden="1"/>
    </xf>
    <xf numFmtId="3" fontId="2" fillId="8" borderId="8" xfId="2" applyNumberFormat="1" applyFont="1" applyFill="1" applyBorder="1" applyAlignment="1" applyProtection="1">
      <alignment horizontal="center"/>
      <protection hidden="1"/>
    </xf>
    <xf numFmtId="3" fontId="2" fillId="6" borderId="13" xfId="2" applyNumberFormat="1" applyFont="1" applyFill="1" applyBorder="1" applyAlignment="1" applyProtection="1">
      <alignment horizontal="center"/>
      <protection hidden="1"/>
    </xf>
    <xf numFmtId="3" fontId="2" fillId="8" borderId="8" xfId="2" applyNumberFormat="1" applyFont="1" applyFill="1" applyBorder="1" applyAlignment="1" applyProtection="1">
      <alignment horizontal="center" vertical="center"/>
      <protection hidden="1"/>
    </xf>
    <xf numFmtId="3" fontId="2" fillId="6" borderId="13" xfId="2" applyNumberFormat="1" applyFont="1" applyFill="1" applyBorder="1" applyAlignment="1" applyProtection="1">
      <alignment horizontal="center" vertical="center"/>
      <protection hidden="1"/>
    </xf>
    <xf numFmtId="3" fontId="3" fillId="0" borderId="7" xfId="0" applyNumberFormat="1" applyFont="1" applyBorder="1" applyAlignment="1" applyProtection="1">
      <alignment horizontal="center" vertical="center"/>
      <protection locked="0"/>
    </xf>
    <xf numFmtId="3" fontId="25" fillId="6" borderId="14" xfId="2" applyNumberFormat="1" applyFont="1" applyFill="1" applyBorder="1" applyAlignment="1" applyProtection="1">
      <alignment horizontal="center" vertical="center"/>
      <protection locked="0" hidden="1"/>
    </xf>
    <xf numFmtId="3" fontId="3" fillId="0" borderId="7" xfId="0" applyNumberFormat="1" applyFont="1" applyBorder="1" applyAlignment="1" applyProtection="1">
      <alignment horizontal="center" vertical="center"/>
      <protection locked="0" hidden="1"/>
    </xf>
    <xf numFmtId="3" fontId="6" fillId="6" borderId="14" xfId="2" applyNumberFormat="1" applyFont="1" applyFill="1" applyBorder="1" applyAlignment="1" applyProtection="1">
      <alignment horizontal="center" vertical="center"/>
      <protection hidden="1"/>
    </xf>
    <xf numFmtId="3" fontId="2" fillId="8" borderId="8" xfId="0" applyNumberFormat="1" applyFont="1" applyFill="1" applyBorder="1" applyAlignment="1" applyProtection="1">
      <alignment horizontal="center" vertical="center"/>
      <protection hidden="1"/>
    </xf>
    <xf numFmtId="3" fontId="2" fillId="6" borderId="14" xfId="0" applyNumberFormat="1" applyFont="1" applyFill="1" applyBorder="1" applyAlignment="1" applyProtection="1">
      <alignment horizontal="center" vertical="center"/>
      <protection hidden="1"/>
    </xf>
    <xf numFmtId="3" fontId="2" fillId="4" borderId="18" xfId="2" applyNumberFormat="1" applyFont="1" applyFill="1" applyBorder="1" applyAlignment="1" applyProtection="1">
      <alignment horizontal="center" vertical="center"/>
      <protection hidden="1"/>
    </xf>
    <xf numFmtId="3" fontId="2" fillId="6" borderId="14" xfId="2" applyNumberFormat="1" applyFont="1" applyFill="1" applyBorder="1" applyAlignment="1" applyProtection="1">
      <alignment horizontal="center" vertical="center"/>
      <protection hidden="1"/>
    </xf>
    <xf numFmtId="0" fontId="1" fillId="0" borderId="0" xfId="0" quotePrefix="1" applyFont="1" applyAlignment="1">
      <alignment horizontal="left"/>
    </xf>
    <xf numFmtId="0" fontId="41" fillId="2" borderId="0" xfId="0" applyFont="1" applyFill="1" applyProtection="1">
      <protection locked="0"/>
    </xf>
    <xf numFmtId="3" fontId="3" fillId="14" borderId="8" xfId="0" applyNumberFormat="1" applyFont="1" applyFill="1" applyBorder="1" applyAlignment="1" applyProtection="1">
      <alignment horizontal="center"/>
      <protection locked="0" hidden="1"/>
    </xf>
    <xf numFmtId="3" fontId="3" fillId="14" borderId="8" xfId="2" applyNumberFormat="1" applyFont="1" applyFill="1" applyBorder="1" applyAlignment="1" applyProtection="1">
      <alignment horizontal="center" vertical="center"/>
      <protection hidden="1"/>
    </xf>
    <xf numFmtId="49" fontId="0" fillId="14" borderId="0" xfId="0" applyNumberFormat="1" applyFill="1"/>
    <xf numFmtId="44" fontId="25" fillId="14" borderId="0" xfId="2" applyFont="1" applyFill="1"/>
    <xf numFmtId="49" fontId="1" fillId="14" borderId="0" xfId="0" applyNumberFormat="1" applyFont="1" applyFill="1"/>
    <xf numFmtId="3" fontId="2" fillId="7" borderId="24" xfId="0" applyNumberFormat="1" applyFont="1" applyFill="1" applyBorder="1" applyAlignment="1" applyProtection="1">
      <alignment horizontal="center" vertical="center" wrapText="1" shrinkToFit="1"/>
      <protection locked="0"/>
    </xf>
    <xf numFmtId="3" fontId="2" fillId="7" borderId="8" xfId="0" applyNumberFormat="1" applyFont="1" applyFill="1" applyBorder="1" applyAlignment="1" applyProtection="1">
      <alignment horizontal="center" vertical="center" wrapText="1"/>
      <protection locked="0"/>
    </xf>
    <xf numFmtId="3" fontId="2" fillId="7" borderId="15" xfId="0" applyNumberFormat="1" applyFont="1" applyFill="1" applyBorder="1" applyAlignment="1" applyProtection="1">
      <alignment horizontal="center" vertical="center" wrapText="1" shrinkToFit="1"/>
      <protection locked="0"/>
    </xf>
    <xf numFmtId="3" fontId="2" fillId="7" borderId="15" xfId="0" applyNumberFormat="1" applyFont="1" applyFill="1" applyBorder="1" applyAlignment="1" applyProtection="1">
      <alignment horizontal="center" vertical="center" wrapText="1"/>
      <protection locked="0"/>
    </xf>
    <xf numFmtId="3" fontId="2" fillId="5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26" fillId="2" borderId="0" xfId="0" applyFont="1" applyFill="1" applyAlignment="1" applyProtection="1">
      <alignment horizontal="center"/>
      <protection locked="0"/>
    </xf>
    <xf numFmtId="0" fontId="27" fillId="2" borderId="0" xfId="0" applyFont="1" applyFill="1" applyAlignment="1" applyProtection="1">
      <alignment horizontal="center"/>
      <protection locked="0"/>
    </xf>
    <xf numFmtId="0" fontId="28" fillId="2" borderId="0" xfId="0" applyFont="1" applyFill="1" applyAlignment="1" applyProtection="1">
      <alignment horizontal="left"/>
      <protection locked="0"/>
    </xf>
    <xf numFmtId="0" fontId="28" fillId="2" borderId="0" xfId="0" applyFont="1" applyFill="1" applyAlignment="1" applyProtection="1">
      <alignment horizontal="center"/>
      <protection locked="0"/>
    </xf>
    <xf numFmtId="0" fontId="29" fillId="2" borderId="0" xfId="0" applyFont="1" applyFill="1" applyProtection="1">
      <protection locked="0"/>
    </xf>
    <xf numFmtId="0" fontId="30" fillId="2" borderId="0" xfId="0" applyFont="1" applyFill="1" applyProtection="1">
      <protection locked="0"/>
    </xf>
    <xf numFmtId="0" fontId="44" fillId="2" borderId="0" xfId="0" applyFont="1" applyFill="1" applyProtection="1">
      <protection locked="0"/>
    </xf>
    <xf numFmtId="0" fontId="31" fillId="2" borderId="0" xfId="0" applyFont="1" applyFill="1" applyAlignment="1" applyProtection="1">
      <alignment horizontal="left"/>
      <protection locked="0"/>
    </xf>
    <xf numFmtId="0" fontId="32" fillId="2" borderId="0" xfId="0" applyFont="1" applyFill="1" applyProtection="1">
      <protection locked="0"/>
    </xf>
    <xf numFmtId="0" fontId="33" fillId="2" borderId="0" xfId="0" applyFont="1" applyFill="1" applyProtection="1">
      <protection locked="0"/>
    </xf>
    <xf numFmtId="0" fontId="34" fillId="2" borderId="0" xfId="0" applyFont="1" applyFill="1" applyProtection="1">
      <protection locked="0"/>
    </xf>
    <xf numFmtId="9" fontId="2" fillId="0" borderId="8" xfId="5" applyFont="1" applyFill="1" applyBorder="1" applyAlignment="1" applyProtection="1">
      <alignment horizontal="center" vertical="center"/>
      <protection locked="0" hidden="1"/>
    </xf>
    <xf numFmtId="169" fontId="0" fillId="0" borderId="0" xfId="0" applyNumberFormat="1"/>
    <xf numFmtId="0" fontId="6" fillId="2" borderId="0" xfId="0" applyFont="1" applyFill="1" applyAlignment="1" applyProtection="1">
      <alignment horizontal="left" wrapText="1"/>
      <protection locked="0" hidden="1"/>
    </xf>
    <xf numFmtId="3" fontId="2" fillId="7" borderId="19" xfId="0" applyNumberFormat="1" applyFont="1" applyFill="1" applyBorder="1" applyAlignment="1" applyProtection="1">
      <alignment horizontal="center" vertical="center" shrinkToFit="1"/>
      <protection locked="0"/>
    </xf>
    <xf numFmtId="3" fontId="2" fillId="7" borderId="24" xfId="0" applyNumberFormat="1" applyFont="1" applyFill="1" applyBorder="1" applyAlignment="1" applyProtection="1">
      <alignment horizontal="center" vertical="center" shrinkToFit="1"/>
      <protection locked="0"/>
    </xf>
    <xf numFmtId="3" fontId="2" fillId="7" borderId="8" xfId="0" applyNumberFormat="1" applyFont="1" applyFill="1" applyBorder="1" applyAlignment="1" applyProtection="1">
      <alignment horizontal="center" vertical="center" shrinkToFit="1"/>
      <protection locked="0"/>
    </xf>
    <xf numFmtId="164" fontId="3" fillId="14" borderId="8" xfId="1" applyFont="1" applyFill="1" applyBorder="1" applyAlignment="1" applyProtection="1">
      <alignment horizontal="center" vertical="center"/>
      <protection hidden="1"/>
    </xf>
    <xf numFmtId="170" fontId="36" fillId="0" borderId="8" xfId="3" applyNumberFormat="1" applyFont="1" applyFill="1" applyBorder="1"/>
    <xf numFmtId="3" fontId="6" fillId="2" borderId="25" xfId="0" applyNumberFormat="1" applyFont="1" applyFill="1" applyBorder="1" applyAlignment="1" applyProtection="1">
      <alignment horizontal="right" vertical="center"/>
      <protection locked="0" hidden="1"/>
    </xf>
    <xf numFmtId="3" fontId="7" fillId="2" borderId="9" xfId="0" applyNumberFormat="1" applyFont="1" applyFill="1" applyBorder="1" applyAlignment="1" applyProtection="1">
      <alignment horizontal="left" vertical="center" wrapText="1"/>
      <protection locked="0" hidden="1"/>
    </xf>
    <xf numFmtId="49" fontId="0" fillId="10" borderId="0" xfId="0" applyNumberFormat="1" applyFill="1"/>
    <xf numFmtId="49" fontId="1" fillId="10" borderId="0" xfId="0" applyNumberFormat="1" applyFont="1" applyFill="1"/>
    <xf numFmtId="49" fontId="0" fillId="15" borderId="0" xfId="0" applyNumberFormat="1" applyFill="1"/>
    <xf numFmtId="44" fontId="25" fillId="15" borderId="0" xfId="2" applyFont="1" applyFill="1"/>
    <xf numFmtId="49" fontId="1" fillId="15" borderId="0" xfId="0" applyNumberFormat="1" applyFont="1" applyFill="1"/>
    <xf numFmtId="44" fontId="25" fillId="10" borderId="0" xfId="2" applyFont="1" applyFill="1"/>
    <xf numFmtId="0" fontId="7" fillId="2" borderId="19" xfId="0" applyFont="1" applyFill="1" applyBorder="1" applyProtection="1">
      <protection locked="0" hidden="1"/>
    </xf>
    <xf numFmtId="2" fontId="3" fillId="2" borderId="0" xfId="0" applyNumberFormat="1" applyFont="1" applyFill="1" applyProtection="1">
      <protection locked="0"/>
    </xf>
    <xf numFmtId="2" fontId="4" fillId="3" borderId="3" xfId="0" applyNumberFormat="1" applyFont="1" applyFill="1" applyBorder="1" applyAlignment="1" applyProtection="1">
      <alignment horizontal="center"/>
      <protection locked="0"/>
    </xf>
    <xf numFmtId="2" fontId="4" fillId="3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4" fillId="3" borderId="5" xfId="0" applyNumberFormat="1" applyFont="1" applyFill="1" applyBorder="1" applyAlignment="1" applyProtection="1">
      <alignment horizontal="center"/>
      <protection locked="0" hidden="1"/>
    </xf>
    <xf numFmtId="2" fontId="3" fillId="0" borderId="8" xfId="0" applyNumberFormat="1" applyFont="1" applyBorder="1" applyAlignment="1" applyProtection="1">
      <alignment horizontal="center"/>
      <protection locked="0" hidden="1"/>
    </xf>
    <xf numFmtId="2" fontId="6" fillId="2" borderId="10" xfId="0" applyNumberFormat="1" applyFont="1" applyFill="1" applyBorder="1" applyAlignment="1" applyProtection="1">
      <alignment horizontal="right"/>
      <protection locked="0" hidden="1"/>
    </xf>
    <xf numFmtId="2" fontId="3" fillId="2" borderId="0" xfId="0" applyNumberFormat="1" applyFont="1" applyFill="1" applyProtection="1">
      <protection locked="0" hidden="1"/>
    </xf>
    <xf numFmtId="2" fontId="7" fillId="2" borderId="0" xfId="0" applyNumberFormat="1" applyFont="1" applyFill="1" applyAlignment="1" applyProtection="1">
      <alignment horizontal="right"/>
      <protection locked="0" hidden="1"/>
    </xf>
    <xf numFmtId="2" fontId="7" fillId="2" borderId="0" xfId="0" applyNumberFormat="1" applyFont="1" applyFill="1" applyAlignment="1" applyProtection="1">
      <alignment horizontal="right"/>
      <protection locked="0"/>
    </xf>
    <xf numFmtId="2" fontId="7" fillId="2" borderId="0" xfId="0" applyNumberFormat="1" applyFont="1" applyFill="1" applyAlignment="1" applyProtection="1">
      <alignment horizontal="left" wrapText="1"/>
      <protection locked="0" hidden="1"/>
    </xf>
    <xf numFmtId="2" fontId="12" fillId="2" borderId="0" xfId="0" applyNumberFormat="1" applyFont="1" applyFill="1" applyProtection="1">
      <protection locked="0" hidden="1"/>
    </xf>
    <xf numFmtId="2" fontId="0" fillId="2" borderId="0" xfId="0" applyNumberFormat="1" applyFill="1" applyProtection="1">
      <protection locked="0"/>
    </xf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8" fillId="2" borderId="2" xfId="0" applyFont="1" applyFill="1" applyBorder="1" applyAlignment="1" applyProtection="1">
      <alignment vertical="center"/>
      <protection locked="0"/>
    </xf>
    <xf numFmtId="3" fontId="1" fillId="2" borderId="2" xfId="0" applyNumberFormat="1" applyFont="1" applyFill="1" applyBorder="1" applyAlignment="1" applyProtection="1">
      <alignment vertical="center"/>
      <protection locked="0"/>
    </xf>
    <xf numFmtId="0" fontId="3" fillId="0" borderId="6" xfId="0" applyFont="1" applyBorder="1" applyProtection="1">
      <protection locked="0"/>
    </xf>
    <xf numFmtId="0" fontId="3" fillId="0" borderId="7" xfId="0" applyFont="1" applyBorder="1" applyAlignment="1" applyProtection="1">
      <alignment horizontal="center"/>
      <protection locked="0"/>
    </xf>
    <xf numFmtId="3" fontId="3" fillId="0" borderId="8" xfId="0" applyNumberFormat="1" applyFont="1" applyBorder="1" applyAlignment="1" applyProtection="1">
      <alignment horizontal="center"/>
      <protection locked="0"/>
    </xf>
    <xf numFmtId="3" fontId="3" fillId="0" borderId="8" xfId="0" applyNumberFormat="1" applyFont="1" applyBorder="1" applyAlignment="1" applyProtection="1">
      <alignment horizontal="left"/>
      <protection locked="0"/>
    </xf>
    <xf numFmtId="3" fontId="3" fillId="11" borderId="8" xfId="0" applyNumberFormat="1" applyFont="1" applyFill="1" applyBorder="1" applyAlignment="1" applyProtection="1">
      <alignment horizontal="center"/>
      <protection locked="0"/>
    </xf>
    <xf numFmtId="3" fontId="1" fillId="2" borderId="0" xfId="0" applyNumberFormat="1" applyFont="1" applyFill="1" applyProtection="1">
      <protection locked="0"/>
    </xf>
    <xf numFmtId="0" fontId="21" fillId="2" borderId="1" xfId="0" applyFont="1" applyFill="1" applyBorder="1" applyProtection="1">
      <protection locked="0" hidden="1"/>
    </xf>
    <xf numFmtId="0" fontId="6" fillId="2" borderId="1" xfId="0" quotePrefix="1" applyFont="1" applyFill="1" applyBorder="1" applyAlignment="1" applyProtection="1">
      <alignment vertical="top"/>
      <protection locked="0" hidden="1"/>
    </xf>
    <xf numFmtId="0" fontId="1" fillId="2" borderId="1" xfId="0" applyFont="1" applyFill="1" applyBorder="1" applyAlignment="1" applyProtection="1">
      <alignment wrapText="1"/>
      <protection locked="0" hidden="1"/>
    </xf>
    <xf numFmtId="0" fontId="3" fillId="2" borderId="26" xfId="0" applyFont="1" applyFill="1" applyBorder="1" applyProtection="1">
      <protection locked="0" hidden="1"/>
    </xf>
    <xf numFmtId="0" fontId="3" fillId="2" borderId="27" xfId="0" applyFont="1" applyFill="1" applyBorder="1" applyProtection="1">
      <protection locked="0" hidden="1"/>
    </xf>
    <xf numFmtId="0" fontId="3" fillId="2" borderId="28" xfId="0" applyFont="1" applyFill="1" applyBorder="1" applyProtection="1">
      <protection locked="0" hidden="1"/>
    </xf>
    <xf numFmtId="3" fontId="3" fillId="2" borderId="28" xfId="0" applyNumberFormat="1" applyFont="1" applyFill="1" applyBorder="1" applyAlignment="1" applyProtection="1">
      <alignment vertical="center"/>
      <protection locked="0" hidden="1"/>
    </xf>
    <xf numFmtId="3" fontId="0" fillId="2" borderId="29" xfId="0" applyNumberFormat="1" applyFill="1" applyBorder="1" applyAlignment="1" applyProtection="1">
      <alignment vertical="center"/>
      <protection locked="0" hidden="1"/>
    </xf>
    <xf numFmtId="164" fontId="3" fillId="0" borderId="8" xfId="1" applyFont="1" applyFill="1" applyBorder="1" applyAlignment="1" applyProtection="1">
      <alignment horizontal="center" vertical="center"/>
      <protection hidden="1"/>
    </xf>
    <xf numFmtId="3" fontId="3" fillId="6" borderId="14" xfId="2" applyNumberFormat="1" applyFont="1" applyFill="1" applyBorder="1" applyAlignment="1" applyProtection="1">
      <alignment horizontal="center" vertical="center"/>
      <protection locked="0" hidden="1"/>
    </xf>
    <xf numFmtId="3" fontId="3" fillId="6" borderId="14" xfId="2" applyNumberFormat="1" applyFont="1" applyFill="1" applyBorder="1" applyAlignment="1" applyProtection="1">
      <alignment horizontal="center" vertical="center"/>
      <protection hidden="1"/>
    </xf>
    <xf numFmtId="3" fontId="3" fillId="2" borderId="2" xfId="0" applyNumberFormat="1" applyFont="1" applyFill="1" applyBorder="1" applyAlignment="1" applyProtection="1">
      <alignment vertical="center"/>
      <protection locked="0" hidden="1"/>
    </xf>
    <xf numFmtId="3" fontId="2" fillId="2" borderId="9" xfId="0" applyNumberFormat="1" applyFont="1" applyFill="1" applyBorder="1" applyAlignment="1" applyProtection="1">
      <alignment horizontal="left" vertical="center" wrapText="1"/>
      <protection locked="0" hidden="1"/>
    </xf>
    <xf numFmtId="165" fontId="3" fillId="13" borderId="11" xfId="0" applyNumberFormat="1" applyFont="1" applyFill="1" applyBorder="1" applyAlignment="1" applyProtection="1">
      <alignment horizontal="left" vertical="center" shrinkToFit="1"/>
      <protection locked="0"/>
    </xf>
    <xf numFmtId="3" fontId="3" fillId="13" borderId="4" xfId="0" applyNumberFormat="1" applyFont="1" applyFill="1" applyBorder="1" applyAlignment="1" applyProtection="1">
      <alignment horizontal="center" vertical="center" shrinkToFit="1"/>
      <protection locked="0"/>
    </xf>
    <xf numFmtId="165" fontId="3" fillId="13" borderId="30" xfId="0" applyNumberFormat="1" applyFont="1" applyFill="1" applyBorder="1" applyAlignment="1" applyProtection="1">
      <alignment horizontal="center"/>
      <protection locked="0"/>
    </xf>
    <xf numFmtId="0" fontId="4" fillId="13" borderId="3" xfId="0" applyFont="1" applyFill="1" applyBorder="1" applyAlignment="1" applyProtection="1">
      <alignment horizontal="center"/>
      <protection locked="0"/>
    </xf>
    <xf numFmtId="3" fontId="3" fillId="13" borderId="3" xfId="0" applyNumberFormat="1" applyFont="1" applyFill="1" applyBorder="1" applyAlignment="1" applyProtection="1">
      <alignment horizontal="center" vertical="center"/>
      <protection locked="0"/>
    </xf>
    <xf numFmtId="165" fontId="3" fillId="13" borderId="31" xfId="0" applyNumberFormat="1" applyFont="1" applyFill="1" applyBorder="1" applyAlignment="1" applyProtection="1">
      <alignment horizontal="center" vertical="center" shrinkToFit="1"/>
      <protection locked="0"/>
    </xf>
    <xf numFmtId="0" fontId="4" fillId="13" borderId="4" xfId="0" applyFont="1" applyFill="1" applyBorder="1" applyAlignment="1" applyProtection="1">
      <alignment horizontal="center" vertical="center" wrapText="1" shrinkToFit="1"/>
      <protection locked="0"/>
    </xf>
    <xf numFmtId="165" fontId="3" fillId="13" borderId="32" xfId="0" applyNumberFormat="1" applyFont="1" applyFill="1" applyBorder="1" applyProtection="1">
      <protection locked="0" hidden="1"/>
    </xf>
    <xf numFmtId="0" fontId="4" fillId="13" borderId="5" xfId="0" applyFont="1" applyFill="1" applyBorder="1" applyAlignment="1" applyProtection="1">
      <alignment horizontal="center"/>
      <protection locked="0"/>
    </xf>
    <xf numFmtId="10" fontId="4" fillId="13" borderId="5" xfId="0" applyNumberFormat="1" applyFont="1" applyFill="1" applyBorder="1" applyAlignment="1" applyProtection="1">
      <alignment horizontal="center"/>
      <protection locked="0" hidden="1"/>
    </xf>
    <xf numFmtId="0" fontId="4" fillId="13" borderId="5" xfId="0" applyFont="1" applyFill="1" applyBorder="1" applyAlignment="1" applyProtection="1">
      <alignment horizontal="center"/>
      <protection locked="0" hidden="1"/>
    </xf>
    <xf numFmtId="3" fontId="3" fillId="13" borderId="5" xfId="0" applyNumberFormat="1" applyFont="1" applyFill="1" applyBorder="1" applyAlignment="1" applyProtection="1">
      <alignment horizontal="center" vertical="center"/>
      <protection locked="0" hidden="1"/>
    </xf>
    <xf numFmtId="167" fontId="36" fillId="16" borderId="8" xfId="4" applyNumberFormat="1" applyFill="1" applyBorder="1"/>
    <xf numFmtId="167" fontId="36" fillId="0" borderId="0" xfId="4" applyNumberFormat="1"/>
    <xf numFmtId="169" fontId="36" fillId="0" borderId="0" xfId="4" applyNumberFormat="1"/>
    <xf numFmtId="10" fontId="36" fillId="0" borderId="0" xfId="5" applyNumberFormat="1" applyFont="1"/>
    <xf numFmtId="44" fontId="36" fillId="17" borderId="8" xfId="3" applyFont="1" applyFill="1" applyBorder="1"/>
    <xf numFmtId="167" fontId="36" fillId="17" borderId="8" xfId="4" applyNumberFormat="1" applyFill="1" applyBorder="1" applyAlignment="1">
      <alignment horizontal="center"/>
    </xf>
    <xf numFmtId="49" fontId="0" fillId="10" borderId="28" xfId="0" applyNumberFormat="1" applyFill="1" applyBorder="1"/>
    <xf numFmtId="44" fontId="25" fillId="10" borderId="28" xfId="2" applyFont="1" applyFill="1" applyBorder="1"/>
    <xf numFmtId="0" fontId="0" fillId="0" borderId="28" xfId="0" applyBorder="1"/>
    <xf numFmtId="49" fontId="0" fillId="10" borderId="9" xfId="0" applyNumberFormat="1" applyFill="1" applyBorder="1"/>
    <xf numFmtId="44" fontId="25" fillId="10" borderId="9" xfId="2" applyFont="1" applyFill="1" applyBorder="1"/>
    <xf numFmtId="0" fontId="45" fillId="0" borderId="0" xfId="0" applyFont="1"/>
    <xf numFmtId="0" fontId="45" fillId="0" borderId="8" xfId="0" applyFont="1" applyBorder="1"/>
    <xf numFmtId="49" fontId="45" fillId="0" borderId="8" xfId="0" applyNumberFormat="1" applyFont="1" applyBorder="1"/>
    <xf numFmtId="0" fontId="45" fillId="0" borderId="0" xfId="0" applyFont="1" applyAlignment="1">
      <alignment horizontal="center"/>
    </xf>
    <xf numFmtId="0" fontId="46" fillId="0" borderId="8" xfId="0" applyFont="1" applyBorder="1"/>
    <xf numFmtId="167" fontId="46" fillId="0" borderId="8" xfId="0" applyNumberFormat="1" applyFont="1" applyBorder="1"/>
    <xf numFmtId="167" fontId="46" fillId="0" borderId="8" xfId="0" applyNumberFormat="1" applyFont="1" applyBorder="1" applyAlignment="1">
      <alignment horizontal="center"/>
    </xf>
    <xf numFmtId="169" fontId="46" fillId="17" borderId="8" xfId="0" applyNumberFormat="1" applyFont="1" applyFill="1" applyBorder="1" applyAlignment="1">
      <alignment horizontal="center"/>
    </xf>
    <xf numFmtId="49" fontId="46" fillId="0" borderId="8" xfId="0" applyNumberFormat="1" applyFont="1" applyBorder="1"/>
    <xf numFmtId="0" fontId="46" fillId="0" borderId="0" xfId="0" applyFont="1"/>
    <xf numFmtId="10" fontId="38" fillId="2" borderId="5" xfId="4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49" fontId="1" fillId="15" borderId="28" xfId="0" applyNumberFormat="1" applyFont="1" applyFill="1" applyBorder="1"/>
    <xf numFmtId="44" fontId="25" fillId="15" borderId="28" xfId="2" applyFont="1" applyFill="1" applyBorder="1"/>
    <xf numFmtId="167" fontId="36" fillId="0" borderId="0" xfId="5" applyNumberFormat="1" applyFont="1"/>
    <xf numFmtId="3" fontId="1" fillId="6" borderId="14" xfId="2" applyNumberFormat="1" applyFont="1" applyFill="1" applyBorder="1" applyAlignment="1" applyProtection="1">
      <alignment horizontal="center" vertical="center"/>
      <protection hidden="1"/>
    </xf>
    <xf numFmtId="0" fontId="0" fillId="18" borderId="8" xfId="0" applyFill="1" applyBorder="1" applyProtection="1">
      <protection locked="0"/>
    </xf>
    <xf numFmtId="4" fontId="0" fillId="6" borderId="8" xfId="0" applyNumberForma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wrapText="1"/>
      <protection locked="0"/>
    </xf>
    <xf numFmtId="0" fontId="30" fillId="2" borderId="0" xfId="0" applyFont="1" applyFill="1" applyAlignment="1" applyProtection="1">
      <alignment vertical="top" wrapText="1"/>
      <protection locked="0"/>
    </xf>
    <xf numFmtId="0" fontId="9" fillId="18" borderId="6" xfId="0" applyFont="1" applyFill="1" applyBorder="1" applyProtection="1">
      <protection locked="0"/>
    </xf>
    <xf numFmtId="0" fontId="9" fillId="18" borderId="7" xfId="0" applyFont="1" applyFill="1" applyBorder="1" applyAlignment="1" applyProtection="1">
      <alignment horizontal="center"/>
      <protection locked="0"/>
    </xf>
    <xf numFmtId="3" fontId="9" fillId="18" borderId="8" xfId="0" applyNumberFormat="1" applyFont="1" applyFill="1" applyBorder="1" applyAlignment="1" applyProtection="1">
      <alignment horizontal="center"/>
      <protection locked="0"/>
    </xf>
    <xf numFmtId="3" fontId="9" fillId="18" borderId="8" xfId="0" applyNumberFormat="1" applyFont="1" applyFill="1" applyBorder="1" applyAlignment="1" applyProtection="1">
      <alignment horizontal="left"/>
      <protection locked="0"/>
    </xf>
    <xf numFmtId="2" fontId="3" fillId="18" borderId="8" xfId="0" applyNumberFormat="1" applyFont="1" applyFill="1" applyBorder="1" applyAlignment="1" applyProtection="1">
      <alignment horizontal="center"/>
      <protection locked="0" hidden="1"/>
    </xf>
    <xf numFmtId="171" fontId="3" fillId="18" borderId="8" xfId="0" applyNumberFormat="1" applyFont="1" applyFill="1" applyBorder="1" applyAlignment="1" applyProtection="1">
      <alignment horizontal="center"/>
      <protection locked="0" hidden="1"/>
    </xf>
    <xf numFmtId="172" fontId="3" fillId="0" borderId="8" xfId="0" applyNumberFormat="1" applyFont="1" applyBorder="1" applyAlignment="1" applyProtection="1">
      <alignment horizontal="center"/>
      <protection locked="0" hidden="1"/>
    </xf>
    <xf numFmtId="3" fontId="3" fillId="8" borderId="8" xfId="2" applyNumberFormat="1" applyFont="1" applyFill="1" applyBorder="1" applyAlignment="1" applyProtection="1">
      <alignment horizontal="right" vertical="center"/>
      <protection hidden="1"/>
    </xf>
    <xf numFmtId="0" fontId="49" fillId="0" borderId="6" xfId="0" applyFont="1" applyBorder="1" applyAlignment="1" applyProtection="1">
      <alignment horizontal="right"/>
      <protection locked="0"/>
    </xf>
    <xf numFmtId="0" fontId="49" fillId="0" borderId="7" xfId="0" applyFont="1" applyBorder="1" applyAlignment="1" applyProtection="1">
      <alignment horizontal="center"/>
      <protection locked="0"/>
    </xf>
    <xf numFmtId="0" fontId="49" fillId="0" borderId="6" xfId="0" applyFont="1" applyBorder="1" applyProtection="1">
      <protection locked="0"/>
    </xf>
    <xf numFmtId="0" fontId="9" fillId="18" borderId="6" xfId="0" applyFont="1" applyFill="1" applyBorder="1" applyAlignment="1" applyProtection="1">
      <alignment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2" fontId="1" fillId="2" borderId="0" xfId="0" applyNumberFormat="1" applyFont="1" applyFill="1" applyAlignment="1" applyProtection="1">
      <alignment horizontal="center"/>
      <protection locked="0"/>
    </xf>
    <xf numFmtId="3" fontId="9" fillId="11" borderId="8" xfId="0" applyNumberFormat="1" applyFont="1" applyFill="1" applyBorder="1" applyAlignment="1" applyProtection="1">
      <alignment horizontal="center" vertical="center"/>
      <protection locked="0"/>
    </xf>
    <xf numFmtId="3" fontId="3" fillId="14" borderId="8" xfId="0" applyNumberFormat="1" applyFont="1" applyFill="1" applyBorder="1" applyAlignment="1" applyProtection="1">
      <alignment horizontal="center" vertical="center"/>
      <protection locked="0" hidden="1"/>
    </xf>
    <xf numFmtId="4" fontId="3" fillId="11" borderId="8" xfId="0" applyNumberFormat="1" applyFont="1" applyFill="1" applyBorder="1" applyAlignment="1" applyProtection="1">
      <alignment horizontal="center" vertical="center"/>
      <protection locked="0" hidden="1"/>
    </xf>
    <xf numFmtId="0" fontId="9" fillId="18" borderId="6" xfId="0" applyFont="1" applyFill="1" applyBorder="1" applyAlignment="1" applyProtection="1">
      <alignment horizontal="left" vertical="center" wrapText="1"/>
      <protection locked="0"/>
    </xf>
    <xf numFmtId="0" fontId="1" fillId="18" borderId="8" xfId="0" applyFont="1" applyFill="1" applyBorder="1" applyAlignment="1" applyProtection="1">
      <alignment horizontal="left" vertical="center" wrapText="1"/>
      <protection locked="0"/>
    </xf>
    <xf numFmtId="0" fontId="0" fillId="18" borderId="8" xfId="0" applyFill="1" applyBorder="1" applyAlignment="1" applyProtection="1">
      <alignment horizontal="center" vertical="center" wrapText="1"/>
      <protection locked="0"/>
    </xf>
    <xf numFmtId="3" fontId="9" fillId="0" borderId="8" xfId="0" applyNumberFormat="1" applyFont="1" applyBorder="1" applyAlignment="1" applyProtection="1">
      <alignment horizontal="center" vertical="top" wrapText="1"/>
      <protection locked="0"/>
    </xf>
    <xf numFmtId="3" fontId="9" fillId="18" borderId="8" xfId="0" applyNumberFormat="1" applyFont="1" applyFill="1" applyBorder="1" applyAlignment="1" applyProtection="1">
      <alignment horizontal="left" wrapText="1"/>
      <protection locked="0"/>
    </xf>
    <xf numFmtId="3" fontId="9" fillId="11" borderId="8" xfId="0" applyNumberFormat="1" applyFont="1" applyFill="1" applyBorder="1" applyAlignment="1" applyProtection="1">
      <alignment horizontal="center" vertical="center" wrapText="1"/>
      <protection locked="0"/>
    </xf>
    <xf numFmtId="3" fontId="3" fillId="14" borderId="8" xfId="0" applyNumberFormat="1" applyFont="1" applyFill="1" applyBorder="1" applyAlignment="1" applyProtection="1">
      <alignment horizontal="center" vertical="center" wrapText="1"/>
      <protection locked="0" hidden="1"/>
    </xf>
    <xf numFmtId="0" fontId="0" fillId="18" borderId="8" xfId="0" applyFill="1" applyBorder="1" applyAlignment="1" applyProtection="1">
      <alignment vertical="center" wrapText="1"/>
      <protection locked="0"/>
    </xf>
    <xf numFmtId="4" fontId="3" fillId="11" borderId="8" xfId="0" applyNumberFormat="1" applyFont="1" applyFill="1" applyBorder="1" applyAlignment="1" applyProtection="1">
      <alignment horizontal="center" vertical="center" wrapText="1"/>
      <protection locked="0" hidden="1"/>
    </xf>
    <xf numFmtId="43" fontId="0" fillId="8" borderId="8" xfId="0" applyNumberFormat="1" applyFill="1" applyBorder="1" applyAlignment="1" applyProtection="1">
      <alignment vertical="center" wrapText="1"/>
      <protection locked="0"/>
    </xf>
    <xf numFmtId="0" fontId="0" fillId="8" borderId="8" xfId="0" applyFill="1" applyBorder="1" applyAlignment="1" applyProtection="1">
      <alignment vertical="center" wrapText="1"/>
      <protection locked="0"/>
    </xf>
    <xf numFmtId="4" fontId="0" fillId="6" borderId="8" xfId="0" applyNumberFormat="1" applyFill="1" applyBorder="1" applyAlignment="1" applyProtection="1">
      <alignment horizontal="center" vertical="top" wrapText="1"/>
      <protection locked="0"/>
    </xf>
    <xf numFmtId="0" fontId="30" fillId="2" borderId="0" xfId="0" applyFont="1" applyFill="1" applyAlignment="1" applyProtection="1">
      <alignment wrapText="1"/>
      <protection locked="0"/>
    </xf>
    <xf numFmtId="0" fontId="9" fillId="18" borderId="7" xfId="0" applyFont="1" applyFill="1" applyBorder="1" applyAlignment="1" applyProtection="1">
      <alignment horizontal="center" vertical="top" wrapText="1"/>
      <protection locked="0"/>
    </xf>
    <xf numFmtId="3" fontId="9" fillId="18" borderId="8" xfId="0" applyNumberFormat="1" applyFont="1" applyFill="1" applyBorder="1" applyAlignment="1" applyProtection="1">
      <alignment horizontal="left" vertical="top" wrapText="1"/>
      <protection locked="0"/>
    </xf>
    <xf numFmtId="0" fontId="0" fillId="18" borderId="8" xfId="0" applyFill="1" applyBorder="1" applyAlignment="1" applyProtection="1">
      <alignment vertical="top" wrapText="1"/>
      <protection locked="0"/>
    </xf>
    <xf numFmtId="3" fontId="3" fillId="8" borderId="8" xfId="2" applyNumberFormat="1" applyFont="1" applyFill="1" applyBorder="1" applyAlignment="1" applyProtection="1">
      <alignment horizontal="center" vertical="top" wrapText="1"/>
      <protection hidden="1"/>
    </xf>
    <xf numFmtId="3" fontId="3" fillId="8" borderId="24" xfId="2" applyNumberFormat="1" applyFont="1" applyFill="1" applyBorder="1" applyAlignment="1" applyProtection="1">
      <alignment horizontal="center" vertical="top" wrapText="1"/>
      <protection hidden="1"/>
    </xf>
    <xf numFmtId="0" fontId="9" fillId="18" borderId="7" xfId="0" applyFont="1" applyFill="1" applyBorder="1" applyAlignment="1" applyProtection="1">
      <alignment horizontal="center" wrapText="1"/>
      <protection locked="0"/>
    </xf>
    <xf numFmtId="3" fontId="9" fillId="0" borderId="8" xfId="0" applyNumberFormat="1" applyFont="1" applyBorder="1" applyAlignment="1" applyProtection="1">
      <alignment horizontal="center" wrapText="1"/>
      <protection locked="0"/>
    </xf>
    <xf numFmtId="0" fontId="0" fillId="18" borderId="8" xfId="0" applyFill="1" applyBorder="1" applyAlignment="1" applyProtection="1">
      <alignment wrapText="1"/>
      <protection locked="0"/>
    </xf>
    <xf numFmtId="3" fontId="3" fillId="8" borderId="8" xfId="2" applyNumberFormat="1" applyFont="1" applyFill="1" applyBorder="1" applyAlignment="1" applyProtection="1">
      <alignment horizontal="center" vertical="center" wrapText="1"/>
      <protection hidden="1"/>
    </xf>
    <xf numFmtId="3" fontId="3" fillId="8" borderId="24" xfId="2" applyNumberFormat="1" applyFont="1" applyFill="1" applyBorder="1" applyAlignment="1" applyProtection="1">
      <alignment horizontal="center" vertical="center" wrapText="1"/>
      <protection hidden="1"/>
    </xf>
    <xf numFmtId="4" fontId="0" fillId="6" borderId="8" xfId="0" applyNumberFormat="1" applyFill="1" applyBorder="1" applyAlignment="1" applyProtection="1">
      <alignment horizontal="center" wrapText="1"/>
      <protection locked="0"/>
    </xf>
    <xf numFmtId="0" fontId="9" fillId="0" borderId="6" xfId="0" applyFont="1" applyBorder="1" applyAlignment="1" applyProtection="1">
      <alignment wrapText="1"/>
      <protection locked="0"/>
    </xf>
    <xf numFmtId="0" fontId="49" fillId="0" borderId="6" xfId="0" applyFont="1" applyBorder="1" applyAlignment="1" applyProtection="1">
      <alignment horizontal="right" wrapText="1"/>
      <protection locked="0"/>
    </xf>
    <xf numFmtId="0" fontId="49" fillId="0" borderId="7" xfId="0" applyFont="1" applyBorder="1" applyAlignment="1" applyProtection="1">
      <alignment horizontal="center" wrapText="1"/>
      <protection locked="0"/>
    </xf>
    <xf numFmtId="3" fontId="9" fillId="0" borderId="8" xfId="0" applyNumberFormat="1" applyFont="1" applyBorder="1" applyAlignment="1" applyProtection="1">
      <alignment horizontal="left" wrapText="1"/>
      <protection locked="0"/>
    </xf>
    <xf numFmtId="2" fontId="3" fillId="0" borderId="8" xfId="0" applyNumberFormat="1" applyFont="1" applyBorder="1" applyAlignment="1" applyProtection="1">
      <alignment horizontal="center" wrapText="1"/>
      <protection locked="0" hidden="1"/>
    </xf>
    <xf numFmtId="3" fontId="3" fillId="0" borderId="8" xfId="0" applyNumberFormat="1" applyFont="1" applyBorder="1" applyAlignment="1" applyProtection="1">
      <alignment horizontal="center" wrapText="1"/>
      <protection locked="0" hidden="1"/>
    </xf>
    <xf numFmtId="3" fontId="25" fillId="6" borderId="14" xfId="2" applyNumberFormat="1" applyFont="1" applyFill="1" applyBorder="1" applyAlignment="1" applyProtection="1">
      <alignment horizontal="center" vertical="center" wrapText="1"/>
      <protection hidden="1"/>
    </xf>
    <xf numFmtId="0" fontId="44" fillId="2" borderId="0" xfId="0" applyFont="1" applyFill="1" applyAlignment="1" applyProtection="1">
      <alignment wrapText="1"/>
      <protection locked="0"/>
    </xf>
    <xf numFmtId="0" fontId="49" fillId="0" borderId="6" xfId="0" applyFont="1" applyBorder="1" applyAlignment="1" applyProtection="1">
      <alignment wrapText="1"/>
      <protection locked="0"/>
    </xf>
    <xf numFmtId="0" fontId="9" fillId="0" borderId="7" xfId="0" applyFont="1" applyBorder="1" applyAlignment="1" applyProtection="1">
      <alignment horizontal="center" vertical="center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3" fontId="2" fillId="6" borderId="8" xfId="2" applyNumberFormat="1" applyFont="1" applyFill="1" applyBorder="1" applyAlignment="1" applyProtection="1">
      <alignment horizontal="center" vertical="center"/>
      <protection hidden="1"/>
    </xf>
    <xf numFmtId="0" fontId="36" fillId="17" borderId="0" xfId="4" applyFill="1"/>
    <xf numFmtId="0" fontId="50" fillId="0" borderId="0" xfId="0" applyFont="1" applyAlignment="1">
      <alignment vertical="center" wrapText="1"/>
    </xf>
    <xf numFmtId="0" fontId="38" fillId="2" borderId="3" xfId="4" applyFont="1" applyFill="1" applyBorder="1" applyAlignment="1">
      <alignment horizontal="center" vertical="center" wrapText="1"/>
    </xf>
    <xf numFmtId="167" fontId="38" fillId="2" borderId="3" xfId="4" applyNumberFormat="1" applyFont="1" applyFill="1" applyBorder="1" applyAlignment="1">
      <alignment horizontal="center" vertical="center" wrapText="1"/>
    </xf>
    <xf numFmtId="0" fontId="38" fillId="20" borderId="3" xfId="4" applyFont="1" applyFill="1" applyBorder="1" applyAlignment="1">
      <alignment horizontal="center" vertical="center" wrapText="1"/>
    </xf>
    <xf numFmtId="0" fontId="0" fillId="0" borderId="0" xfId="0"/>
    <xf numFmtId="0" fontId="38" fillId="2" borderId="3" xfId="4" applyFont="1" applyFill="1" applyBorder="1" applyAlignment="1">
      <alignment horizontal="center" vertical="center" wrapText="1"/>
    </xf>
    <xf numFmtId="0" fontId="38" fillId="2" borderId="5" xfId="4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44" fontId="36" fillId="0" borderId="0" xfId="4" applyNumberFormat="1"/>
    <xf numFmtId="10" fontId="38" fillId="2" borderId="16" xfId="4" applyNumberFormat="1" applyFont="1" applyFill="1" applyBorder="1" applyAlignment="1">
      <alignment horizontal="center" vertical="center" wrapText="1"/>
    </xf>
    <xf numFmtId="173" fontId="36" fillId="0" borderId="0" xfId="4" applyNumberFormat="1"/>
    <xf numFmtId="0" fontId="36" fillId="0" borderId="8" xfId="4" applyBorder="1" applyAlignment="1">
      <alignment horizontal="center"/>
    </xf>
    <xf numFmtId="0" fontId="36" fillId="0" borderId="0" xfId="4" applyAlignment="1">
      <alignment horizontal="center"/>
    </xf>
    <xf numFmtId="10" fontId="38" fillId="20" borderId="5" xfId="4" applyNumberFormat="1" applyFont="1" applyFill="1" applyBorder="1" applyAlignment="1">
      <alignment horizontal="center" vertical="center" wrapText="1"/>
    </xf>
    <xf numFmtId="44" fontId="46" fillId="0" borderId="8" xfId="3" applyFont="1" applyFill="1" applyBorder="1"/>
    <xf numFmtId="0" fontId="46" fillId="0" borderId="0" xfId="4" applyFont="1"/>
    <xf numFmtId="0" fontId="46" fillId="0" borderId="8" xfId="0" applyFont="1" applyBorder="1" applyAlignment="1">
      <alignment horizontal="center"/>
    </xf>
    <xf numFmtId="44" fontId="46" fillId="0" borderId="0" xfId="0" applyNumberFormat="1" applyFont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30" fillId="2" borderId="1" xfId="0" applyFont="1" applyFill="1" applyBorder="1" applyAlignment="1" applyProtection="1">
      <alignment horizontal="left" vertical="top" wrapText="1"/>
      <protection locked="0"/>
    </xf>
    <xf numFmtId="0" fontId="30" fillId="2" borderId="0" xfId="0" applyFont="1" applyFill="1" applyAlignment="1" applyProtection="1">
      <alignment horizontal="left" vertical="top" wrapText="1"/>
      <protection locked="0"/>
    </xf>
    <xf numFmtId="165" fontId="1" fillId="9" borderId="9" xfId="0" applyNumberFormat="1" applyFont="1" applyFill="1" applyBorder="1" applyAlignment="1" applyProtection="1">
      <alignment horizontal="center"/>
      <protection locked="0"/>
    </xf>
    <xf numFmtId="0" fontId="1" fillId="0" borderId="9" xfId="0" applyFont="1" applyBorder="1"/>
    <xf numFmtId="0" fontId="1" fillId="0" borderId="37" xfId="0" applyFont="1" applyBorder="1"/>
    <xf numFmtId="0" fontId="23" fillId="13" borderId="33" xfId="0" applyFont="1" applyFill="1" applyBorder="1" applyAlignment="1" applyProtection="1">
      <alignment horizontal="left"/>
      <protection locked="0"/>
    </xf>
    <xf numFmtId="0" fontId="23" fillId="13" borderId="25" xfId="0" applyFont="1" applyFill="1" applyBorder="1" applyAlignment="1" applyProtection="1">
      <alignment horizontal="left"/>
      <protection locked="0"/>
    </xf>
    <xf numFmtId="0" fontId="23" fillId="13" borderId="13" xfId="0" applyFont="1" applyFill="1" applyBorder="1" applyAlignment="1" applyProtection="1">
      <alignment horizontal="left"/>
      <protection locked="0"/>
    </xf>
    <xf numFmtId="0" fontId="39" fillId="2" borderId="9" xfId="0" applyFont="1" applyFill="1" applyBorder="1" applyAlignment="1" applyProtection="1">
      <alignment horizontal="center"/>
      <protection locked="0"/>
    </xf>
    <xf numFmtId="0" fontId="35" fillId="9" borderId="34" xfId="0" applyFont="1" applyFill="1" applyBorder="1" applyAlignment="1" applyProtection="1">
      <alignment horizontal="left" vertical="top" wrapText="1"/>
      <protection locked="0"/>
    </xf>
    <xf numFmtId="0" fontId="21" fillId="9" borderId="34" xfId="0" applyFont="1" applyFill="1" applyBorder="1" applyAlignment="1" applyProtection="1">
      <alignment horizontal="left" vertical="top"/>
      <protection locked="0"/>
    </xf>
    <xf numFmtId="0" fontId="21" fillId="9" borderId="0" xfId="0" applyFont="1" applyFill="1" applyAlignment="1" applyProtection="1">
      <alignment horizontal="left" vertical="top"/>
      <protection locked="0"/>
    </xf>
    <xf numFmtId="0" fontId="0" fillId="0" borderId="0" xfId="0"/>
    <xf numFmtId="0" fontId="3" fillId="0" borderId="33" xfId="0" applyFont="1" applyBorder="1" applyAlignment="1" applyProtection="1">
      <alignment horizontal="left"/>
      <protection locked="0" hidden="1"/>
    </xf>
    <xf numFmtId="0" fontId="3" fillId="0" borderId="25" xfId="0" applyFont="1" applyBorder="1" applyAlignment="1" applyProtection="1">
      <alignment horizontal="left"/>
      <protection locked="0" hidden="1"/>
    </xf>
    <xf numFmtId="0" fontId="3" fillId="0" borderId="7" xfId="0" applyFont="1" applyBorder="1" applyAlignment="1" applyProtection="1">
      <alignment horizontal="left"/>
      <protection locked="0" hidden="1"/>
    </xf>
    <xf numFmtId="0" fontId="6" fillId="2" borderId="38" xfId="0" applyFont="1" applyFill="1" applyBorder="1" applyAlignment="1" applyProtection="1">
      <alignment horizontal="right"/>
      <protection locked="0" hidden="1"/>
    </xf>
    <xf numFmtId="0" fontId="6" fillId="2" borderId="10" xfId="0" applyFont="1" applyFill="1" applyBorder="1" applyAlignment="1" applyProtection="1">
      <alignment horizontal="right"/>
      <protection locked="0" hidden="1"/>
    </xf>
    <xf numFmtId="0" fontId="6" fillId="2" borderId="23" xfId="0" applyFont="1" applyFill="1" applyBorder="1" applyAlignment="1" applyProtection="1">
      <alignment horizontal="right"/>
      <protection locked="0" hidden="1"/>
    </xf>
    <xf numFmtId="0" fontId="6" fillId="2" borderId="35" xfId="0" applyFont="1" applyFill="1" applyBorder="1" applyAlignment="1" applyProtection="1">
      <alignment horizontal="center"/>
      <protection locked="0"/>
    </xf>
    <xf numFmtId="0" fontId="6" fillId="2" borderId="34" xfId="0" applyFont="1" applyFill="1" applyBorder="1" applyAlignment="1" applyProtection="1">
      <alignment horizontal="center"/>
      <protection locked="0"/>
    </xf>
    <xf numFmtId="0" fontId="7" fillId="2" borderId="34" xfId="0" applyFont="1" applyFill="1" applyBorder="1" applyAlignment="1" applyProtection="1">
      <alignment horizontal="center"/>
      <protection locked="0"/>
    </xf>
    <xf numFmtId="0" fontId="7" fillId="2" borderId="36" xfId="0" applyFont="1" applyFill="1" applyBorder="1" applyAlignment="1" applyProtection="1">
      <alignment horizont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7" fillId="2" borderId="2" xfId="0" applyFont="1" applyFill="1" applyBorder="1" applyAlignment="1" applyProtection="1">
      <alignment horizontal="center"/>
      <protection locked="0"/>
    </xf>
    <xf numFmtId="15" fontId="24" fillId="0" borderId="8" xfId="0" applyNumberFormat="1" applyFont="1" applyBorder="1" applyAlignment="1" applyProtection="1">
      <alignment horizontal="center" vertical="center"/>
      <protection locked="0"/>
    </xf>
    <xf numFmtId="0" fontId="24" fillId="0" borderId="8" xfId="0" applyFont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24" fillId="0" borderId="8" xfId="0" applyFont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 vertical="center" wrapText="1"/>
    </xf>
    <xf numFmtId="165" fontId="3" fillId="9" borderId="9" xfId="0" applyNumberFormat="1" applyFont="1" applyFill="1" applyBorder="1" applyAlignment="1" applyProtection="1">
      <alignment horizontal="center"/>
      <protection locked="0"/>
    </xf>
    <xf numFmtId="0" fontId="0" fillId="0" borderId="9" xfId="0" applyBorder="1"/>
    <xf numFmtId="0" fontId="0" fillId="0" borderId="37" xfId="0" applyBorder="1"/>
    <xf numFmtId="0" fontId="6" fillId="2" borderId="1" xfId="0" applyFont="1" applyFill="1" applyBorder="1" applyAlignment="1" applyProtection="1">
      <alignment horizontal="left" wrapText="1"/>
      <protection locked="0" hidden="1"/>
    </xf>
    <xf numFmtId="0" fontId="6" fillId="2" borderId="0" xfId="0" applyFont="1" applyFill="1" applyAlignment="1" applyProtection="1">
      <alignment horizontal="left" wrapText="1"/>
      <protection locked="0" hidden="1"/>
    </xf>
    <xf numFmtId="0" fontId="6" fillId="2" borderId="39" xfId="0" applyFont="1" applyFill="1" applyBorder="1" applyAlignment="1" applyProtection="1">
      <alignment horizontal="left" wrapText="1"/>
      <protection locked="0" hidden="1"/>
    </xf>
    <xf numFmtId="0" fontId="6" fillId="2" borderId="9" xfId="0" applyFont="1" applyFill="1" applyBorder="1" applyAlignment="1" applyProtection="1">
      <alignment horizontal="left" wrapText="1"/>
      <protection locked="0" hidden="1"/>
    </xf>
    <xf numFmtId="165" fontId="3" fillId="3" borderId="24" xfId="0" applyNumberFormat="1" applyFont="1" applyFill="1" applyBorder="1" applyAlignment="1" applyProtection="1">
      <alignment horizontal="left" vertical="center" shrinkToFit="1"/>
      <protection locked="0"/>
    </xf>
    <xf numFmtId="165" fontId="3" fillId="3" borderId="25" xfId="0" applyNumberFormat="1" applyFont="1" applyFill="1" applyBorder="1" applyAlignment="1" applyProtection="1">
      <alignment horizontal="left" vertical="center" shrinkToFit="1"/>
      <protection locked="0"/>
    </xf>
    <xf numFmtId="165" fontId="3" fillId="3" borderId="7" xfId="0" applyNumberFormat="1" applyFont="1" applyFill="1" applyBorder="1" applyAlignment="1" applyProtection="1">
      <alignment horizontal="left" vertical="center" shrinkToFit="1"/>
      <protection locked="0"/>
    </xf>
    <xf numFmtId="0" fontId="0" fillId="0" borderId="25" xfId="0" applyBorder="1" applyAlignment="1">
      <alignment horizontal="left"/>
    </xf>
    <xf numFmtId="0" fontId="0" fillId="0" borderId="7" xfId="0" applyBorder="1" applyAlignment="1">
      <alignment horizontal="left"/>
    </xf>
    <xf numFmtId="0" fontId="16" fillId="2" borderId="34" xfId="0" applyFont="1" applyFill="1" applyBorder="1" applyAlignment="1" applyProtection="1">
      <alignment horizontal="center"/>
      <protection locked="0"/>
    </xf>
    <xf numFmtId="0" fontId="6" fillId="2" borderId="33" xfId="0" applyFont="1" applyFill="1" applyBorder="1" applyAlignment="1" applyProtection="1">
      <alignment horizontal="right"/>
      <protection locked="0" hidden="1"/>
    </xf>
    <xf numFmtId="0" fontId="6" fillId="2" borderId="25" xfId="0" applyFont="1" applyFill="1" applyBorder="1" applyAlignment="1" applyProtection="1">
      <alignment horizontal="right"/>
      <protection locked="0" hidden="1"/>
    </xf>
    <xf numFmtId="0" fontId="6" fillId="2" borderId="7" xfId="0" applyFont="1" applyFill="1" applyBorder="1" applyAlignment="1" applyProtection="1">
      <alignment horizontal="right"/>
      <protection locked="0" hidden="1"/>
    </xf>
    <xf numFmtId="0" fontId="6" fillId="0" borderId="33" xfId="0" applyFont="1" applyBorder="1" applyAlignment="1" applyProtection="1">
      <alignment horizontal="left"/>
      <protection locked="0" hidden="1"/>
    </xf>
    <xf numFmtId="0" fontId="6" fillId="0" borderId="25" xfId="0" applyFont="1" applyBorder="1" applyAlignment="1" applyProtection="1">
      <alignment horizontal="left"/>
      <protection locked="0" hidden="1"/>
    </xf>
    <xf numFmtId="0" fontId="6" fillId="0" borderId="7" xfId="0" applyFont="1" applyBorder="1" applyAlignment="1" applyProtection="1">
      <alignment horizontal="left"/>
      <protection locked="0" hidden="1"/>
    </xf>
    <xf numFmtId="165" fontId="3" fillId="9" borderId="24" xfId="0" applyNumberFormat="1" applyFont="1" applyFill="1" applyBorder="1" applyAlignment="1" applyProtection="1">
      <alignment horizontal="center"/>
      <protection locked="0"/>
    </xf>
    <xf numFmtId="0" fontId="1" fillId="0" borderId="25" xfId="0" applyFont="1" applyBorder="1"/>
    <xf numFmtId="0" fontId="1" fillId="0" borderId="13" xfId="0" applyFont="1" applyBorder="1"/>
    <xf numFmtId="165" fontId="3" fillId="13" borderId="33" xfId="0" applyNumberFormat="1" applyFont="1" applyFill="1" applyBorder="1" applyAlignment="1" applyProtection="1">
      <alignment horizontal="left" vertical="center" shrinkToFit="1"/>
      <protection locked="0"/>
    </xf>
    <xf numFmtId="165" fontId="3" fillId="13" borderId="25" xfId="0" applyNumberFormat="1" applyFont="1" applyFill="1" applyBorder="1" applyAlignment="1" applyProtection="1">
      <alignment horizontal="left" vertical="center" shrinkToFit="1"/>
      <protection locked="0"/>
    </xf>
    <xf numFmtId="165" fontId="3" fillId="13" borderId="7" xfId="0" applyNumberFormat="1" applyFont="1" applyFill="1" applyBorder="1" applyAlignment="1" applyProtection="1">
      <alignment horizontal="left" vertical="center" shrinkToFit="1"/>
      <protection locked="0"/>
    </xf>
    <xf numFmtId="0" fontId="2" fillId="13" borderId="33" xfId="0" applyFont="1" applyFill="1" applyBorder="1" applyAlignment="1" applyProtection="1">
      <alignment horizontal="left"/>
      <protection locked="0"/>
    </xf>
    <xf numFmtId="0" fontId="2" fillId="13" borderId="25" xfId="0" applyFont="1" applyFill="1" applyBorder="1" applyAlignment="1" applyProtection="1">
      <alignment horizontal="left"/>
      <protection locked="0"/>
    </xf>
    <xf numFmtId="0" fontId="2" fillId="13" borderId="13" xfId="0" applyFont="1" applyFill="1" applyBorder="1" applyAlignment="1" applyProtection="1">
      <alignment horizontal="left"/>
      <protection locked="0"/>
    </xf>
    <xf numFmtId="0" fontId="24" fillId="0" borderId="24" xfId="0" applyFont="1" applyBorder="1" applyAlignment="1" applyProtection="1">
      <alignment horizontal="center" vertical="center" wrapText="1"/>
      <protection locked="0"/>
    </xf>
    <xf numFmtId="0" fontId="24" fillId="0" borderId="25" xfId="0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24" fillId="0" borderId="24" xfId="0" applyFont="1" applyBorder="1" applyAlignment="1" applyProtection="1">
      <alignment horizontal="center" vertical="center"/>
      <protection locked="0"/>
    </xf>
    <xf numFmtId="0" fontId="24" fillId="0" borderId="25" xfId="0" applyFont="1" applyBorder="1" applyAlignment="1" applyProtection="1">
      <alignment horizontal="center" vertical="center"/>
      <protection locked="0"/>
    </xf>
    <xf numFmtId="0" fontId="24" fillId="0" borderId="7" xfId="0" applyFont="1" applyBorder="1" applyAlignment="1" applyProtection="1">
      <alignment horizontal="center" vertical="center"/>
      <protection locked="0"/>
    </xf>
    <xf numFmtId="0" fontId="35" fillId="9" borderId="35" xfId="0" applyFont="1" applyFill="1" applyBorder="1" applyAlignment="1" applyProtection="1">
      <alignment horizontal="left" vertical="top" wrapText="1"/>
      <protection locked="0"/>
    </xf>
    <xf numFmtId="0" fontId="21" fillId="9" borderId="36" xfId="0" applyFont="1" applyFill="1" applyBorder="1" applyAlignment="1" applyProtection="1">
      <alignment horizontal="left" vertical="top"/>
      <protection locked="0"/>
    </xf>
    <xf numFmtId="0" fontId="21" fillId="9" borderId="1" xfId="0" applyFont="1" applyFill="1" applyBorder="1" applyAlignment="1" applyProtection="1">
      <alignment horizontal="left" vertical="top"/>
      <protection locked="0"/>
    </xf>
    <xf numFmtId="0" fontId="21" fillId="9" borderId="2" xfId="0" applyFont="1" applyFill="1" applyBorder="1" applyAlignment="1" applyProtection="1">
      <alignment horizontal="left" vertical="top"/>
      <protection locked="0"/>
    </xf>
    <xf numFmtId="0" fontId="21" fillId="9" borderId="26" xfId="0" applyFont="1" applyFill="1" applyBorder="1" applyAlignment="1" applyProtection="1">
      <alignment horizontal="left" vertical="top"/>
      <protection locked="0"/>
    </xf>
    <xf numFmtId="0" fontId="21" fillId="9" borderId="28" xfId="0" applyFont="1" applyFill="1" applyBorder="1" applyAlignment="1" applyProtection="1">
      <alignment horizontal="left" vertical="top"/>
      <protection locked="0"/>
    </xf>
    <xf numFmtId="0" fontId="21" fillId="9" borderId="29" xfId="0" applyFont="1" applyFill="1" applyBorder="1" applyAlignment="1" applyProtection="1">
      <alignment horizontal="left" vertical="top"/>
      <protection locked="0"/>
    </xf>
    <xf numFmtId="165" fontId="1" fillId="9" borderId="24" xfId="0" applyNumberFormat="1" applyFont="1" applyFill="1" applyBorder="1" applyAlignment="1" applyProtection="1">
      <alignment horizontal="center"/>
      <protection locked="0"/>
    </xf>
    <xf numFmtId="15" fontId="24" fillId="0" borderId="24" xfId="0" applyNumberFormat="1" applyFont="1" applyBorder="1" applyAlignment="1" applyProtection="1">
      <alignment horizontal="center" vertical="center"/>
      <protection locked="0"/>
    </xf>
    <xf numFmtId="15" fontId="24" fillId="0" borderId="25" xfId="0" applyNumberFormat="1" applyFont="1" applyBorder="1" applyAlignment="1" applyProtection="1">
      <alignment horizontal="center" vertical="center"/>
      <protection locked="0"/>
    </xf>
    <xf numFmtId="15" fontId="24" fillId="0" borderId="7" xfId="0" applyNumberFormat="1" applyFont="1" applyBorder="1" applyAlignment="1" applyProtection="1">
      <alignment horizontal="center" vertical="center"/>
      <protection locked="0"/>
    </xf>
    <xf numFmtId="165" fontId="3" fillId="9" borderId="37" xfId="0" applyNumberFormat="1" applyFont="1" applyFill="1" applyBorder="1" applyAlignment="1" applyProtection="1">
      <alignment horizontal="center"/>
      <protection locked="0"/>
    </xf>
    <xf numFmtId="0" fontId="13" fillId="2" borderId="40" xfId="0" applyFont="1" applyFill="1" applyBorder="1" applyAlignment="1" applyProtection="1">
      <alignment horizontal="center" vertical="center"/>
      <protection locked="0"/>
    </xf>
    <xf numFmtId="0" fontId="13" fillId="2" borderId="22" xfId="0" applyFont="1" applyFill="1" applyBorder="1" applyAlignment="1" applyProtection="1">
      <alignment horizontal="center" vertical="center"/>
      <protection locked="0"/>
    </xf>
    <xf numFmtId="0" fontId="13" fillId="2" borderId="40" xfId="0" applyFont="1" applyFill="1" applyBorder="1" applyAlignment="1" applyProtection="1">
      <alignment horizontal="center" vertical="center" wrapText="1"/>
      <protection locked="0" hidden="1"/>
    </xf>
    <xf numFmtId="0" fontId="13" fillId="2" borderId="22" xfId="0" applyFont="1" applyFill="1" applyBorder="1" applyAlignment="1" applyProtection="1">
      <alignment horizontal="center" vertical="center" wrapText="1"/>
      <protection locked="0" hidden="1"/>
    </xf>
    <xf numFmtId="3" fontId="13" fillId="0" borderId="21" xfId="0" applyNumberFormat="1" applyFont="1" applyBorder="1" applyAlignment="1" applyProtection="1">
      <alignment horizontal="center" vertical="center" wrapText="1"/>
      <protection locked="0" hidden="1"/>
    </xf>
    <xf numFmtId="3" fontId="13" fillId="0" borderId="22" xfId="0" applyNumberFormat="1" applyFont="1" applyBorder="1" applyAlignment="1" applyProtection="1">
      <alignment horizontal="center" vertical="center" wrapText="1"/>
      <protection locked="0" hidden="1"/>
    </xf>
    <xf numFmtId="0" fontId="24" fillId="0" borderId="8" xfId="0" applyFont="1" applyBorder="1" applyAlignment="1" applyProtection="1">
      <alignment horizontal="center"/>
      <protection locked="0"/>
    </xf>
    <xf numFmtId="0" fontId="13" fillId="0" borderId="21" xfId="0" applyFont="1" applyBorder="1" applyAlignment="1" applyProtection="1">
      <alignment horizontal="center" vertical="center" wrapText="1"/>
      <protection locked="0" hidden="1"/>
    </xf>
    <xf numFmtId="0" fontId="13" fillId="0" borderId="22" xfId="0" applyFont="1" applyBorder="1" applyAlignment="1" applyProtection="1">
      <alignment horizontal="center" vertical="center" wrapText="1"/>
      <protection locked="0" hidden="1"/>
    </xf>
    <xf numFmtId="0" fontId="21" fillId="2" borderId="1" xfId="0" applyFont="1" applyFill="1" applyBorder="1" applyAlignment="1" applyProtection="1">
      <alignment horizontal="center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21" fillId="2" borderId="2" xfId="0" applyFont="1" applyFill="1" applyBorder="1" applyAlignment="1" applyProtection="1">
      <alignment horizontal="center"/>
      <protection locked="0"/>
    </xf>
    <xf numFmtId="0" fontId="19" fillId="2" borderId="1" xfId="0" applyFont="1" applyFill="1" applyBorder="1" applyAlignment="1" applyProtection="1">
      <alignment horizontal="center"/>
      <protection locked="0"/>
    </xf>
    <xf numFmtId="0" fontId="19" fillId="2" borderId="0" xfId="0" applyFont="1" applyFill="1" applyAlignment="1" applyProtection="1">
      <alignment horizontal="center"/>
      <protection locked="0"/>
    </xf>
    <xf numFmtId="0" fontId="19" fillId="2" borderId="2" xfId="0" applyFont="1" applyFill="1" applyBorder="1" applyAlignment="1" applyProtection="1">
      <alignment horizontal="center"/>
      <protection locked="0"/>
    </xf>
    <xf numFmtId="0" fontId="38" fillId="2" borderId="3" xfId="4" applyFont="1" applyFill="1" applyBorder="1" applyAlignment="1">
      <alignment horizontal="center" vertical="center" wrapText="1"/>
    </xf>
    <xf numFmtId="0" fontId="38" fillId="2" borderId="5" xfId="4" applyFont="1" applyFill="1" applyBorder="1" applyAlignment="1">
      <alignment horizontal="center" vertical="center" wrapText="1"/>
    </xf>
    <xf numFmtId="0" fontId="38" fillId="17" borderId="3" xfId="4" applyFont="1" applyFill="1" applyBorder="1" applyAlignment="1">
      <alignment horizontal="center" vertical="center" wrapText="1"/>
    </xf>
    <xf numFmtId="0" fontId="38" fillId="17" borderId="5" xfId="4" applyFont="1" applyFill="1" applyBorder="1" applyAlignment="1">
      <alignment horizontal="center" vertical="center" wrapText="1"/>
    </xf>
    <xf numFmtId="0" fontId="37" fillId="19" borderId="19" xfId="4" applyFont="1" applyFill="1" applyBorder="1" applyAlignment="1">
      <alignment horizontal="center" vertical="center"/>
    </xf>
    <xf numFmtId="0" fontId="37" fillId="19" borderId="0" xfId="4" applyFont="1" applyFill="1" applyAlignment="1">
      <alignment horizontal="center" vertical="center"/>
    </xf>
    <xf numFmtId="0" fontId="37" fillId="19" borderId="11" xfId="4" applyFont="1" applyFill="1" applyBorder="1" applyAlignment="1">
      <alignment horizontal="center" vertical="center"/>
    </xf>
    <xf numFmtId="167" fontId="38" fillId="2" borderId="3" xfId="4" applyNumberFormat="1" applyFont="1" applyFill="1" applyBorder="1" applyAlignment="1">
      <alignment horizontal="center" vertical="center" wrapText="1"/>
    </xf>
    <xf numFmtId="167" fontId="38" fillId="2" borderId="5" xfId="4" applyNumberFormat="1" applyFont="1" applyFill="1" applyBorder="1" applyAlignment="1">
      <alignment horizontal="center" vertical="center" wrapText="1"/>
    </xf>
    <xf numFmtId="0" fontId="47" fillId="19" borderId="19" xfId="4" applyFont="1" applyFill="1" applyBorder="1" applyAlignment="1">
      <alignment horizontal="center" vertical="center"/>
    </xf>
    <xf numFmtId="0" fontId="47" fillId="19" borderId="0" xfId="4" applyFont="1" applyFill="1" applyAlignment="1">
      <alignment horizontal="center" vertical="center"/>
    </xf>
    <xf numFmtId="0" fontId="38" fillId="20" borderId="3" xfId="4" applyFont="1" applyFill="1" applyBorder="1" applyAlignment="1">
      <alignment horizontal="center" vertical="center" wrapText="1"/>
    </xf>
    <xf numFmtId="0" fontId="38" fillId="20" borderId="5" xfId="4" applyFont="1" applyFill="1" applyBorder="1" applyAlignment="1">
      <alignment horizontal="center" vertical="center" wrapText="1"/>
    </xf>
    <xf numFmtId="0" fontId="38" fillId="17" borderId="3" xfId="0" applyFont="1" applyFill="1" applyBorder="1" applyAlignment="1">
      <alignment horizontal="center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38" fillId="21" borderId="3" xfId="0" applyFont="1" applyFill="1" applyBorder="1" applyAlignment="1">
      <alignment horizontal="center" vertical="center" wrapText="1"/>
    </xf>
    <xf numFmtId="0" fontId="38" fillId="21" borderId="5" xfId="0" applyFont="1" applyFill="1" applyBorder="1" applyAlignment="1">
      <alignment horizontal="center" vertical="center" wrapText="1"/>
    </xf>
    <xf numFmtId="0" fontId="48" fillId="17" borderId="15" xfId="0" applyFont="1" applyFill="1" applyBorder="1" applyAlignment="1">
      <alignment horizontal="center" vertical="center" wrapText="1"/>
    </xf>
    <xf numFmtId="0" fontId="48" fillId="17" borderId="10" xfId="0" applyFont="1" applyFill="1" applyBorder="1" applyAlignment="1">
      <alignment horizontal="center" vertical="center" wrapText="1"/>
    </xf>
    <xf numFmtId="0" fontId="48" fillId="17" borderId="23" xfId="0" applyFont="1" applyFill="1" applyBorder="1" applyAlignment="1">
      <alignment horizontal="center" vertical="center" wrapText="1"/>
    </xf>
    <xf numFmtId="0" fontId="48" fillId="17" borderId="16" xfId="0" applyFont="1" applyFill="1" applyBorder="1" applyAlignment="1">
      <alignment horizontal="center" vertical="center" wrapText="1"/>
    </xf>
    <xf numFmtId="0" fontId="48" fillId="17" borderId="9" xfId="0" applyFont="1" applyFill="1" applyBorder="1" applyAlignment="1">
      <alignment horizontal="center" vertical="center" wrapText="1"/>
    </xf>
    <xf numFmtId="0" fontId="48" fillId="17" borderId="41" xfId="0" applyFont="1" applyFill="1" applyBorder="1" applyAlignment="1">
      <alignment horizontal="center" vertical="center" wrapText="1"/>
    </xf>
    <xf numFmtId="169" fontId="46" fillId="0" borderId="0" xfId="0" applyNumberFormat="1" applyFont="1"/>
  </cellXfs>
  <cellStyles count="6">
    <cellStyle name="Comma" xfId="1" builtinId="3"/>
    <cellStyle name="Currency" xfId="2" builtinId="4"/>
    <cellStyle name="Currency 2" xfId="3"/>
    <cellStyle name="Normal" xfId="0" builtinId="0"/>
    <cellStyle name="Normal 2" xfId="4"/>
    <cellStyle name="Per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0</xdr:row>
      <xdr:rowOff>38100</xdr:rowOff>
    </xdr:from>
    <xdr:to>
      <xdr:col>7</xdr:col>
      <xdr:colOff>276226</xdr:colOff>
      <xdr:row>0</xdr:row>
      <xdr:rowOff>371475</xdr:rowOff>
    </xdr:to>
    <xdr:pic>
      <xdr:nvPicPr>
        <xdr:cNvPr id="21656" name="Picture 6" descr="ndgrey_m">
          <a:extLst>
            <a:ext uri="{FF2B5EF4-FFF2-40B4-BE49-F238E27FC236}">
              <a16:creationId xmlns:a16="http://schemas.microsoft.com/office/drawing/2014/main" id="{00000000-0008-0000-0000-000098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8100"/>
          <a:ext cx="1314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0</xdr:row>
      <xdr:rowOff>38100</xdr:rowOff>
    </xdr:from>
    <xdr:to>
      <xdr:col>7</xdr:col>
      <xdr:colOff>276225</xdr:colOff>
      <xdr:row>0</xdr:row>
      <xdr:rowOff>371475</xdr:rowOff>
    </xdr:to>
    <xdr:pic>
      <xdr:nvPicPr>
        <xdr:cNvPr id="22628" name="Picture 6" descr="ndgrey_m">
          <a:extLst>
            <a:ext uri="{FF2B5EF4-FFF2-40B4-BE49-F238E27FC236}">
              <a16:creationId xmlns:a16="http://schemas.microsoft.com/office/drawing/2014/main" id="{00000000-0008-0000-0200-000064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38100"/>
          <a:ext cx="1314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0</xdr:row>
      <xdr:rowOff>28575</xdr:rowOff>
    </xdr:from>
    <xdr:to>
      <xdr:col>6</xdr:col>
      <xdr:colOff>76200</xdr:colOff>
      <xdr:row>0</xdr:row>
      <xdr:rowOff>361950</xdr:rowOff>
    </xdr:to>
    <xdr:pic>
      <xdr:nvPicPr>
        <xdr:cNvPr id="20610" name="Picture 6" descr="ndgrey_m">
          <a:extLst>
            <a:ext uri="{FF2B5EF4-FFF2-40B4-BE49-F238E27FC236}">
              <a16:creationId xmlns:a16="http://schemas.microsoft.com/office/drawing/2014/main" id="{00000000-0008-0000-0300-00008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8575"/>
          <a:ext cx="1314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819150</xdr:colOff>
      <xdr:row>1</xdr:row>
      <xdr:rowOff>66675</xdr:rowOff>
    </xdr:from>
    <xdr:to>
      <xdr:col>6</xdr:col>
      <xdr:colOff>76200</xdr:colOff>
      <xdr:row>1</xdr:row>
      <xdr:rowOff>400050</xdr:rowOff>
    </xdr:to>
    <xdr:pic>
      <xdr:nvPicPr>
        <xdr:cNvPr id="1225" name="Picture 6" descr="ndgrey_m">
          <a:extLst>
            <a:ext uri="{FF2B5EF4-FFF2-40B4-BE49-F238E27FC236}">
              <a16:creationId xmlns:a16="http://schemas.microsoft.com/office/drawing/2014/main" id="{00000000-0008-0000-04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38125"/>
          <a:ext cx="1304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5417/AppData/Local/Microsoft/Windows/Temporary%20Internet%20Files/Content.Outlook/BDL1A7KV/Full%20Time%20Salary%20Rates%202013%20-%202020%20(09121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5417/AppData/Local/Microsoft/Windows/Temporary%20Internet%20Files/Content.Outlook/BDL1A7KV/Casual%20Salary%20Rates%202013%20-%202015%20(Jun%20'1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2014"/>
      <sheetName val="2015"/>
      <sheetName val="2016"/>
      <sheetName val="2017"/>
      <sheetName val="2018"/>
      <sheetName val="2019"/>
      <sheetName val="2020"/>
    </sheetNames>
    <sheetDataSet>
      <sheetData sheetId="0"/>
      <sheetData sheetId="1">
        <row r="3">
          <cell r="C3">
            <v>26507.935999999998</v>
          </cell>
          <cell r="Q3">
            <v>43732</v>
          </cell>
        </row>
        <row r="4">
          <cell r="C4">
            <v>30294.784000000003</v>
          </cell>
          <cell r="Q4">
            <v>44950.880000000005</v>
          </cell>
        </row>
        <row r="5">
          <cell r="C5">
            <v>34081.632000000005</v>
          </cell>
          <cell r="Q5">
            <v>46191.6</v>
          </cell>
        </row>
        <row r="6">
          <cell r="C6">
            <v>37868.480000000003</v>
          </cell>
          <cell r="Q6">
            <v>47435.44</v>
          </cell>
        </row>
        <row r="7">
          <cell r="C7">
            <v>38411.360000000001</v>
          </cell>
          <cell r="Q7">
            <v>48678.240000000005</v>
          </cell>
        </row>
        <row r="8">
          <cell r="C8">
            <v>39038.480000000003</v>
          </cell>
          <cell r="Q8">
            <v>49332.4</v>
          </cell>
        </row>
        <row r="9">
          <cell r="C9">
            <v>42706.560000000005</v>
          </cell>
          <cell r="Q9">
            <v>49985.520000000004</v>
          </cell>
        </row>
        <row r="10">
          <cell r="C10">
            <v>43599.92</v>
          </cell>
          <cell r="Q10">
            <v>51247.040000000001</v>
          </cell>
        </row>
        <row r="11">
          <cell r="C11">
            <v>44500.560000000005</v>
          </cell>
          <cell r="Q11">
            <v>52024.959999999999</v>
          </cell>
        </row>
        <row r="12">
          <cell r="C12">
            <v>45842.16</v>
          </cell>
          <cell r="Q12">
            <v>52801.840000000004</v>
          </cell>
        </row>
        <row r="13">
          <cell r="C13">
            <v>46742.8</v>
          </cell>
          <cell r="Q13">
            <v>54351.44</v>
          </cell>
        </row>
        <row r="14">
          <cell r="C14">
            <v>47413.599999999999</v>
          </cell>
          <cell r="Q14">
            <v>55906.240000000005</v>
          </cell>
        </row>
        <row r="15">
          <cell r="C15">
            <v>48316.32</v>
          </cell>
          <cell r="Q15">
            <v>57458.96</v>
          </cell>
        </row>
        <row r="16">
          <cell r="C16">
            <v>49670.400000000001</v>
          </cell>
          <cell r="Q16">
            <v>59009.599999999999</v>
          </cell>
        </row>
        <row r="17">
          <cell r="C17">
            <v>51022.400000000001</v>
          </cell>
          <cell r="Q17">
            <v>60687.12</v>
          </cell>
        </row>
        <row r="18">
          <cell r="C18">
            <v>52377.520000000004</v>
          </cell>
          <cell r="Q18">
            <v>62384.4</v>
          </cell>
        </row>
        <row r="19">
          <cell r="C19">
            <v>53729.520000000004</v>
          </cell>
          <cell r="Q19">
            <v>64064</v>
          </cell>
        </row>
        <row r="20">
          <cell r="C20">
            <v>55984.240000000005</v>
          </cell>
          <cell r="Q20">
            <v>65170.560000000005</v>
          </cell>
        </row>
        <row r="21">
          <cell r="C21">
            <v>57339.360000000001</v>
          </cell>
          <cell r="Q21">
            <v>66277.119999999995</v>
          </cell>
        </row>
        <row r="22">
          <cell r="C22">
            <v>58464.639999999999</v>
          </cell>
          <cell r="Q22">
            <v>68474.64</v>
          </cell>
        </row>
        <row r="23">
          <cell r="C23">
            <v>59592</v>
          </cell>
          <cell r="Q23">
            <v>70668</v>
          </cell>
        </row>
        <row r="24">
          <cell r="C24">
            <v>60495.76</v>
          </cell>
          <cell r="Q24">
            <v>72884.240000000005</v>
          </cell>
        </row>
        <row r="25">
          <cell r="C25">
            <v>62298.080000000002</v>
          </cell>
          <cell r="Q25">
            <v>77708.800000000003</v>
          </cell>
        </row>
        <row r="26">
          <cell r="C26">
            <v>64555.920000000006</v>
          </cell>
          <cell r="Q26">
            <v>80317.12000000001</v>
          </cell>
        </row>
        <row r="27">
          <cell r="C27">
            <v>67264.08</v>
          </cell>
          <cell r="Q27">
            <v>82946.240000000005</v>
          </cell>
        </row>
        <row r="28">
          <cell r="C28">
            <v>69516.72</v>
          </cell>
          <cell r="Q28">
            <v>84126.64</v>
          </cell>
        </row>
        <row r="29">
          <cell r="C29">
            <v>70869.760000000009</v>
          </cell>
          <cell r="Q29">
            <v>85308.08</v>
          </cell>
        </row>
        <row r="30">
          <cell r="C30">
            <v>72221.760000000009</v>
          </cell>
          <cell r="Q30">
            <v>87666.8</v>
          </cell>
        </row>
        <row r="31">
          <cell r="C31">
            <v>73576.88</v>
          </cell>
          <cell r="Q31">
            <v>90026.559999999998</v>
          </cell>
        </row>
        <row r="32">
          <cell r="C32">
            <v>76282.960000000006</v>
          </cell>
          <cell r="Q32">
            <v>92386.32</v>
          </cell>
        </row>
        <row r="33">
          <cell r="C33">
            <v>78988</v>
          </cell>
          <cell r="Q33">
            <v>95452.24</v>
          </cell>
        </row>
        <row r="34">
          <cell r="C34">
            <v>81695.12000000001</v>
          </cell>
          <cell r="Q34">
            <v>98499.44</v>
          </cell>
        </row>
        <row r="35">
          <cell r="C35">
            <v>84850.48</v>
          </cell>
          <cell r="Q35">
            <v>101539.36</v>
          </cell>
        </row>
        <row r="36">
          <cell r="C36">
            <v>85302.88</v>
          </cell>
          <cell r="Q36">
            <v>104583.44</v>
          </cell>
        </row>
        <row r="37">
          <cell r="C37">
            <v>88008.960000000006</v>
          </cell>
          <cell r="Q37">
            <v>111046</v>
          </cell>
        </row>
        <row r="38">
          <cell r="C38">
            <v>90719.2</v>
          </cell>
          <cell r="Q38">
            <v>114461.36</v>
          </cell>
        </row>
        <row r="39">
          <cell r="C39">
            <v>93422.16</v>
          </cell>
          <cell r="Q39">
            <v>117879.84000000001</v>
          </cell>
        </row>
        <row r="40">
          <cell r="C40">
            <v>98835.36</v>
          </cell>
          <cell r="Q40">
            <v>118721.2</v>
          </cell>
        </row>
        <row r="41">
          <cell r="C41">
            <v>100638.72</v>
          </cell>
          <cell r="Q41">
            <v>125434.40000000001</v>
          </cell>
        </row>
        <row r="42">
          <cell r="C42">
            <v>102445.2</v>
          </cell>
          <cell r="Q42">
            <v>127922.08</v>
          </cell>
        </row>
        <row r="43">
          <cell r="C43">
            <v>104697.84</v>
          </cell>
          <cell r="Q43">
            <v>130407.68000000001</v>
          </cell>
        </row>
        <row r="44">
          <cell r="C44">
            <v>106954.64</v>
          </cell>
          <cell r="Q44">
            <v>131935.44</v>
          </cell>
        </row>
        <row r="45">
          <cell r="C45">
            <v>113003.28</v>
          </cell>
          <cell r="Q45">
            <v>134554.16</v>
          </cell>
        </row>
        <row r="46">
          <cell r="C46">
            <v>115244.48000000001</v>
          </cell>
          <cell r="Q46">
            <v>137136.48000000001</v>
          </cell>
        </row>
        <row r="47">
          <cell r="C47">
            <v>117485.68000000001</v>
          </cell>
          <cell r="Q47">
            <v>141315.20000000001</v>
          </cell>
        </row>
        <row r="48">
          <cell r="C48">
            <v>118860.56</v>
          </cell>
          <cell r="Q48">
            <v>144124.24</v>
          </cell>
        </row>
        <row r="49">
          <cell r="C49">
            <v>121220.32</v>
          </cell>
          <cell r="Q49">
            <v>146937.44</v>
          </cell>
        </row>
        <row r="50">
          <cell r="C50">
            <v>123545.76000000001</v>
          </cell>
          <cell r="Q50">
            <v>150699.12</v>
          </cell>
        </row>
        <row r="51">
          <cell r="C51">
            <v>127310.56</v>
          </cell>
          <cell r="Q51">
            <v>153696.4</v>
          </cell>
        </row>
        <row r="52">
          <cell r="C52">
            <v>129841.92</v>
          </cell>
          <cell r="Q52">
            <v>156696.80000000002</v>
          </cell>
        </row>
        <row r="53">
          <cell r="C53">
            <v>132376.4</v>
          </cell>
          <cell r="Q53">
            <v>172626.48</v>
          </cell>
        </row>
        <row r="54">
          <cell r="C54">
            <v>135764.72</v>
          </cell>
          <cell r="Q54">
            <v>181096.24000000002</v>
          </cell>
        </row>
        <row r="55">
          <cell r="C55">
            <v>138466.64000000001</v>
          </cell>
          <cell r="Q55">
            <v>184719.6</v>
          </cell>
        </row>
        <row r="56">
          <cell r="C56">
            <v>141168.56</v>
          </cell>
          <cell r="Q56">
            <v>188208.80000000002</v>
          </cell>
        </row>
        <row r="57">
          <cell r="C57">
            <v>155518.48000000001</v>
          </cell>
          <cell r="Q57">
            <v>63560.639999999999</v>
          </cell>
        </row>
        <row r="58">
          <cell r="C58">
            <v>163151.04000000001</v>
          </cell>
          <cell r="Q58">
            <v>66922.960000000006</v>
          </cell>
        </row>
        <row r="59">
          <cell r="C59">
            <v>166413.52000000002</v>
          </cell>
          <cell r="Q59">
            <v>70316.479999999996</v>
          </cell>
        </row>
        <row r="60">
          <cell r="C60">
            <v>169680.16</v>
          </cell>
          <cell r="Q60">
            <v>73715.199999999997</v>
          </cell>
        </row>
        <row r="61">
          <cell r="C61">
            <v>59512.959999999999</v>
          </cell>
          <cell r="Q61">
            <v>76473.279999999999</v>
          </cell>
        </row>
        <row r="62">
          <cell r="C62">
            <v>62910.64</v>
          </cell>
          <cell r="Q62">
            <v>79233.440000000002</v>
          </cell>
        </row>
        <row r="63">
          <cell r="C63">
            <v>66312.479999999996</v>
          </cell>
          <cell r="Q63">
            <v>81992.56</v>
          </cell>
        </row>
        <row r="64">
          <cell r="C64">
            <v>69712.240000000005</v>
          </cell>
          <cell r="Q64">
            <v>84748.56</v>
          </cell>
        </row>
        <row r="65">
          <cell r="C65">
            <v>72477.600000000006</v>
          </cell>
          <cell r="Q65">
            <v>88995.92</v>
          </cell>
        </row>
        <row r="66">
          <cell r="C66">
            <v>75237.760000000009</v>
          </cell>
          <cell r="Q66">
            <v>92180.400000000009</v>
          </cell>
        </row>
        <row r="67">
          <cell r="C67">
            <v>78002.080000000002</v>
          </cell>
          <cell r="Q67">
            <v>95360.72</v>
          </cell>
        </row>
        <row r="68">
          <cell r="C68">
            <v>80762.240000000005</v>
          </cell>
          <cell r="Q68">
            <v>98546.240000000005</v>
          </cell>
        </row>
        <row r="69">
          <cell r="C69">
            <v>85013.760000000009</v>
          </cell>
          <cell r="Q69">
            <v>101726.56</v>
          </cell>
        </row>
        <row r="70">
          <cell r="C70">
            <v>88202.400000000009</v>
          </cell>
          <cell r="Q70">
            <v>104915.2</v>
          </cell>
        </row>
        <row r="71">
          <cell r="C71">
            <v>91392.08</v>
          </cell>
          <cell r="Q71">
            <v>108094.48000000001</v>
          </cell>
        </row>
        <row r="72">
          <cell r="C72">
            <v>94580.72</v>
          </cell>
          <cell r="Q72">
            <v>111278.96</v>
          </cell>
        </row>
        <row r="73">
          <cell r="C73">
            <v>97767.28</v>
          </cell>
          <cell r="Q73">
            <v>114459.28</v>
          </cell>
        </row>
        <row r="74">
          <cell r="C74">
            <v>100956.96</v>
          </cell>
          <cell r="Q74">
            <v>117645.84000000001</v>
          </cell>
        </row>
        <row r="75">
          <cell r="C75">
            <v>104141.44</v>
          </cell>
          <cell r="Q75">
            <v>120827.2</v>
          </cell>
        </row>
        <row r="76">
          <cell r="C76">
            <v>107331.12000000001</v>
          </cell>
          <cell r="Q76">
            <v>124012.72</v>
          </cell>
        </row>
        <row r="77">
          <cell r="C77">
            <v>110519.76000000001</v>
          </cell>
          <cell r="Q77">
            <v>129319.84000000001</v>
          </cell>
        </row>
        <row r="78">
          <cell r="C78">
            <v>113707.36</v>
          </cell>
          <cell r="Q78">
            <v>133558.88</v>
          </cell>
        </row>
        <row r="79">
          <cell r="C79">
            <v>116893.92</v>
          </cell>
          <cell r="Q79">
            <v>137803.12</v>
          </cell>
        </row>
        <row r="80">
          <cell r="C80">
            <v>120083.6</v>
          </cell>
          <cell r="Q80">
            <v>142048.4</v>
          </cell>
        </row>
        <row r="81">
          <cell r="C81">
            <v>125396.96</v>
          </cell>
          <cell r="Q81">
            <v>165396.4</v>
          </cell>
        </row>
        <row r="82">
          <cell r="C82">
            <v>129646.40000000001</v>
          </cell>
        </row>
        <row r="83">
          <cell r="C83">
            <v>133898.96</v>
          </cell>
        </row>
        <row r="84">
          <cell r="C84">
            <v>138150.48000000001</v>
          </cell>
        </row>
        <row r="85">
          <cell r="C85">
            <v>161532.80000000002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2014"/>
      <sheetName val="2015 (Cas)"/>
      <sheetName val="2016 (Cas)"/>
      <sheetName val="2017 (Cas)"/>
      <sheetName val="2018 (Cas)"/>
      <sheetName val="2019 (Cas)"/>
      <sheetName val="2020 (Cas)"/>
    </sheetNames>
    <sheetDataSet>
      <sheetData sheetId="0"/>
      <sheetData sheetId="1">
        <row r="5">
          <cell r="C5">
            <v>26507.935999999998</v>
          </cell>
          <cell r="O5">
            <v>79154.400000000009</v>
          </cell>
        </row>
        <row r="6">
          <cell r="C6">
            <v>30294.784000000003</v>
          </cell>
          <cell r="O6">
            <v>60928.4</v>
          </cell>
        </row>
        <row r="7">
          <cell r="C7">
            <v>34081.632000000005</v>
          </cell>
          <cell r="O7">
            <v>43732</v>
          </cell>
        </row>
        <row r="8">
          <cell r="C8">
            <v>37868.480000000003</v>
          </cell>
          <cell r="O8">
            <v>44950.880000000005</v>
          </cell>
        </row>
        <row r="9">
          <cell r="C9">
            <v>38411.360000000001</v>
          </cell>
          <cell r="O9">
            <v>46191.6</v>
          </cell>
        </row>
        <row r="10">
          <cell r="C10">
            <v>39038.480000000003</v>
          </cell>
          <cell r="O10">
            <v>47435.44</v>
          </cell>
        </row>
        <row r="11">
          <cell r="C11">
            <v>42706.560000000005</v>
          </cell>
          <cell r="O11">
            <v>48678.240000000005</v>
          </cell>
        </row>
        <row r="12">
          <cell r="C12">
            <v>43599.92</v>
          </cell>
          <cell r="O12">
            <v>49332.4</v>
          </cell>
        </row>
        <row r="13">
          <cell r="C13">
            <v>44500.560000000005</v>
          </cell>
          <cell r="O13">
            <v>49985.520000000004</v>
          </cell>
        </row>
        <row r="14">
          <cell r="C14">
            <v>45842.16</v>
          </cell>
          <cell r="O14">
            <v>51247.040000000001</v>
          </cell>
        </row>
        <row r="15">
          <cell r="C15">
            <v>46742.8</v>
          </cell>
          <cell r="O15">
            <v>52024.959999999999</v>
          </cell>
        </row>
        <row r="16">
          <cell r="C16">
            <v>47413.599999999999</v>
          </cell>
          <cell r="O16">
            <v>52801.840000000004</v>
          </cell>
        </row>
        <row r="17">
          <cell r="C17">
            <v>48316.32</v>
          </cell>
          <cell r="O17">
            <v>54351.44</v>
          </cell>
        </row>
        <row r="18">
          <cell r="C18">
            <v>49670.400000000001</v>
          </cell>
          <cell r="O18">
            <v>55906.240000000005</v>
          </cell>
        </row>
        <row r="19">
          <cell r="C19">
            <v>51022.400000000001</v>
          </cell>
          <cell r="O19">
            <v>57458.96</v>
          </cell>
        </row>
        <row r="20">
          <cell r="C20">
            <v>52377.520000000004</v>
          </cell>
          <cell r="O20">
            <v>59009.599999999999</v>
          </cell>
        </row>
        <row r="21">
          <cell r="C21">
            <v>53729.520000000004</v>
          </cell>
          <cell r="O21">
            <v>60687.12</v>
          </cell>
        </row>
        <row r="22">
          <cell r="C22">
            <v>55984.240000000005</v>
          </cell>
          <cell r="O22">
            <v>62384.4</v>
          </cell>
        </row>
        <row r="23">
          <cell r="C23">
            <v>57339.360000000001</v>
          </cell>
          <cell r="O23">
            <v>64064</v>
          </cell>
        </row>
        <row r="24">
          <cell r="C24">
            <v>58464.639999999999</v>
          </cell>
          <cell r="O24">
            <v>65170.560000000005</v>
          </cell>
        </row>
        <row r="25">
          <cell r="C25">
            <v>59592</v>
          </cell>
          <cell r="O25">
            <v>66277.119999999995</v>
          </cell>
        </row>
        <row r="26">
          <cell r="C26">
            <v>60495.76</v>
          </cell>
          <cell r="O26">
            <v>68474.64</v>
          </cell>
        </row>
        <row r="27">
          <cell r="C27">
            <v>62298.080000000002</v>
          </cell>
          <cell r="O27">
            <v>70668</v>
          </cell>
        </row>
        <row r="28">
          <cell r="C28">
            <v>64555.920000000006</v>
          </cell>
          <cell r="O28">
            <v>72884.240000000005</v>
          </cell>
        </row>
        <row r="29">
          <cell r="C29">
            <v>67264.08</v>
          </cell>
          <cell r="O29">
            <v>77708.800000000003</v>
          </cell>
        </row>
        <row r="30">
          <cell r="C30">
            <v>69516.72</v>
          </cell>
          <cell r="O30">
            <v>80317.12000000001</v>
          </cell>
        </row>
        <row r="31">
          <cell r="C31">
            <v>70869.760000000009</v>
          </cell>
          <cell r="O31">
            <v>82946.240000000005</v>
          </cell>
        </row>
        <row r="32">
          <cell r="C32">
            <v>72221.760000000009</v>
          </cell>
          <cell r="O32">
            <v>84126.64</v>
          </cell>
        </row>
        <row r="33">
          <cell r="C33">
            <v>73576.88</v>
          </cell>
          <cell r="O33">
            <v>85308.08</v>
          </cell>
        </row>
        <row r="34">
          <cell r="C34">
            <v>76282.960000000006</v>
          </cell>
          <cell r="O34">
            <v>87666.8</v>
          </cell>
        </row>
        <row r="35">
          <cell r="C35">
            <v>78988</v>
          </cell>
          <cell r="O35">
            <v>90026.559999999998</v>
          </cell>
        </row>
        <row r="36">
          <cell r="C36">
            <v>81695.12000000001</v>
          </cell>
          <cell r="O36">
            <v>92386.32</v>
          </cell>
        </row>
        <row r="37">
          <cell r="C37">
            <v>84850.48</v>
          </cell>
          <cell r="O37">
            <v>95452.24</v>
          </cell>
        </row>
        <row r="38">
          <cell r="C38">
            <v>85302.88</v>
          </cell>
          <cell r="O38">
            <v>98499.44</v>
          </cell>
        </row>
        <row r="39">
          <cell r="C39">
            <v>88008.960000000006</v>
          </cell>
          <cell r="O39">
            <v>101539.36</v>
          </cell>
        </row>
        <row r="40">
          <cell r="C40">
            <v>90719.2</v>
          </cell>
          <cell r="O40">
            <v>104583.44</v>
          </cell>
        </row>
        <row r="41">
          <cell r="C41">
            <v>93422.16</v>
          </cell>
          <cell r="O41">
            <v>111046</v>
          </cell>
        </row>
        <row r="42">
          <cell r="C42">
            <v>98835.36</v>
          </cell>
          <cell r="O42">
            <v>114461.36</v>
          </cell>
        </row>
        <row r="43">
          <cell r="C43">
            <v>100638.72</v>
          </cell>
          <cell r="O43">
            <v>117879.84000000001</v>
          </cell>
        </row>
        <row r="44">
          <cell r="C44">
            <v>102445.2</v>
          </cell>
          <cell r="O44">
            <v>118721.2</v>
          </cell>
        </row>
        <row r="45">
          <cell r="C45">
            <v>104697.84</v>
          </cell>
          <cell r="O45">
            <v>125434.40000000001</v>
          </cell>
        </row>
        <row r="46">
          <cell r="C46">
            <v>106954.64</v>
          </cell>
          <cell r="O46">
            <v>127922.08</v>
          </cell>
        </row>
        <row r="47">
          <cell r="C47">
            <v>113003.28</v>
          </cell>
          <cell r="O47">
            <v>130407.68000000001</v>
          </cell>
        </row>
        <row r="48">
          <cell r="C48">
            <v>115244.48000000001</v>
          </cell>
          <cell r="O48">
            <v>131935.44</v>
          </cell>
        </row>
        <row r="49">
          <cell r="C49">
            <v>117485.68000000001</v>
          </cell>
          <cell r="O49">
            <v>134554.16</v>
          </cell>
        </row>
        <row r="50">
          <cell r="C50">
            <v>118860.56</v>
          </cell>
          <cell r="O50">
            <v>137136.48000000001</v>
          </cell>
        </row>
        <row r="51">
          <cell r="C51">
            <v>121220.32</v>
          </cell>
          <cell r="O51">
            <v>141315.20000000001</v>
          </cell>
        </row>
        <row r="52">
          <cell r="C52">
            <v>123545.76000000001</v>
          </cell>
          <cell r="O52">
            <v>144124.24</v>
          </cell>
        </row>
        <row r="53">
          <cell r="C53">
            <v>127310.56</v>
          </cell>
          <cell r="O53">
            <v>146937.44</v>
          </cell>
        </row>
        <row r="54">
          <cell r="C54">
            <v>129841.92</v>
          </cell>
          <cell r="O54">
            <v>150699.12</v>
          </cell>
        </row>
        <row r="55">
          <cell r="C55">
            <v>132376.4</v>
          </cell>
          <cell r="O55">
            <v>153696.4</v>
          </cell>
        </row>
        <row r="56">
          <cell r="C56">
            <v>135764.72</v>
          </cell>
          <cell r="O56">
            <v>156696.80000000002</v>
          </cell>
        </row>
        <row r="57">
          <cell r="C57">
            <v>138466.64000000001</v>
          </cell>
          <cell r="O57">
            <v>172626.48</v>
          </cell>
        </row>
        <row r="58">
          <cell r="C58">
            <v>141168.56</v>
          </cell>
          <cell r="O58">
            <v>181096.24000000002</v>
          </cell>
        </row>
        <row r="59">
          <cell r="C59">
            <v>155518.48000000001</v>
          </cell>
          <cell r="O59">
            <v>184719.6</v>
          </cell>
        </row>
        <row r="60">
          <cell r="C60">
            <v>163151.04000000001</v>
          </cell>
          <cell r="O60">
            <v>188208.80000000002</v>
          </cell>
        </row>
        <row r="61">
          <cell r="C61">
            <v>166413.52000000002</v>
          </cell>
          <cell r="O61">
            <v>63560.639999999999</v>
          </cell>
        </row>
        <row r="62">
          <cell r="C62">
            <v>169680.16</v>
          </cell>
          <cell r="O62">
            <v>66922.960000000006</v>
          </cell>
        </row>
        <row r="63">
          <cell r="C63">
            <v>59512.959999999999</v>
          </cell>
          <cell r="O63">
            <v>70316.479999999996</v>
          </cell>
        </row>
        <row r="64">
          <cell r="C64">
            <v>62910.64</v>
          </cell>
          <cell r="O64">
            <v>73715.199999999997</v>
          </cell>
        </row>
        <row r="65">
          <cell r="C65">
            <v>66312.479999999996</v>
          </cell>
          <cell r="O65">
            <v>76473.279999999999</v>
          </cell>
        </row>
        <row r="66">
          <cell r="C66">
            <v>69712.240000000005</v>
          </cell>
          <cell r="O66">
            <v>79233.440000000002</v>
          </cell>
        </row>
        <row r="67">
          <cell r="C67">
            <v>72477.600000000006</v>
          </cell>
          <cell r="O67">
            <v>81992.56</v>
          </cell>
        </row>
        <row r="68">
          <cell r="C68">
            <v>75237.760000000009</v>
          </cell>
          <cell r="O68">
            <v>84748.56</v>
          </cell>
        </row>
        <row r="69">
          <cell r="C69">
            <v>78002.080000000002</v>
          </cell>
          <cell r="O69">
            <v>88995.92</v>
          </cell>
        </row>
        <row r="70">
          <cell r="C70">
            <v>80762.240000000005</v>
          </cell>
          <cell r="O70">
            <v>92180.400000000009</v>
          </cell>
        </row>
        <row r="71">
          <cell r="C71">
            <v>85013.760000000009</v>
          </cell>
          <cell r="O71">
            <v>95360.72</v>
          </cell>
        </row>
        <row r="72">
          <cell r="C72">
            <v>88202.400000000009</v>
          </cell>
          <cell r="O72">
            <v>98546.240000000005</v>
          </cell>
        </row>
        <row r="73">
          <cell r="C73">
            <v>91392.08</v>
          </cell>
          <cell r="O73">
            <v>101726.56</v>
          </cell>
        </row>
        <row r="74">
          <cell r="C74">
            <v>94580.72</v>
          </cell>
          <cell r="O74">
            <v>104915.2</v>
          </cell>
        </row>
        <row r="75">
          <cell r="C75">
            <v>97767.28</v>
          </cell>
          <cell r="O75">
            <v>108094.48000000001</v>
          </cell>
        </row>
        <row r="76">
          <cell r="C76">
            <v>100956.96</v>
          </cell>
          <cell r="O76">
            <v>111278.96</v>
          </cell>
        </row>
        <row r="77">
          <cell r="C77">
            <v>104141.44</v>
          </cell>
          <cell r="O77">
            <v>114459.28</v>
          </cell>
        </row>
        <row r="78">
          <cell r="C78">
            <v>107331.12000000001</v>
          </cell>
          <cell r="O78">
            <v>117645.84000000001</v>
          </cell>
        </row>
        <row r="79">
          <cell r="C79">
            <v>110519.76000000001</v>
          </cell>
          <cell r="O79">
            <v>120827.2</v>
          </cell>
        </row>
        <row r="80">
          <cell r="C80">
            <v>113707.36</v>
          </cell>
          <cell r="O80">
            <v>124012.72</v>
          </cell>
        </row>
        <row r="81">
          <cell r="C81">
            <v>116893.92</v>
          </cell>
          <cell r="O81">
            <v>129319.84000000001</v>
          </cell>
        </row>
        <row r="82">
          <cell r="C82">
            <v>120083.6</v>
          </cell>
          <cell r="O82">
            <v>133558.88</v>
          </cell>
        </row>
        <row r="83">
          <cell r="C83">
            <v>125396.96</v>
          </cell>
          <cell r="O83">
            <v>137803.12</v>
          </cell>
        </row>
        <row r="84">
          <cell r="C84">
            <v>129646.40000000001</v>
          </cell>
          <cell r="O84">
            <v>142048.4</v>
          </cell>
        </row>
        <row r="85">
          <cell r="C85">
            <v>133898.96</v>
          </cell>
          <cell r="O85">
            <v>165396.4</v>
          </cell>
        </row>
        <row r="86">
          <cell r="C86">
            <v>138150.48000000001</v>
          </cell>
        </row>
        <row r="87">
          <cell r="C87">
            <v>161532.80000000002</v>
          </cell>
        </row>
      </sheetData>
      <sheetData sheetId="2">
        <row r="5">
          <cell r="C5">
            <v>27303.174079999997</v>
          </cell>
          <cell r="O5">
            <v>81529.032000000007</v>
          </cell>
        </row>
        <row r="6">
          <cell r="C6">
            <v>31203.627520000005</v>
          </cell>
          <cell r="O6">
            <v>62756.252</v>
          </cell>
        </row>
        <row r="7">
          <cell r="C7">
            <v>35104.080960000007</v>
          </cell>
          <cell r="O7">
            <v>45043.96</v>
          </cell>
        </row>
        <row r="8">
          <cell r="C8">
            <v>39004.534400000004</v>
          </cell>
          <cell r="O8">
            <v>46299.406400000007</v>
          </cell>
        </row>
        <row r="9">
          <cell r="C9">
            <v>39563.700799999999</v>
          </cell>
          <cell r="O9">
            <v>47577.347999999998</v>
          </cell>
        </row>
        <row r="10">
          <cell r="C10">
            <v>40209.634400000003</v>
          </cell>
          <cell r="O10">
            <v>48858.503200000006</v>
          </cell>
        </row>
        <row r="11">
          <cell r="C11">
            <v>43987.756800000003</v>
          </cell>
          <cell r="O11">
            <v>50138.587200000009</v>
          </cell>
        </row>
        <row r="12">
          <cell r="C12">
            <v>44907.917600000001</v>
          </cell>
          <cell r="O12">
            <v>50812.372000000003</v>
          </cell>
        </row>
        <row r="13">
          <cell r="C13">
            <v>45835.57680000001</v>
          </cell>
          <cell r="O13">
            <v>51485.085600000006</v>
          </cell>
        </row>
        <row r="14">
          <cell r="C14">
            <v>47217.424800000008</v>
          </cell>
          <cell r="O14">
            <v>52784.451200000003</v>
          </cell>
        </row>
        <row r="15">
          <cell r="C15">
            <v>48145.084000000003</v>
          </cell>
          <cell r="O15">
            <v>53585.7088</v>
          </cell>
        </row>
        <row r="16">
          <cell r="C16">
            <v>48836.008000000002</v>
          </cell>
          <cell r="O16">
            <v>54385.895200000006</v>
          </cell>
        </row>
        <row r="17">
          <cell r="C17">
            <v>49765.809600000001</v>
          </cell>
          <cell r="O17">
            <v>55981.983200000002</v>
          </cell>
        </row>
        <row r="18">
          <cell r="C18">
            <v>51160.512000000002</v>
          </cell>
          <cell r="O18">
            <v>57583.427200000006</v>
          </cell>
        </row>
        <row r="19">
          <cell r="C19">
            <v>52553.072</v>
          </cell>
          <cell r="O19">
            <v>59182.728799999997</v>
          </cell>
        </row>
        <row r="20">
          <cell r="C20">
            <v>53948.845600000008</v>
          </cell>
          <cell r="O20">
            <v>60779.887999999999</v>
          </cell>
        </row>
        <row r="21">
          <cell r="C21">
            <v>55341.405600000006</v>
          </cell>
          <cell r="O21">
            <v>62507.733600000007</v>
          </cell>
        </row>
        <row r="22">
          <cell r="C22">
            <v>57663.767200000009</v>
          </cell>
          <cell r="O22">
            <v>64255.932000000001</v>
          </cell>
        </row>
        <row r="23">
          <cell r="C23">
            <v>59059.540800000002</v>
          </cell>
          <cell r="O23">
            <v>65985.919999999998</v>
          </cell>
        </row>
        <row r="24">
          <cell r="C24">
            <v>60218.5792</v>
          </cell>
          <cell r="O24">
            <v>67125.676800000001</v>
          </cell>
        </row>
        <row r="25">
          <cell r="C25">
            <v>61379.76</v>
          </cell>
          <cell r="O25">
            <v>68265.433600000004</v>
          </cell>
        </row>
        <row r="26">
          <cell r="C26">
            <v>62310.632800000007</v>
          </cell>
          <cell r="O26">
            <v>70528.879199999996</v>
          </cell>
        </row>
        <row r="27">
          <cell r="C27">
            <v>64167.022400000002</v>
          </cell>
          <cell r="O27">
            <v>72788.040000000008</v>
          </cell>
        </row>
        <row r="28">
          <cell r="C28">
            <v>66492.597600000008</v>
          </cell>
          <cell r="O28">
            <v>75070.767200000002</v>
          </cell>
        </row>
        <row r="29">
          <cell r="C29">
            <v>69282.002399999998</v>
          </cell>
          <cell r="O29">
            <v>80040.063999999998</v>
          </cell>
        </row>
        <row r="30">
          <cell r="C30">
            <v>71602.221600000004</v>
          </cell>
          <cell r="O30">
            <v>82726.633600000016</v>
          </cell>
        </row>
        <row r="31">
          <cell r="C31">
            <v>72995.852800000008</v>
          </cell>
          <cell r="O31">
            <v>85434.627200000003</v>
          </cell>
        </row>
        <row r="32">
          <cell r="C32">
            <v>74388.412800000006</v>
          </cell>
          <cell r="O32">
            <v>86650.439200000008</v>
          </cell>
        </row>
        <row r="33">
          <cell r="C33">
            <v>75784.186400000006</v>
          </cell>
          <cell r="O33">
            <v>87867.322400000005</v>
          </cell>
        </row>
        <row r="34">
          <cell r="C34">
            <v>78571.448800000013</v>
          </cell>
          <cell r="O34">
            <v>90296.804000000004</v>
          </cell>
        </row>
        <row r="35">
          <cell r="C35">
            <v>81357.64</v>
          </cell>
          <cell r="O35">
            <v>92727.356799999994</v>
          </cell>
        </row>
        <row r="36">
          <cell r="C36">
            <v>84145.973600000012</v>
          </cell>
          <cell r="O36">
            <v>95157.909600000014</v>
          </cell>
        </row>
        <row r="37">
          <cell r="C37">
            <v>87395.994399999996</v>
          </cell>
          <cell r="O37">
            <v>98315.80720000001</v>
          </cell>
        </row>
        <row r="38">
          <cell r="C38">
            <v>87861.966400000005</v>
          </cell>
          <cell r="O38">
            <v>101454.4232</v>
          </cell>
        </row>
        <row r="39">
          <cell r="C39">
            <v>90649.228800000012</v>
          </cell>
          <cell r="O39">
            <v>104585.5408</v>
          </cell>
        </row>
        <row r="40">
          <cell r="C40">
            <v>93440.775999999998</v>
          </cell>
          <cell r="O40">
            <v>107720.94320000001</v>
          </cell>
        </row>
        <row r="41">
          <cell r="C41">
            <v>96224.824800000002</v>
          </cell>
          <cell r="O41">
            <v>114377.38</v>
          </cell>
        </row>
        <row r="42">
          <cell r="C42">
            <v>101800.42080000001</v>
          </cell>
          <cell r="O42">
            <v>117895.20080000001</v>
          </cell>
        </row>
        <row r="43">
          <cell r="C43">
            <v>103657.88160000001</v>
          </cell>
          <cell r="O43">
            <v>121416.23520000001</v>
          </cell>
        </row>
        <row r="44">
          <cell r="C44">
            <v>105518.556</v>
          </cell>
          <cell r="O44">
            <v>122282.836</v>
          </cell>
        </row>
        <row r="45">
          <cell r="C45">
            <v>107838.7752</v>
          </cell>
          <cell r="O45">
            <v>129197.43200000002</v>
          </cell>
        </row>
        <row r="46">
          <cell r="C46">
            <v>110163.2792</v>
          </cell>
          <cell r="O46">
            <v>131759.74240000002</v>
          </cell>
        </row>
        <row r="47">
          <cell r="C47">
            <v>116393.3784</v>
          </cell>
          <cell r="O47">
            <v>134319.91040000002</v>
          </cell>
        </row>
        <row r="48">
          <cell r="C48">
            <v>118701.81440000002</v>
          </cell>
          <cell r="O48">
            <v>135893.50320000001</v>
          </cell>
        </row>
        <row r="49">
          <cell r="C49">
            <v>121010.2504</v>
          </cell>
          <cell r="O49">
            <v>138590.78479999999</v>
          </cell>
        </row>
        <row r="50">
          <cell r="C50">
            <v>122426.3768</v>
          </cell>
          <cell r="O50">
            <v>141250.57440000001</v>
          </cell>
        </row>
        <row r="51">
          <cell r="C51">
            <v>124856.92960000002</v>
          </cell>
          <cell r="O51">
            <v>145554.65600000002</v>
          </cell>
        </row>
        <row r="52">
          <cell r="C52">
            <v>127252.13280000001</v>
          </cell>
          <cell r="O52">
            <v>148447.96719999998</v>
          </cell>
        </row>
        <row r="53">
          <cell r="C53">
            <v>131129.8768</v>
          </cell>
          <cell r="O53">
            <v>151345.5632</v>
          </cell>
        </row>
        <row r="54">
          <cell r="C54">
            <v>133737.1776</v>
          </cell>
          <cell r="O54">
            <v>155220.09359999999</v>
          </cell>
        </row>
        <row r="55">
          <cell r="C55">
            <v>136347.69200000001</v>
          </cell>
          <cell r="O55">
            <v>158307.29199999999</v>
          </cell>
        </row>
        <row r="56">
          <cell r="C56">
            <v>139837.66159999999</v>
          </cell>
          <cell r="O56">
            <v>161397.70400000003</v>
          </cell>
        </row>
        <row r="57">
          <cell r="C57">
            <v>142620.63920000001</v>
          </cell>
          <cell r="O57">
            <v>177805.27440000002</v>
          </cell>
        </row>
        <row r="58">
          <cell r="C58">
            <v>145403.61679999999</v>
          </cell>
          <cell r="O58">
            <v>186529.12720000002</v>
          </cell>
        </row>
        <row r="59">
          <cell r="C59">
            <v>160184.0344</v>
          </cell>
          <cell r="O59">
            <v>190261.18800000002</v>
          </cell>
        </row>
        <row r="60">
          <cell r="C60">
            <v>168045.57120000001</v>
          </cell>
          <cell r="O60">
            <v>193855.06400000001</v>
          </cell>
        </row>
        <row r="61">
          <cell r="C61">
            <v>171405.92560000002</v>
          </cell>
          <cell r="O61">
            <v>65467.459199999998</v>
          </cell>
        </row>
        <row r="62">
          <cell r="C62">
            <v>174770.56480000002</v>
          </cell>
          <cell r="O62">
            <v>68930.64880000001</v>
          </cell>
        </row>
        <row r="63">
          <cell r="C63">
            <v>61298.3488</v>
          </cell>
          <cell r="O63">
            <v>72425.974399999992</v>
          </cell>
        </row>
        <row r="64">
          <cell r="C64">
            <v>64797.959199999998</v>
          </cell>
          <cell r="O64">
            <v>75926.656000000003</v>
          </cell>
        </row>
        <row r="65">
          <cell r="C65">
            <v>68301.854399999997</v>
          </cell>
          <cell r="O65">
            <v>78767.478400000007</v>
          </cell>
        </row>
        <row r="66">
          <cell r="C66">
            <v>71803.607200000013</v>
          </cell>
          <cell r="O66">
            <v>81610.443200000009</v>
          </cell>
        </row>
        <row r="67">
          <cell r="C67">
            <v>74651.928000000014</v>
          </cell>
          <cell r="O67">
            <v>84452.336800000005</v>
          </cell>
        </row>
        <row r="68">
          <cell r="C68">
            <v>77494.892800000016</v>
          </cell>
          <cell r="O68">
            <v>87291.016799999998</v>
          </cell>
        </row>
        <row r="69">
          <cell r="C69">
            <v>80342.142399999997</v>
          </cell>
          <cell r="O69">
            <v>91665.797600000005</v>
          </cell>
        </row>
        <row r="70">
          <cell r="C70">
            <v>83185.107200000013</v>
          </cell>
          <cell r="O70">
            <v>94945.812000000005</v>
          </cell>
        </row>
        <row r="71">
          <cell r="C71">
            <v>87564.172800000015</v>
          </cell>
          <cell r="O71">
            <v>98221.541599999997</v>
          </cell>
        </row>
        <row r="72">
          <cell r="C72">
            <v>90848.472000000009</v>
          </cell>
          <cell r="O72">
            <v>101502.6272</v>
          </cell>
        </row>
        <row r="73">
          <cell r="C73">
            <v>94133.842400000009</v>
          </cell>
          <cell r="O73">
            <v>104778.35679999999</v>
          </cell>
        </row>
        <row r="74">
          <cell r="C74">
            <v>97418.141600000003</v>
          </cell>
          <cell r="O74">
            <v>108062.656</v>
          </cell>
        </row>
        <row r="75">
          <cell r="C75">
            <v>100700.2984</v>
          </cell>
          <cell r="O75">
            <v>111337.31440000002</v>
          </cell>
        </row>
        <row r="76">
          <cell r="C76">
            <v>103985.66880000001</v>
          </cell>
          <cell r="O76">
            <v>114617.3288</v>
          </cell>
        </row>
        <row r="77">
          <cell r="C77">
            <v>107265.6832</v>
          </cell>
          <cell r="O77">
            <v>117893.05840000001</v>
          </cell>
        </row>
        <row r="78">
          <cell r="C78">
            <v>110551.05360000001</v>
          </cell>
          <cell r="O78">
            <v>121175.21520000002</v>
          </cell>
        </row>
        <row r="79">
          <cell r="C79">
            <v>113835.35280000001</v>
          </cell>
          <cell r="O79">
            <v>124452.016</v>
          </cell>
        </row>
        <row r="80">
          <cell r="C80">
            <v>117118.58080000001</v>
          </cell>
          <cell r="O80">
            <v>127733.10160000001</v>
          </cell>
        </row>
        <row r="81">
          <cell r="C81">
            <v>120400.73760000001</v>
          </cell>
          <cell r="O81">
            <v>133199.43520000001</v>
          </cell>
        </row>
        <row r="82">
          <cell r="C82">
            <v>123686.10800000001</v>
          </cell>
          <cell r="O82">
            <v>137565.6464</v>
          </cell>
        </row>
        <row r="83">
          <cell r="C83">
            <v>129158.86880000001</v>
          </cell>
          <cell r="O83">
            <v>141937.21359999999</v>
          </cell>
        </row>
        <row r="84">
          <cell r="C84">
            <v>133535.79200000002</v>
          </cell>
          <cell r="O84">
            <v>146309.85199999998</v>
          </cell>
        </row>
        <row r="85">
          <cell r="C85">
            <v>137915.92879999999</v>
          </cell>
          <cell r="O85">
            <v>170358.29199999999</v>
          </cell>
        </row>
        <row r="86">
          <cell r="C86">
            <v>142294.99440000003</v>
          </cell>
        </row>
        <row r="87">
          <cell r="C87">
            <v>166378.78400000001</v>
          </cell>
        </row>
      </sheetData>
      <sheetData sheetId="3">
        <row r="5">
          <cell r="C5">
            <v>28122.269302399996</v>
          </cell>
          <cell r="O5">
            <v>83974.902960000007</v>
          </cell>
        </row>
        <row r="6">
          <cell r="C6">
            <v>32139.736345600006</v>
          </cell>
          <cell r="O6">
            <v>64638.939559999999</v>
          </cell>
        </row>
        <row r="7">
          <cell r="C7">
            <v>36157.203388800008</v>
          </cell>
        </row>
      </sheetData>
      <sheetData sheetId="4">
        <row r="5">
          <cell r="C5">
            <v>28965.937381471998</v>
          </cell>
          <cell r="O5">
            <v>86494.150048800002</v>
          </cell>
        </row>
        <row r="6">
          <cell r="C6">
            <v>33103.92843596801</v>
          </cell>
          <cell r="O6">
            <v>66578.1077468</v>
          </cell>
        </row>
        <row r="7">
          <cell r="C7">
            <v>37241.91949046401</v>
          </cell>
          <cell r="O7">
            <v>47787.137164</v>
          </cell>
        </row>
        <row r="8">
          <cell r="C8">
            <v>41379.91054496001</v>
          </cell>
          <cell r="O8">
            <v>49119.040249760015</v>
          </cell>
        </row>
        <row r="9">
          <cell r="C9">
            <v>41973.130178719999</v>
          </cell>
          <cell r="O9">
            <v>50474.808493200006</v>
          </cell>
        </row>
        <row r="10">
          <cell r="C10">
            <v>42658.401134960004</v>
          </cell>
          <cell r="O10">
            <v>51833.98604488001</v>
          </cell>
        </row>
        <row r="11">
          <cell r="C11">
            <v>46666.611189120005</v>
          </cell>
          <cell r="O11">
            <v>53192.027160480015</v>
          </cell>
        </row>
        <row r="12">
          <cell r="C12">
            <v>47642.809781839998</v>
          </cell>
          <cell r="O12">
            <v>53906.845454800008</v>
          </cell>
        </row>
        <row r="13">
          <cell r="C13">
            <v>48626.963427120012</v>
          </cell>
          <cell r="O13">
            <v>54620.527313040009</v>
          </cell>
        </row>
        <row r="14">
          <cell r="C14">
            <v>50092.965970320009</v>
          </cell>
          <cell r="O14">
            <v>55999.024278080011</v>
          </cell>
        </row>
        <row r="15">
          <cell r="C15">
            <v>51077.119615600008</v>
          </cell>
          <cell r="O15">
            <v>56849.07846592</v>
          </cell>
        </row>
        <row r="16">
          <cell r="C16">
            <v>51810.120887200006</v>
          </cell>
          <cell r="O16">
            <v>57697.996217680011</v>
          </cell>
        </row>
        <row r="17">
          <cell r="C17">
            <v>52796.547404640005</v>
          </cell>
          <cell r="O17">
            <v>59391.285976880004</v>
          </cell>
        </row>
        <row r="18">
          <cell r="C18">
            <v>54276.187180800007</v>
          </cell>
          <cell r="O18">
            <v>61090.257916480004</v>
          </cell>
        </row>
        <row r="19">
          <cell r="C19">
            <v>55753.554084800002</v>
          </cell>
          <cell r="O19">
            <v>62786.956983919998</v>
          </cell>
        </row>
        <row r="20">
          <cell r="C20">
            <v>57234.330297040011</v>
          </cell>
          <cell r="O20">
            <v>64481.383179199998</v>
          </cell>
        </row>
        <row r="21">
          <cell r="C21">
            <v>58711.697201040013</v>
          </cell>
          <cell r="O21">
            <v>66314.454576240008</v>
          </cell>
        </row>
        <row r="22">
          <cell r="C22">
            <v>61175.490622480007</v>
          </cell>
          <cell r="O22">
            <v>68169.118258800008</v>
          </cell>
        </row>
        <row r="23">
          <cell r="C23">
            <v>62656.266834720009</v>
          </cell>
          <cell r="O23">
            <v>70004.462528000004</v>
          </cell>
        </row>
        <row r="24">
          <cell r="C24">
            <v>63885.89067328001</v>
          </cell>
          <cell r="O24">
            <v>71213.630517120007</v>
          </cell>
        </row>
        <row r="25">
          <cell r="C25">
            <v>65117.787384000003</v>
          </cell>
          <cell r="O25">
            <v>72422.798506240011</v>
          </cell>
        </row>
        <row r="26">
          <cell r="C26">
            <v>66105.350337520009</v>
          </cell>
          <cell r="O26">
            <v>74824.087943279999</v>
          </cell>
        </row>
        <row r="27">
          <cell r="C27">
            <v>68074.794064160014</v>
          </cell>
          <cell r="O27">
            <v>77220.831636000003</v>
          </cell>
        </row>
        <row r="28">
          <cell r="C28">
            <v>70541.996793840008</v>
          </cell>
          <cell r="O28">
            <v>79642.576922480002</v>
          </cell>
        </row>
        <row r="29">
          <cell r="C29">
            <v>73501.276346159997</v>
          </cell>
          <cell r="O29">
            <v>84914.503897600007</v>
          </cell>
        </row>
        <row r="30">
          <cell r="C30">
            <v>75962.796895440013</v>
          </cell>
          <cell r="O30">
            <v>87764.685586240026</v>
          </cell>
        </row>
        <row r="31">
          <cell r="C31">
            <v>77441.300235520015</v>
          </cell>
          <cell r="O31">
            <v>90637.595996479999</v>
          </cell>
        </row>
        <row r="32">
          <cell r="C32">
            <v>78918.66713952001</v>
          </cell>
          <cell r="O32">
            <v>91927.450947280013</v>
          </cell>
        </row>
        <row r="33">
          <cell r="C33">
            <v>80399.443351760012</v>
          </cell>
          <cell r="O33">
            <v>93218.44233416002</v>
          </cell>
        </row>
        <row r="34">
          <cell r="C34">
            <v>83356.450031920031</v>
          </cell>
          <cell r="O34">
            <v>95795.879363600019</v>
          </cell>
        </row>
        <row r="35">
          <cell r="C35">
            <v>86312.320275999999</v>
          </cell>
          <cell r="O35">
            <v>98374.452829119997</v>
          </cell>
        </row>
        <row r="36">
          <cell r="C36">
            <v>89270.46339224001</v>
          </cell>
          <cell r="O36">
            <v>100953.02629464002</v>
          </cell>
        </row>
        <row r="37">
          <cell r="C37">
            <v>92718.410458960003</v>
          </cell>
          <cell r="O37">
            <v>104303.23985848001</v>
          </cell>
        </row>
        <row r="38">
          <cell r="C38">
            <v>93212.760153760013</v>
          </cell>
          <cell r="O38">
            <v>107632.99757288001</v>
          </cell>
        </row>
        <row r="39">
          <cell r="C39">
            <v>96169.766833920017</v>
          </cell>
          <cell r="O39">
            <v>110954.80023472001</v>
          </cell>
        </row>
        <row r="40">
          <cell r="C40">
            <v>99131.319258400006</v>
          </cell>
          <cell r="O40">
            <v>114281.14864088003</v>
          </cell>
        </row>
        <row r="41">
          <cell r="C41">
            <v>102084.91663032</v>
          </cell>
          <cell r="O41">
            <v>121342.962442</v>
          </cell>
        </row>
        <row r="42">
          <cell r="C42">
            <v>108000.06642672002</v>
          </cell>
          <cell r="O42">
            <v>125075.01852872001</v>
          </cell>
        </row>
        <row r="43">
          <cell r="C43">
            <v>109970.64658944</v>
          </cell>
          <cell r="O43">
            <v>128810.48392368002</v>
          </cell>
        </row>
        <row r="44">
          <cell r="C44">
            <v>111944.63606040001</v>
          </cell>
          <cell r="O44">
            <v>129729.8607124</v>
          </cell>
        </row>
        <row r="45">
          <cell r="C45">
            <v>114406.15660968001</v>
          </cell>
          <cell r="O45">
            <v>137065.55560880003</v>
          </cell>
        </row>
        <row r="46">
          <cell r="C46">
            <v>116872.22290328001</v>
          </cell>
          <cell r="O46">
            <v>139783.91071216002</v>
          </cell>
        </row>
        <row r="47">
          <cell r="C47">
            <v>123481.73514456002</v>
          </cell>
          <cell r="O47">
            <v>142499.99294336003</v>
          </cell>
        </row>
        <row r="48">
          <cell r="C48">
            <v>125930.75489696003</v>
          </cell>
          <cell r="O48">
            <v>144169.41754488001</v>
          </cell>
        </row>
        <row r="49">
          <cell r="C49">
            <v>128379.77464936001</v>
          </cell>
          <cell r="O49">
            <v>147030.96359432</v>
          </cell>
        </row>
        <row r="50">
          <cell r="C50">
            <v>129882.14314712</v>
          </cell>
          <cell r="O50">
            <v>149852.73438096003</v>
          </cell>
        </row>
        <row r="51">
          <cell r="C51">
            <v>132460.71661264004</v>
          </cell>
          <cell r="O51">
            <v>154418.93455040001</v>
          </cell>
        </row>
        <row r="52">
          <cell r="C52">
            <v>135001.78768752003</v>
          </cell>
          <cell r="O52">
            <v>157488.44840247999</v>
          </cell>
        </row>
        <row r="53">
          <cell r="C53">
            <v>139115.68629712</v>
          </cell>
          <cell r="O53">
            <v>160562.50799888</v>
          </cell>
        </row>
        <row r="54">
          <cell r="C54">
            <v>141881.77171584</v>
          </cell>
          <cell r="O54">
            <v>164672.99730023998</v>
          </cell>
        </row>
        <row r="55">
          <cell r="C55">
            <v>144651.26644280003</v>
          </cell>
          <cell r="O55">
            <v>167948.2060828</v>
          </cell>
        </row>
        <row r="56">
          <cell r="C56">
            <v>148353.77519144001</v>
          </cell>
          <cell r="O56">
            <v>171226.82417360003</v>
          </cell>
        </row>
        <row r="57">
          <cell r="C57">
            <v>151306.23612728002</v>
          </cell>
          <cell r="O57">
            <v>188633.61561096006</v>
          </cell>
        </row>
        <row r="58">
          <cell r="C58">
            <v>154258.69706311999</v>
          </cell>
          <cell r="O58">
            <v>197888.75104648003</v>
          </cell>
        </row>
        <row r="59">
          <cell r="C59">
            <v>169939.24209496003</v>
          </cell>
          <cell r="O59">
            <v>201848.09434920002</v>
          </cell>
        </row>
        <row r="60">
          <cell r="C60">
            <v>178279.54648608001</v>
          </cell>
          <cell r="O60">
            <v>205660.83739760003</v>
          </cell>
        </row>
        <row r="61">
          <cell r="C61">
            <v>181844.54646904001</v>
          </cell>
          <cell r="O61">
            <v>69454.427465279994</v>
          </cell>
        </row>
        <row r="62">
          <cell r="C62">
            <v>185414.09219632004</v>
          </cell>
          <cell r="O62">
            <v>73128.525311920021</v>
          </cell>
        </row>
        <row r="63">
          <cell r="C63">
            <v>65031.418241920001</v>
          </cell>
          <cell r="O63">
            <v>76836.716240959999</v>
          </cell>
        </row>
        <row r="64">
          <cell r="C64">
            <v>68744.15491528</v>
          </cell>
          <cell r="O64">
            <v>80550.589350399998</v>
          </cell>
        </row>
        <row r="65">
          <cell r="C65">
            <v>72461.437332960006</v>
          </cell>
          <cell r="O65">
            <v>83564.417834560023</v>
          </cell>
        </row>
        <row r="66">
          <cell r="C66">
            <v>76176.446878480026</v>
          </cell>
          <cell r="O66">
            <v>86580.519190880019</v>
          </cell>
        </row>
        <row r="67">
          <cell r="C67">
            <v>79198.230415200029</v>
          </cell>
          <cell r="O67">
            <v>89595.484111120008</v>
          </cell>
        </row>
        <row r="68">
          <cell r="C68">
            <v>82214.331771520025</v>
          </cell>
          <cell r="O68">
            <v>92607.039723120004</v>
          </cell>
        </row>
        <row r="69">
          <cell r="C69">
            <v>85234.978872160005</v>
          </cell>
          <cell r="O69">
            <v>97248.244673840018</v>
          </cell>
        </row>
        <row r="70">
          <cell r="C70">
            <v>88251.080228480016</v>
          </cell>
          <cell r="O70">
            <v>100728.01195080001</v>
          </cell>
        </row>
        <row r="71">
          <cell r="C71">
            <v>92896.830923520029</v>
          </cell>
          <cell r="O71">
            <v>104203.23348344001</v>
          </cell>
        </row>
        <row r="72">
          <cell r="C72">
            <v>96381.143944800016</v>
          </cell>
          <cell r="O72">
            <v>107684.13719648002</v>
          </cell>
        </row>
        <row r="73">
          <cell r="C73">
            <v>99866.593402160011</v>
          </cell>
          <cell r="O73">
            <v>111159.35872911999</v>
          </cell>
        </row>
        <row r="74">
          <cell r="C74">
            <v>103350.90642344001</v>
          </cell>
          <cell r="O74">
            <v>114643.6717504</v>
          </cell>
        </row>
        <row r="75">
          <cell r="C75">
            <v>106832.94657256</v>
          </cell>
          <cell r="O75">
            <v>118117.75684696002</v>
          </cell>
        </row>
        <row r="76">
          <cell r="C76">
            <v>110318.39602992001</v>
          </cell>
          <cell r="O76">
            <v>121597.52412392001</v>
          </cell>
        </row>
        <row r="77">
          <cell r="C77">
            <v>113798.16330688001</v>
          </cell>
          <cell r="O77">
            <v>125072.74565656002</v>
          </cell>
        </row>
        <row r="78">
          <cell r="C78">
            <v>117283.61276424002</v>
          </cell>
          <cell r="O78">
            <v>128554.78580568003</v>
          </cell>
        </row>
        <row r="79">
          <cell r="C79">
            <v>120767.92578552001</v>
          </cell>
          <cell r="O79">
            <v>132031.1437744</v>
          </cell>
        </row>
        <row r="80">
          <cell r="C80">
            <v>124251.10237072001</v>
          </cell>
          <cell r="O80">
            <v>135512.04748744</v>
          </cell>
        </row>
        <row r="81">
          <cell r="C81">
            <v>127733.14251984001</v>
          </cell>
          <cell r="O81">
            <v>141311.28080368001</v>
          </cell>
        </row>
        <row r="82">
          <cell r="C82">
            <v>131218.59197720001</v>
          </cell>
          <cell r="O82">
            <v>145943.39426576</v>
          </cell>
        </row>
        <row r="83">
          <cell r="C83">
            <v>137024.64390992004</v>
          </cell>
          <cell r="O83">
            <v>150581.18990823999</v>
          </cell>
        </row>
        <row r="84">
          <cell r="C84">
            <v>141668.12173280001</v>
          </cell>
          <cell r="O84">
            <v>155220.12198679999</v>
          </cell>
        </row>
        <row r="85">
          <cell r="C85">
            <v>146315.00886392003</v>
          </cell>
          <cell r="O85">
            <v>180733.11198280001</v>
          </cell>
        </row>
        <row r="86">
          <cell r="C86">
            <v>150960.75955896004</v>
          </cell>
        </row>
        <row r="87">
          <cell r="C87">
            <v>176511.25194560003</v>
          </cell>
        </row>
      </sheetData>
      <sheetData sheetId="5">
        <row r="5">
          <cell r="C5">
            <v>29834.915502916159</v>
          </cell>
          <cell r="O5">
            <v>89088.974550264</v>
          </cell>
        </row>
        <row r="6">
          <cell r="C6">
            <v>34097.046289047052</v>
          </cell>
          <cell r="O6">
            <v>68575.450979204004</v>
          </cell>
        </row>
        <row r="7">
          <cell r="C7">
            <v>38359.177075177933</v>
          </cell>
          <cell r="O7">
            <v>49220.751278920005</v>
          </cell>
        </row>
        <row r="8">
          <cell r="C8">
            <v>42621.307861308815</v>
          </cell>
          <cell r="O8">
            <v>50592.611457252817</v>
          </cell>
        </row>
        <row r="9">
          <cell r="C9">
            <v>43232.3240840816</v>
          </cell>
          <cell r="O9">
            <v>51989.052747996007</v>
          </cell>
        </row>
        <row r="10">
          <cell r="C10">
            <v>43938.153169008809</v>
          </cell>
          <cell r="O10">
            <v>53389.005626226412</v>
          </cell>
        </row>
        <row r="11">
          <cell r="C11">
            <v>48066.60952479361</v>
          </cell>
          <cell r="O11">
            <v>54787.787975294414</v>
          </cell>
        </row>
        <row r="12">
          <cell r="C12">
            <v>49072.094075295201</v>
          </cell>
          <cell r="O12">
            <v>55524.050818444011</v>
          </cell>
        </row>
        <row r="13">
          <cell r="C13">
            <v>50085.772329933614</v>
          </cell>
          <cell r="O13">
            <v>56259.143132431214</v>
          </cell>
        </row>
        <row r="14">
          <cell r="C14">
            <v>51595.754949429611</v>
          </cell>
          <cell r="O14">
            <v>57678.99500642241</v>
          </cell>
        </row>
        <row r="15">
          <cell r="C15">
            <v>52609.433204068009</v>
          </cell>
          <cell r="O15">
            <v>58554.550819897602</v>
          </cell>
        </row>
        <row r="16">
          <cell r="C16">
            <v>53364.424513816004</v>
          </cell>
          <cell r="O16">
            <v>59428.936104210414</v>
          </cell>
        </row>
        <row r="17">
          <cell r="C17">
            <v>54380.443826779207</v>
          </cell>
          <cell r="O17">
            <v>61173.024556186407</v>
          </cell>
        </row>
        <row r="18">
          <cell r="C18">
            <v>55904.472796224007</v>
          </cell>
          <cell r="O18">
            <v>62922.965653974403</v>
          </cell>
        </row>
        <row r="19">
          <cell r="C19">
            <v>57426.160707344003</v>
          </cell>
          <cell r="O19">
            <v>64670.565693437602</v>
          </cell>
        </row>
        <row r="20">
          <cell r="C20">
            <v>58951.360205951212</v>
          </cell>
          <cell r="O20">
            <v>66415.824674575997</v>
          </cell>
        </row>
        <row r="21">
          <cell r="C21">
            <v>60473.048117071216</v>
          </cell>
          <cell r="O21">
            <v>68303.888213527214</v>
          </cell>
        </row>
        <row r="22">
          <cell r="C22">
            <v>63010.755341154407</v>
          </cell>
          <cell r="O22">
            <v>70214.191806564006</v>
          </cell>
        </row>
        <row r="23">
          <cell r="C23">
            <v>64535.954839761609</v>
          </cell>
          <cell r="O23">
            <v>72104.596403840012</v>
          </cell>
        </row>
        <row r="24">
          <cell r="C24">
            <v>65802.467393478408</v>
          </cell>
          <cell r="O24">
            <v>73350.03943263361</v>
          </cell>
        </row>
        <row r="25">
          <cell r="C25">
            <v>67071.321005520003</v>
          </cell>
          <cell r="O25">
            <v>74595.482461427207</v>
          </cell>
        </row>
        <row r="26">
          <cell r="C26">
            <v>68088.510847645608</v>
          </cell>
          <cell r="O26">
            <v>77068.810581578407</v>
          </cell>
        </row>
        <row r="27">
          <cell r="C27">
            <v>70117.037886084814</v>
          </cell>
          <cell r="O27">
            <v>79537.456585079999</v>
          </cell>
        </row>
        <row r="28">
          <cell r="C28">
            <v>72658.256697655204</v>
          </cell>
          <cell r="O28">
            <v>82031.854230154408</v>
          </cell>
        </row>
        <row r="29">
          <cell r="C29">
            <v>75706.314636544805</v>
          </cell>
          <cell r="O29">
            <v>87461.939014528005</v>
          </cell>
        </row>
        <row r="30">
          <cell r="C30">
            <v>78241.680802303221</v>
          </cell>
          <cell r="O30">
            <v>90397.626153827223</v>
          </cell>
        </row>
        <row r="31">
          <cell r="C31">
            <v>79764.539242585612</v>
          </cell>
          <cell r="O31">
            <v>93356.723876374395</v>
          </cell>
        </row>
        <row r="32">
          <cell r="C32">
            <v>81286.227153705608</v>
          </cell>
          <cell r="O32">
            <v>94685.274475698418</v>
          </cell>
        </row>
        <row r="33">
          <cell r="C33">
            <v>82811.426652312817</v>
          </cell>
          <cell r="O33">
            <v>96014.99560418482</v>
          </cell>
        </row>
        <row r="34">
          <cell r="C34">
            <v>85857.143532877628</v>
          </cell>
          <cell r="O34">
            <v>98669.755744508017</v>
          </cell>
        </row>
        <row r="35">
          <cell r="C35">
            <v>88901.68988428</v>
          </cell>
          <cell r="O35">
            <v>101325.68641399359</v>
          </cell>
        </row>
        <row r="36">
          <cell r="C36">
            <v>91948.577294007206</v>
          </cell>
          <cell r="O36">
            <v>103981.61708347923</v>
          </cell>
        </row>
        <row r="37">
          <cell r="C37">
            <v>95499.962772728803</v>
          </cell>
          <cell r="O37">
            <v>107432.33705423442</v>
          </cell>
        </row>
        <row r="38">
          <cell r="C38">
            <v>96009.142958372817</v>
          </cell>
          <cell r="O38">
            <v>110861.9875000664</v>
          </cell>
        </row>
        <row r="39">
          <cell r="C39">
            <v>99054.859838937628</v>
          </cell>
          <cell r="O39">
            <v>114283.44424176161</v>
          </cell>
        </row>
        <row r="40">
          <cell r="C40">
            <v>102105.258836152</v>
          </cell>
          <cell r="O40">
            <v>117709.58310010644</v>
          </cell>
        </row>
        <row r="41">
          <cell r="C41">
            <v>105147.4641292296</v>
          </cell>
          <cell r="O41">
            <v>124983.25131526</v>
          </cell>
        </row>
        <row r="42">
          <cell r="C42">
            <v>111240.06841952162</v>
          </cell>
          <cell r="O42">
            <v>128827.26908458163</v>
          </cell>
        </row>
        <row r="43">
          <cell r="C43">
            <v>113269.7659871232</v>
          </cell>
          <cell r="O43">
            <v>132674.79844139042</v>
          </cell>
        </row>
        <row r="44">
          <cell r="C44">
            <v>115302.97514221202</v>
          </cell>
          <cell r="O44">
            <v>133621.75653377199</v>
          </cell>
        </row>
        <row r="45">
          <cell r="C45">
            <v>117838.34130797042</v>
          </cell>
          <cell r="O45">
            <v>141177.52227706404</v>
          </cell>
        </row>
        <row r="46">
          <cell r="C46">
            <v>120378.38959037841</v>
          </cell>
          <cell r="O46">
            <v>143977.42803352483</v>
          </cell>
        </row>
        <row r="47">
          <cell r="C47">
            <v>127186.18719889682</v>
          </cell>
          <cell r="O47">
            <v>146774.99273166084</v>
          </cell>
        </row>
        <row r="48">
          <cell r="C48">
            <v>129708.67754386883</v>
          </cell>
          <cell r="O48">
            <v>148494.50007122642</v>
          </cell>
        </row>
        <row r="49">
          <cell r="C49">
            <v>132231.16788884081</v>
          </cell>
          <cell r="O49">
            <v>151441.8925021496</v>
          </cell>
        </row>
        <row r="50">
          <cell r="C50">
            <v>133778.60744153362</v>
          </cell>
          <cell r="O50">
            <v>154348.31641238884</v>
          </cell>
        </row>
        <row r="51">
          <cell r="C51">
            <v>136434.53811101924</v>
          </cell>
          <cell r="O51">
            <v>159051.50258691201</v>
          </cell>
        </row>
        <row r="52">
          <cell r="C52">
            <v>139051.84131814563</v>
          </cell>
          <cell r="O52">
            <v>162213.10185455441</v>
          </cell>
        </row>
        <row r="53">
          <cell r="C53">
            <v>143289.1568860336</v>
          </cell>
          <cell r="O53">
            <v>165379.38323884641</v>
          </cell>
        </row>
        <row r="54">
          <cell r="C54">
            <v>146138.22486731521</v>
          </cell>
          <cell r="O54">
            <v>169613.18721924719</v>
          </cell>
        </row>
        <row r="55">
          <cell r="C55">
            <v>148990.80443608403</v>
          </cell>
          <cell r="O55">
            <v>172986.65226528401</v>
          </cell>
        </row>
        <row r="56">
          <cell r="C56">
            <v>152804.38844718321</v>
          </cell>
          <cell r="O56">
            <v>176363.62889880803</v>
          </cell>
        </row>
        <row r="57">
          <cell r="C57">
            <v>155845.42321109842</v>
          </cell>
          <cell r="O57">
            <v>194292.62407928886</v>
          </cell>
        </row>
        <row r="58">
          <cell r="C58">
            <v>158886.45797501359</v>
          </cell>
          <cell r="O58">
            <v>203825.41357787442</v>
          </cell>
        </row>
        <row r="59">
          <cell r="C59">
            <v>175037.41935780883</v>
          </cell>
          <cell r="O59">
            <v>207903.53717967603</v>
          </cell>
        </row>
        <row r="60">
          <cell r="C60">
            <v>183627.93288066241</v>
          </cell>
          <cell r="O60">
            <v>211830.66251952804</v>
          </cell>
        </row>
        <row r="61">
          <cell r="C61">
            <v>187299.88286311121</v>
          </cell>
          <cell r="O61">
            <v>71538.06028923839</v>
          </cell>
        </row>
        <row r="62">
          <cell r="C62">
            <v>190976.51496220965</v>
          </cell>
          <cell r="O62">
            <v>75322.381071277618</v>
          </cell>
        </row>
        <row r="63">
          <cell r="C63">
            <v>66982.360789177605</v>
          </cell>
          <cell r="O63">
            <v>79141.817728188806</v>
          </cell>
        </row>
        <row r="64">
          <cell r="C64">
            <v>70806.479562738401</v>
          </cell>
          <cell r="O64">
            <v>82967.107030911997</v>
          </cell>
        </row>
        <row r="65">
          <cell r="C65">
            <v>74635.280452948806</v>
          </cell>
          <cell r="O65">
            <v>86071.350369596825</v>
          </cell>
        </row>
        <row r="66">
          <cell r="C66">
            <v>78461.740284834435</v>
          </cell>
          <cell r="O66">
            <v>89177.934766606428</v>
          </cell>
        </row>
        <row r="67">
          <cell r="C67">
            <v>81574.177327656027</v>
          </cell>
          <cell r="O67">
            <v>92283.348634453607</v>
          </cell>
        </row>
        <row r="68">
          <cell r="C68">
            <v>84680.76172466563</v>
          </cell>
          <cell r="O68">
            <v>95385.250914813601</v>
          </cell>
        </row>
        <row r="69">
          <cell r="C69">
            <v>87792.028238324812</v>
          </cell>
          <cell r="O69">
            <v>100165.69201405522</v>
          </cell>
        </row>
        <row r="70">
          <cell r="C70">
            <v>90898.612635334415</v>
          </cell>
          <cell r="O70">
            <v>103749.85230932401</v>
          </cell>
        </row>
        <row r="71">
          <cell r="C71">
            <v>95683.735851225632</v>
          </cell>
          <cell r="O71">
            <v>107329.33048794321</v>
          </cell>
        </row>
        <row r="72">
          <cell r="C72">
            <v>99272.578263144023</v>
          </cell>
          <cell r="O72">
            <v>110914.66131237442</v>
          </cell>
        </row>
        <row r="73">
          <cell r="C73">
            <v>102862.59120422481</v>
          </cell>
          <cell r="O73">
            <v>114494.13949099359</v>
          </cell>
        </row>
        <row r="74">
          <cell r="C74">
            <v>106451.43361614321</v>
          </cell>
          <cell r="O74">
            <v>118082.981902912</v>
          </cell>
        </row>
        <row r="75">
          <cell r="C75">
            <v>110037.9349697368</v>
          </cell>
          <cell r="O75">
            <v>121661.28955236882</v>
          </cell>
        </row>
        <row r="76">
          <cell r="C76">
            <v>113627.94791081762</v>
          </cell>
          <cell r="O76">
            <v>125245.44984763762</v>
          </cell>
        </row>
        <row r="77">
          <cell r="C77">
            <v>117212.10820608641</v>
          </cell>
          <cell r="O77">
            <v>128824.92802625682</v>
          </cell>
        </row>
        <row r="78">
          <cell r="C78">
            <v>120802.12114716723</v>
          </cell>
          <cell r="O78">
            <v>132411.42937985042</v>
          </cell>
        </row>
        <row r="79">
          <cell r="C79">
            <v>124390.96355908562</v>
          </cell>
          <cell r="O79">
            <v>135992.07808763199</v>
          </cell>
        </row>
        <row r="80">
          <cell r="C80">
            <v>127978.63544184162</v>
          </cell>
          <cell r="O80">
            <v>139577.4089120632</v>
          </cell>
        </row>
        <row r="81">
          <cell r="C81">
            <v>131565.13679543522</v>
          </cell>
          <cell r="O81">
            <v>145550.61922779042</v>
          </cell>
        </row>
        <row r="82">
          <cell r="C82">
            <v>135155.149736516</v>
          </cell>
          <cell r="O82">
            <v>150321.69609373281</v>
          </cell>
        </row>
        <row r="83">
          <cell r="C83">
            <v>141135.38322721765</v>
          </cell>
          <cell r="O83">
            <v>155098.62560548721</v>
          </cell>
        </row>
        <row r="84">
          <cell r="C84">
            <v>145918.16538478402</v>
          </cell>
          <cell r="O84">
            <v>159876.725646404</v>
          </cell>
        </row>
        <row r="85">
          <cell r="C85">
            <v>150704.45912983763</v>
          </cell>
          <cell r="O85">
            <v>186155.10534228402</v>
          </cell>
        </row>
        <row r="86">
          <cell r="C86">
            <v>155489.58234572885</v>
          </cell>
        </row>
        <row r="87">
          <cell r="C87">
            <v>181806.58950396805</v>
          </cell>
        </row>
      </sheetData>
      <sheetData sheetId="6">
        <row r="5">
          <cell r="C5">
            <v>30729.962968003645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  <pageSetUpPr fitToPage="1"/>
  </sheetPr>
  <dimension ref="A1:AC118"/>
  <sheetViews>
    <sheetView tabSelected="1" zoomScale="90" zoomScaleNormal="90" workbookViewId="0">
      <selection activeCell="A106" sqref="A106:A109"/>
    </sheetView>
  </sheetViews>
  <sheetFormatPr defaultColWidth="9.109375" defaultRowHeight="13.2" x14ac:dyDescent="0.25"/>
  <cols>
    <col min="1" max="1" width="49.33203125" style="1" customWidth="1"/>
    <col min="2" max="3" width="8.44140625" style="1" customWidth="1"/>
    <col min="4" max="4" width="18.6640625" style="1" customWidth="1"/>
    <col min="5" max="5" width="9.5546875" style="1" hidden="1" customWidth="1"/>
    <col min="6" max="6" width="10.6640625" style="1" customWidth="1"/>
    <col min="7" max="7" width="8.44140625" style="281" customWidth="1"/>
    <col min="8" max="8" width="8.44140625" style="1" customWidth="1"/>
    <col min="9" max="9" width="12.33203125" style="1" hidden="1" customWidth="1"/>
    <col min="10" max="10" width="8.5546875" style="1" hidden="1" customWidth="1"/>
    <col min="11" max="16" width="11.6640625" style="211" customWidth="1"/>
    <col min="17" max="17" width="9.109375" style="247"/>
    <col min="18" max="16384" width="9.109375" style="1"/>
  </cols>
  <sheetData>
    <row r="1" spans="1:29" s="3" customFormat="1" ht="30.75" customHeight="1" thickBot="1" x14ac:dyDescent="0.35">
      <c r="A1" s="443"/>
      <c r="B1" s="444"/>
      <c r="C1" s="444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6"/>
      <c r="Q1" s="242"/>
    </row>
    <row r="2" spans="1:29" s="4" customFormat="1" ht="17.25" customHeight="1" x14ac:dyDescent="0.4">
      <c r="A2" s="447" t="s">
        <v>756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9"/>
      <c r="Q2" s="243"/>
      <c r="R2" s="433" t="s">
        <v>2492</v>
      </c>
      <c r="S2" s="434"/>
      <c r="T2" s="434"/>
      <c r="U2" s="434"/>
      <c r="V2" s="434"/>
      <c r="W2" s="434"/>
    </row>
    <row r="3" spans="1:29" s="8" customFormat="1" ht="13.95" customHeight="1" x14ac:dyDescent="0.3">
      <c r="A3" s="450" t="s">
        <v>757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2"/>
      <c r="Q3" s="244"/>
      <c r="R3" s="435"/>
      <c r="S3" s="435"/>
      <c r="T3" s="435"/>
      <c r="U3" s="435"/>
      <c r="V3" s="435"/>
      <c r="W3" s="435"/>
    </row>
    <row r="4" spans="1:29" s="6" customFormat="1" ht="7.35" customHeight="1" x14ac:dyDescent="0.25">
      <c r="A4" s="5"/>
      <c r="C4" s="361" t="s">
        <v>2489</v>
      </c>
      <c r="F4" s="361" t="s">
        <v>2490</v>
      </c>
      <c r="G4" s="362" t="s">
        <v>2490</v>
      </c>
      <c r="K4" s="184"/>
      <c r="L4" s="184"/>
      <c r="M4" s="184"/>
      <c r="N4" s="184"/>
      <c r="O4" s="184"/>
      <c r="P4" s="185"/>
      <c r="Q4" s="245"/>
      <c r="R4" s="435"/>
      <c r="S4" s="435"/>
      <c r="T4" s="435"/>
      <c r="U4" s="435"/>
      <c r="V4" s="435"/>
      <c r="W4" s="435"/>
    </row>
    <row r="5" spans="1:29" s="12" customFormat="1" ht="14.25" customHeight="1" x14ac:dyDescent="0.25">
      <c r="A5" s="10" t="s">
        <v>8</v>
      </c>
      <c r="B5" s="453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5"/>
      <c r="P5" s="186"/>
      <c r="Q5" s="246"/>
      <c r="R5" s="435"/>
      <c r="S5" s="435"/>
      <c r="T5" s="435"/>
      <c r="U5" s="435"/>
      <c r="V5" s="435"/>
      <c r="W5" s="435"/>
    </row>
    <row r="6" spans="1:29" s="12" customFormat="1" ht="14.25" customHeight="1" x14ac:dyDescent="0.25">
      <c r="A6" s="10" t="s">
        <v>5</v>
      </c>
      <c r="B6" s="456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7"/>
      <c r="P6" s="186"/>
      <c r="Q6" s="246"/>
      <c r="R6" s="435"/>
      <c r="S6" s="435"/>
      <c r="T6" s="435"/>
      <c r="U6" s="435"/>
      <c r="V6" s="435"/>
      <c r="W6" s="435"/>
    </row>
    <row r="7" spans="1:29" s="12" customFormat="1" ht="14.25" customHeight="1" x14ac:dyDescent="0.25">
      <c r="A7" s="13" t="s">
        <v>759</v>
      </c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5"/>
      <c r="P7" s="186"/>
      <c r="Q7" s="246"/>
      <c r="R7" s="435"/>
      <c r="S7" s="435"/>
      <c r="T7" s="435"/>
      <c r="U7" s="435"/>
      <c r="V7" s="435"/>
      <c r="W7" s="435"/>
    </row>
    <row r="8" spans="1:29" s="12" customFormat="1" ht="14.25" customHeight="1" x14ac:dyDescent="0.25">
      <c r="A8" s="10" t="s">
        <v>758</v>
      </c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7"/>
      <c r="P8" s="186"/>
      <c r="Q8" s="246"/>
      <c r="R8" s="435"/>
      <c r="S8" s="435"/>
      <c r="T8" s="435"/>
      <c r="U8" s="435"/>
      <c r="V8" s="435"/>
      <c r="W8" s="435"/>
    </row>
    <row r="9" spans="1:29" ht="14.25" customHeight="1" x14ac:dyDescent="0.3">
      <c r="A9" s="16" t="s">
        <v>0</v>
      </c>
      <c r="B9" s="17"/>
      <c r="C9" s="17"/>
      <c r="D9" s="18"/>
      <c r="E9" s="18"/>
      <c r="F9" s="19"/>
      <c r="G9" s="270"/>
      <c r="H9" s="19"/>
      <c r="I9" s="19"/>
      <c r="J9" s="19"/>
      <c r="K9" s="187"/>
      <c r="L9" s="187"/>
      <c r="M9" s="187"/>
      <c r="N9" s="187"/>
      <c r="O9" s="187"/>
      <c r="P9" s="188"/>
      <c r="R9" s="435"/>
      <c r="S9" s="435"/>
      <c r="T9" s="435"/>
      <c r="U9" s="435"/>
      <c r="V9" s="435"/>
      <c r="W9" s="435"/>
    </row>
    <row r="10" spans="1:29" ht="14.25" customHeight="1" x14ac:dyDescent="0.25">
      <c r="A10" s="21" t="s">
        <v>716</v>
      </c>
      <c r="B10" s="12"/>
      <c r="C10" s="12"/>
      <c r="D10" s="19"/>
      <c r="E10" s="102" t="s">
        <v>231</v>
      </c>
      <c r="F10" s="19"/>
      <c r="G10" s="270"/>
      <c r="H10" s="19"/>
      <c r="I10" s="432" t="s">
        <v>733</v>
      </c>
      <c r="J10" s="432"/>
      <c r="K10" s="187"/>
      <c r="L10" s="426" t="s">
        <v>767</v>
      </c>
      <c r="M10" s="427"/>
      <c r="N10" s="427"/>
      <c r="O10" s="427"/>
      <c r="P10" s="428"/>
      <c r="R10" s="435"/>
      <c r="S10" s="435"/>
      <c r="T10" s="435"/>
      <c r="U10" s="435"/>
      <c r="V10" s="435"/>
      <c r="W10" s="435"/>
    </row>
    <row r="11" spans="1:29" ht="10.5" customHeight="1" x14ac:dyDescent="0.25">
      <c r="A11" s="24"/>
      <c r="B11" s="25"/>
      <c r="C11" s="25"/>
      <c r="D11" s="25"/>
      <c r="E11" s="97" t="s">
        <v>9</v>
      </c>
      <c r="F11" s="25" t="s">
        <v>28</v>
      </c>
      <c r="G11" s="271"/>
      <c r="H11" s="25"/>
      <c r="I11" s="97"/>
      <c r="J11" s="97"/>
      <c r="K11" s="189"/>
      <c r="L11" s="190"/>
      <c r="M11" s="190"/>
      <c r="N11" s="190"/>
      <c r="O11" s="190"/>
      <c r="P11" s="191"/>
      <c r="R11" s="435"/>
      <c r="S11" s="435"/>
      <c r="T11" s="435"/>
      <c r="U11" s="435"/>
      <c r="V11" s="435"/>
      <c r="W11" s="435"/>
    </row>
    <row r="12" spans="1:29" ht="32.25" customHeight="1" x14ac:dyDescent="0.25">
      <c r="A12" s="26" t="s">
        <v>12</v>
      </c>
      <c r="B12" s="27" t="s">
        <v>10</v>
      </c>
      <c r="C12" s="27" t="s">
        <v>3</v>
      </c>
      <c r="D12" s="27" t="s">
        <v>1</v>
      </c>
      <c r="E12" s="98" t="s">
        <v>230</v>
      </c>
      <c r="F12" s="27" t="s">
        <v>755</v>
      </c>
      <c r="G12" s="272" t="s">
        <v>30</v>
      </c>
      <c r="H12" s="27" t="s">
        <v>25</v>
      </c>
      <c r="I12" s="98" t="s">
        <v>738</v>
      </c>
      <c r="J12" s="98" t="s">
        <v>229</v>
      </c>
      <c r="K12" s="179" t="s">
        <v>31</v>
      </c>
      <c r="L12" s="256" t="s">
        <v>1267</v>
      </c>
      <c r="M12" s="256" t="s">
        <v>1268</v>
      </c>
      <c r="N12" s="180" t="s">
        <v>766</v>
      </c>
      <c r="O12" s="181" t="s">
        <v>1269</v>
      </c>
      <c r="P12" s="182" t="s">
        <v>762</v>
      </c>
      <c r="R12" s="435"/>
      <c r="S12" s="435"/>
      <c r="T12" s="435"/>
      <c r="U12" s="435"/>
      <c r="V12" s="435"/>
      <c r="W12" s="435"/>
    </row>
    <row r="13" spans="1:29" ht="11.25" customHeight="1" x14ac:dyDescent="0.25">
      <c r="A13" s="28"/>
      <c r="B13" s="29"/>
      <c r="C13" s="29" t="s">
        <v>11</v>
      </c>
      <c r="D13" s="29" t="s">
        <v>2</v>
      </c>
      <c r="E13" s="99"/>
      <c r="F13" s="60" t="s">
        <v>29</v>
      </c>
      <c r="G13" s="273" t="s">
        <v>228</v>
      </c>
      <c r="H13" s="107" t="s">
        <v>712</v>
      </c>
      <c r="I13" s="108"/>
      <c r="J13" s="108"/>
      <c r="K13" s="192"/>
      <c r="L13" s="193"/>
      <c r="M13" s="193"/>
      <c r="N13" s="193"/>
      <c r="O13" s="193"/>
      <c r="P13" s="183"/>
      <c r="R13" s="436"/>
      <c r="S13" s="436"/>
      <c r="T13" s="436"/>
      <c r="U13" s="436"/>
      <c r="V13" s="436"/>
      <c r="W13" s="436"/>
    </row>
    <row r="14" spans="1:29" ht="14.25" customHeight="1" x14ac:dyDescent="0.35">
      <c r="A14" s="429" t="s">
        <v>761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1"/>
      <c r="R14" s="436"/>
      <c r="S14" s="436"/>
      <c r="T14" s="436"/>
      <c r="U14" s="436"/>
      <c r="V14" s="436"/>
      <c r="W14" s="436"/>
    </row>
    <row r="15" spans="1:29" ht="14.25" customHeight="1" x14ac:dyDescent="0.3">
      <c r="A15" s="287"/>
      <c r="B15" s="288"/>
      <c r="C15" s="32"/>
      <c r="D15" s="112"/>
      <c r="E15" s="100" t="str">
        <f>CONCATENATE(B15,$E$11,C15,$E$11,D15)</f>
        <v xml:space="preserve">  </v>
      </c>
      <c r="F15" s="232" t="str">
        <f>IFERROR(VLOOKUP(E15,Vlookup!A:B,2,FALSE),"")</f>
        <v/>
      </c>
      <c r="G15" s="274"/>
      <c r="H15" s="33"/>
      <c r="I15" s="101">
        <f>PRODUCT(F15,G15)</f>
        <v>0</v>
      </c>
      <c r="J15" s="101">
        <f>H15/12</f>
        <v>0</v>
      </c>
      <c r="K15" s="259">
        <f>I15*J15</f>
        <v>0</v>
      </c>
      <c r="L15" s="212" t="s">
        <v>9</v>
      </c>
      <c r="M15" s="212"/>
      <c r="N15" s="212"/>
      <c r="O15" s="213"/>
      <c r="P15" s="344"/>
      <c r="Q15" s="424"/>
      <c r="R15" s="425"/>
      <c r="S15" s="425"/>
      <c r="T15" s="425"/>
      <c r="U15" s="425"/>
      <c r="V15" s="425"/>
      <c r="W15" s="425"/>
      <c r="X15" s="425"/>
      <c r="Y15" s="348"/>
      <c r="Z15" s="348"/>
      <c r="AA15" s="347"/>
      <c r="AB15" s="347"/>
      <c r="AC15" s="347"/>
    </row>
    <row r="16" spans="1:29" ht="14.25" customHeight="1" x14ac:dyDescent="0.3">
      <c r="A16" s="287"/>
      <c r="B16" s="288"/>
      <c r="C16" s="32"/>
      <c r="D16" s="112"/>
      <c r="E16" s="100" t="str">
        <f t="shared" ref="E16:E38" si="0">CONCATENATE(B16,$E$11,C16,$E$11,D16)</f>
        <v xml:space="preserve">  </v>
      </c>
      <c r="F16" s="232" t="str">
        <f>IFERROR(VLOOKUP(E16,Vlookup!A:B,2,FALSE),"")</f>
        <v/>
      </c>
      <c r="G16" s="274"/>
      <c r="H16" s="33"/>
      <c r="I16" s="101">
        <f t="shared" ref="I16:I38" si="1">PRODUCT(F16,G16)</f>
        <v>0</v>
      </c>
      <c r="J16" s="101">
        <f t="shared" ref="J16:J38" si="2">H16/12</f>
        <v>0</v>
      </c>
      <c r="K16" s="259">
        <f t="shared" ref="K16:K38" si="3">I16*J16</f>
        <v>0</v>
      </c>
      <c r="L16" s="212" t="s">
        <v>9</v>
      </c>
      <c r="M16" s="212"/>
      <c r="N16" s="212"/>
      <c r="O16" s="213"/>
      <c r="P16" s="344"/>
      <c r="Q16" s="424"/>
      <c r="R16" s="425"/>
      <c r="S16" s="425"/>
      <c r="T16" s="425"/>
      <c r="U16" s="425"/>
      <c r="V16" s="425"/>
      <c r="W16" s="425"/>
      <c r="X16" s="425"/>
      <c r="Y16" s="348"/>
      <c r="Z16" s="348"/>
      <c r="AA16" s="347"/>
      <c r="AB16" s="347"/>
      <c r="AC16" s="347"/>
    </row>
    <row r="17" spans="1:19" ht="14.25" customHeight="1" x14ac:dyDescent="0.3">
      <c r="A17" s="287"/>
      <c r="B17" s="288"/>
      <c r="C17" s="32"/>
      <c r="D17" s="112"/>
      <c r="E17" s="100" t="str">
        <f>CONCATENATE(B17,$E$11,C17,$E$11,D17)</f>
        <v xml:space="preserve">  </v>
      </c>
      <c r="F17" s="232" t="str">
        <f>IFERROR(VLOOKUP(E17,Vlookup!A:B,2,FALSE),"")</f>
        <v/>
      </c>
      <c r="G17" s="274"/>
      <c r="H17" s="33"/>
      <c r="I17" s="101">
        <f t="shared" si="1"/>
        <v>0</v>
      </c>
      <c r="J17" s="101">
        <f t="shared" si="2"/>
        <v>0</v>
      </c>
      <c r="K17" s="259">
        <f t="shared" si="3"/>
        <v>0</v>
      </c>
      <c r="L17" s="212"/>
      <c r="M17" s="212"/>
      <c r="N17" s="212"/>
      <c r="O17" s="213"/>
      <c r="P17" s="344"/>
      <c r="S17" s="95"/>
    </row>
    <row r="18" spans="1:19" ht="14.25" customHeight="1" x14ac:dyDescent="0.3">
      <c r="A18" s="30"/>
      <c r="B18" s="31"/>
      <c r="C18" s="32"/>
      <c r="D18" s="112"/>
      <c r="E18" s="100" t="str">
        <f>CONCATENATE(B18,$E$11,C18,$E$11,D18)</f>
        <v xml:space="preserve">  </v>
      </c>
      <c r="F18" s="232" t="str">
        <f>IFERROR(VLOOKUP(E18,Vlookup!A:B,2,FALSE),"")</f>
        <v/>
      </c>
      <c r="G18" s="355"/>
      <c r="H18" s="33"/>
      <c r="I18" s="101">
        <f t="shared" si="1"/>
        <v>0</v>
      </c>
      <c r="J18" s="101">
        <f t="shared" si="2"/>
        <v>0</v>
      </c>
      <c r="K18" s="259">
        <f t="shared" si="3"/>
        <v>0</v>
      </c>
      <c r="L18" s="212"/>
      <c r="M18" s="212"/>
      <c r="N18" s="212"/>
      <c r="O18" s="213"/>
      <c r="P18" s="214"/>
      <c r="S18" s="95"/>
    </row>
    <row r="19" spans="1:19" ht="14.25" customHeight="1" x14ac:dyDescent="0.3">
      <c r="A19" s="30"/>
      <c r="B19" s="31"/>
      <c r="C19" s="32"/>
      <c r="D19" s="112"/>
      <c r="E19" s="100" t="str">
        <f t="shared" si="0"/>
        <v xml:space="preserve">  </v>
      </c>
      <c r="F19" s="232" t="str">
        <f>IFERROR(VLOOKUP(E19,Vlookup!A:B,2,FALSE),"")</f>
        <v/>
      </c>
      <c r="G19" s="355"/>
      <c r="H19" s="33"/>
      <c r="I19" s="101">
        <f t="shared" si="1"/>
        <v>0</v>
      </c>
      <c r="J19" s="101">
        <f t="shared" si="2"/>
        <v>0</v>
      </c>
      <c r="K19" s="259">
        <f t="shared" si="3"/>
        <v>0</v>
      </c>
      <c r="L19" s="212"/>
      <c r="M19" s="212"/>
      <c r="N19" s="212"/>
      <c r="O19" s="213"/>
      <c r="P19" s="214"/>
      <c r="Q19" s="248"/>
      <c r="R19" s="161"/>
      <c r="S19" s="95"/>
    </row>
    <row r="20" spans="1:19" ht="14.25" customHeight="1" x14ac:dyDescent="0.3">
      <c r="A20" s="30"/>
      <c r="B20" s="31"/>
      <c r="C20" s="32"/>
      <c r="D20" s="112"/>
      <c r="E20" s="100" t="str">
        <f t="shared" si="0"/>
        <v xml:space="preserve">  </v>
      </c>
      <c r="F20" s="232" t="str">
        <f>IFERROR(VLOOKUP(E20,Vlookup!A:B,2,FALSE),"")</f>
        <v/>
      </c>
      <c r="G20" s="355"/>
      <c r="H20" s="33"/>
      <c r="I20" s="101">
        <f t="shared" si="1"/>
        <v>0</v>
      </c>
      <c r="J20" s="101">
        <f t="shared" si="2"/>
        <v>0</v>
      </c>
      <c r="K20" s="259">
        <f t="shared" si="3"/>
        <v>0</v>
      </c>
      <c r="L20" s="212"/>
      <c r="M20" s="212"/>
      <c r="N20" s="212"/>
      <c r="O20" s="213"/>
      <c r="P20" s="214"/>
      <c r="R20" s="161"/>
      <c r="S20" s="95"/>
    </row>
    <row r="21" spans="1:19" ht="14.25" customHeight="1" x14ac:dyDescent="0.3">
      <c r="A21" s="30"/>
      <c r="B21" s="31"/>
      <c r="C21" s="32"/>
      <c r="D21" s="112"/>
      <c r="E21" s="100" t="str">
        <f t="shared" si="0"/>
        <v xml:space="preserve">  </v>
      </c>
      <c r="F21" s="232" t="str">
        <f>IFERROR(VLOOKUP(E21,Vlookup!A:B,2,FALSE),"")</f>
        <v/>
      </c>
      <c r="G21" s="355"/>
      <c r="H21" s="33"/>
      <c r="I21" s="101">
        <f t="shared" si="1"/>
        <v>0</v>
      </c>
      <c r="J21" s="101">
        <f t="shared" si="2"/>
        <v>0</v>
      </c>
      <c r="K21" s="259">
        <f t="shared" si="3"/>
        <v>0</v>
      </c>
      <c r="L21" s="220"/>
      <c r="M21" s="212"/>
      <c r="N21" s="212"/>
      <c r="O21" s="213"/>
      <c r="P21" s="214"/>
      <c r="R21" s="161"/>
      <c r="S21" s="95"/>
    </row>
    <row r="22" spans="1:19" ht="14.25" customHeight="1" x14ac:dyDescent="0.3">
      <c r="A22" s="30"/>
      <c r="B22" s="31"/>
      <c r="C22" s="32"/>
      <c r="D22" s="112"/>
      <c r="E22" s="100" t="str">
        <f t="shared" si="0"/>
        <v xml:space="preserve">  </v>
      </c>
      <c r="F22" s="232" t="str">
        <f>IFERROR(VLOOKUP(E22,Vlookup!A:B,2,FALSE),"")</f>
        <v/>
      </c>
      <c r="G22" s="355"/>
      <c r="H22" s="33"/>
      <c r="I22" s="101">
        <f t="shared" si="1"/>
        <v>0</v>
      </c>
      <c r="J22" s="101">
        <f t="shared" si="2"/>
        <v>0</v>
      </c>
      <c r="K22" s="259">
        <f t="shared" si="3"/>
        <v>0</v>
      </c>
      <c r="L22" s="212"/>
      <c r="M22" s="212"/>
      <c r="N22" s="212"/>
      <c r="O22" s="213"/>
      <c r="P22" s="214"/>
      <c r="R22" s="161"/>
      <c r="S22" s="95"/>
    </row>
    <row r="23" spans="1:19" ht="14.25" customHeight="1" x14ac:dyDescent="0.3">
      <c r="A23" s="30"/>
      <c r="B23" s="31"/>
      <c r="C23" s="32"/>
      <c r="D23" s="112"/>
      <c r="E23" s="100" t="str">
        <f t="shared" si="0"/>
        <v xml:space="preserve">  </v>
      </c>
      <c r="F23" s="232" t="str">
        <f>IFERROR(VLOOKUP(E23,Vlookup!A:B,2,FALSE),"")</f>
        <v/>
      </c>
      <c r="G23" s="355"/>
      <c r="H23" s="33"/>
      <c r="I23" s="101">
        <f t="shared" si="1"/>
        <v>0</v>
      </c>
      <c r="J23" s="101">
        <f t="shared" si="2"/>
        <v>0</v>
      </c>
      <c r="K23" s="259">
        <f t="shared" si="3"/>
        <v>0</v>
      </c>
      <c r="L23" s="212"/>
      <c r="M23" s="212"/>
      <c r="N23" s="212"/>
      <c r="O23" s="213"/>
      <c r="P23" s="214"/>
      <c r="S23" s="95"/>
    </row>
    <row r="24" spans="1:19" ht="14.25" customHeight="1" x14ac:dyDescent="0.3">
      <c r="A24" s="30"/>
      <c r="B24" s="31"/>
      <c r="C24" s="32"/>
      <c r="D24" s="112"/>
      <c r="E24" s="100" t="str">
        <f t="shared" si="0"/>
        <v xml:space="preserve">  </v>
      </c>
      <c r="F24" s="232" t="str">
        <f>IFERROR(VLOOKUP(E24,Vlookup!A:B,2,FALSE),"")</f>
        <v/>
      </c>
      <c r="G24" s="355"/>
      <c r="H24" s="33"/>
      <c r="I24" s="101">
        <f t="shared" si="1"/>
        <v>0</v>
      </c>
      <c r="J24" s="101">
        <f t="shared" si="2"/>
        <v>0</v>
      </c>
      <c r="K24" s="259">
        <f t="shared" si="3"/>
        <v>0</v>
      </c>
      <c r="L24" s="212"/>
      <c r="M24" s="212"/>
      <c r="N24" s="212"/>
      <c r="O24" s="213"/>
      <c r="P24" s="214"/>
      <c r="Q24" s="248"/>
      <c r="R24" s="161"/>
      <c r="S24" s="95"/>
    </row>
    <row r="25" spans="1:19" ht="14.25" customHeight="1" x14ac:dyDescent="0.3">
      <c r="A25" s="30"/>
      <c r="B25" s="31"/>
      <c r="C25" s="32"/>
      <c r="D25" s="112"/>
      <c r="E25" s="100" t="str">
        <f t="shared" si="0"/>
        <v xml:space="preserve">  </v>
      </c>
      <c r="F25" s="232" t="str">
        <f>IFERROR(VLOOKUP(E25,Vlookup!A:B,2,FALSE),"")</f>
        <v/>
      </c>
      <c r="G25" s="355"/>
      <c r="H25" s="33"/>
      <c r="I25" s="101">
        <f t="shared" si="1"/>
        <v>0</v>
      </c>
      <c r="J25" s="101">
        <f t="shared" si="2"/>
        <v>0</v>
      </c>
      <c r="K25" s="259">
        <f t="shared" si="3"/>
        <v>0</v>
      </c>
      <c r="L25" s="212"/>
      <c r="M25" s="212"/>
      <c r="N25" s="212"/>
      <c r="O25" s="213"/>
      <c r="P25" s="214"/>
      <c r="R25" s="161"/>
      <c r="S25" s="95"/>
    </row>
    <row r="26" spans="1:19" ht="14.25" hidden="1" customHeight="1" x14ac:dyDescent="0.3">
      <c r="A26" s="30"/>
      <c r="B26" s="31"/>
      <c r="C26" s="32"/>
      <c r="D26" s="112"/>
      <c r="E26" s="100" t="str">
        <f t="shared" si="0"/>
        <v xml:space="preserve">  </v>
      </c>
      <c r="F26" s="232" t="str">
        <f>IFERROR(VLOOKUP(E26,Vlookup!A:B,2,FALSE),"")</f>
        <v/>
      </c>
      <c r="G26" s="355"/>
      <c r="H26" s="33"/>
      <c r="I26" s="101">
        <f t="shared" si="1"/>
        <v>0</v>
      </c>
      <c r="J26" s="101">
        <f t="shared" si="2"/>
        <v>0</v>
      </c>
      <c r="K26" s="259">
        <f t="shared" si="3"/>
        <v>0</v>
      </c>
      <c r="L26" s="220"/>
      <c r="M26" s="212"/>
      <c r="N26" s="212"/>
      <c r="O26" s="213"/>
      <c r="P26" s="214"/>
      <c r="R26" s="161"/>
      <c r="S26" s="95"/>
    </row>
    <row r="27" spans="1:19" ht="14.25" hidden="1" customHeight="1" x14ac:dyDescent="0.3">
      <c r="A27" s="30"/>
      <c r="B27" s="31"/>
      <c r="C27" s="32"/>
      <c r="D27" s="112"/>
      <c r="E27" s="100" t="str">
        <f t="shared" si="0"/>
        <v xml:space="preserve">  </v>
      </c>
      <c r="F27" s="232" t="str">
        <f>IFERROR(VLOOKUP(E27,Vlookup!A:B,2,FALSE),"")</f>
        <v/>
      </c>
      <c r="G27" s="355"/>
      <c r="H27" s="33"/>
      <c r="I27" s="101">
        <f t="shared" si="1"/>
        <v>0</v>
      </c>
      <c r="J27" s="101">
        <f t="shared" si="2"/>
        <v>0</v>
      </c>
      <c r="K27" s="259">
        <f t="shared" si="3"/>
        <v>0</v>
      </c>
      <c r="L27" s="212"/>
      <c r="M27" s="212"/>
      <c r="N27" s="212"/>
      <c r="O27" s="213"/>
      <c r="P27" s="214"/>
      <c r="R27" s="161"/>
      <c r="S27" s="95"/>
    </row>
    <row r="28" spans="1:19" ht="14.25" hidden="1" customHeight="1" x14ac:dyDescent="0.3">
      <c r="A28" s="30"/>
      <c r="B28" s="31"/>
      <c r="C28" s="32"/>
      <c r="D28" s="112"/>
      <c r="E28" s="100" t="str">
        <f t="shared" si="0"/>
        <v xml:space="preserve">  </v>
      </c>
      <c r="F28" s="232" t="str">
        <f>IFERROR(VLOOKUP(E28,Vlookup!A:B,2,FALSE),"")</f>
        <v/>
      </c>
      <c r="G28" s="355"/>
      <c r="H28" s="33"/>
      <c r="I28" s="101">
        <f t="shared" si="1"/>
        <v>0</v>
      </c>
      <c r="J28" s="101">
        <f t="shared" si="2"/>
        <v>0</v>
      </c>
      <c r="K28" s="259">
        <f t="shared" si="3"/>
        <v>0</v>
      </c>
      <c r="L28" s="212"/>
      <c r="M28" s="212"/>
      <c r="N28" s="212"/>
      <c r="O28" s="213"/>
      <c r="P28" s="214"/>
      <c r="S28" s="95"/>
    </row>
    <row r="29" spans="1:19" ht="14.25" hidden="1" customHeight="1" x14ac:dyDescent="0.3">
      <c r="A29" s="30"/>
      <c r="B29" s="31"/>
      <c r="C29" s="32"/>
      <c r="D29" s="112"/>
      <c r="E29" s="100" t="str">
        <f t="shared" si="0"/>
        <v xml:space="preserve">  </v>
      </c>
      <c r="F29" s="232" t="str">
        <f>IFERROR(VLOOKUP(E29,Vlookup!A:B,2,FALSE),"")</f>
        <v/>
      </c>
      <c r="G29" s="355"/>
      <c r="H29" s="33"/>
      <c r="I29" s="101">
        <f t="shared" si="1"/>
        <v>0</v>
      </c>
      <c r="J29" s="101">
        <f t="shared" si="2"/>
        <v>0</v>
      </c>
      <c r="K29" s="259">
        <f t="shared" si="3"/>
        <v>0</v>
      </c>
      <c r="L29" s="212"/>
      <c r="M29" s="212"/>
      <c r="N29" s="212"/>
      <c r="O29" s="213"/>
      <c r="P29" s="214"/>
      <c r="Q29" s="248"/>
      <c r="R29" s="161"/>
      <c r="S29" s="95"/>
    </row>
    <row r="30" spans="1:19" ht="14.25" hidden="1" customHeight="1" x14ac:dyDescent="0.3">
      <c r="A30" s="30"/>
      <c r="B30" s="31"/>
      <c r="C30" s="32"/>
      <c r="D30" s="112"/>
      <c r="E30" s="100" t="str">
        <f t="shared" si="0"/>
        <v xml:space="preserve">  </v>
      </c>
      <c r="F30" s="232" t="str">
        <f>IFERROR(VLOOKUP(E30,Vlookup!A:B,2,FALSE),"")</f>
        <v/>
      </c>
      <c r="G30" s="355"/>
      <c r="H30" s="33"/>
      <c r="I30" s="101">
        <f t="shared" si="1"/>
        <v>0</v>
      </c>
      <c r="J30" s="101">
        <f t="shared" si="2"/>
        <v>0</v>
      </c>
      <c r="K30" s="259">
        <f t="shared" si="3"/>
        <v>0</v>
      </c>
      <c r="L30" s="212"/>
      <c r="M30" s="212"/>
      <c r="N30" s="212"/>
      <c r="O30" s="213"/>
      <c r="P30" s="214"/>
      <c r="R30" s="161"/>
      <c r="S30" s="95"/>
    </row>
    <row r="31" spans="1:19" ht="14.25" hidden="1" customHeight="1" x14ac:dyDescent="0.3">
      <c r="A31" s="30"/>
      <c r="B31" s="31"/>
      <c r="C31" s="32"/>
      <c r="D31" s="112"/>
      <c r="E31" s="100" t="str">
        <f t="shared" si="0"/>
        <v xml:space="preserve">  </v>
      </c>
      <c r="F31" s="232" t="str">
        <f>IFERROR(VLOOKUP(E31,Vlookup!A:B,2,FALSE),"")</f>
        <v/>
      </c>
      <c r="G31" s="355"/>
      <c r="H31" s="33"/>
      <c r="I31" s="101">
        <f t="shared" si="1"/>
        <v>0</v>
      </c>
      <c r="J31" s="101">
        <f t="shared" si="2"/>
        <v>0</v>
      </c>
      <c r="K31" s="259">
        <f t="shared" si="3"/>
        <v>0</v>
      </c>
      <c r="L31" s="220"/>
      <c r="M31" s="212"/>
      <c r="N31" s="212"/>
      <c r="O31" s="213"/>
      <c r="P31" s="214"/>
      <c r="R31" s="161"/>
      <c r="S31" s="95"/>
    </row>
    <row r="32" spans="1:19" ht="14.25" hidden="1" customHeight="1" x14ac:dyDescent="0.3">
      <c r="A32" s="30"/>
      <c r="B32" s="31"/>
      <c r="C32" s="32"/>
      <c r="D32" s="112"/>
      <c r="E32" s="100" t="str">
        <f t="shared" si="0"/>
        <v xml:space="preserve">  </v>
      </c>
      <c r="F32" s="232" t="str">
        <f>IFERROR(VLOOKUP(E32,Vlookup!A:B,2,FALSE),"")</f>
        <v/>
      </c>
      <c r="G32" s="355"/>
      <c r="H32" s="33"/>
      <c r="I32" s="101">
        <f t="shared" si="1"/>
        <v>0</v>
      </c>
      <c r="J32" s="101">
        <f t="shared" si="2"/>
        <v>0</v>
      </c>
      <c r="K32" s="259">
        <f t="shared" si="3"/>
        <v>0</v>
      </c>
      <c r="L32" s="212"/>
      <c r="M32" s="212"/>
      <c r="N32" s="212"/>
      <c r="O32" s="213"/>
      <c r="P32" s="214"/>
      <c r="S32" s="95"/>
    </row>
    <row r="33" spans="1:19" ht="14.25" hidden="1" customHeight="1" x14ac:dyDescent="0.3">
      <c r="A33" s="30"/>
      <c r="B33" s="31"/>
      <c r="C33" s="32"/>
      <c r="D33" s="112"/>
      <c r="E33" s="100" t="str">
        <f t="shared" si="0"/>
        <v xml:space="preserve">  </v>
      </c>
      <c r="F33" s="232" t="str">
        <f>IFERROR(VLOOKUP(E33,Vlookup!A:B,2,FALSE),"")</f>
        <v/>
      </c>
      <c r="G33" s="355"/>
      <c r="H33" s="33"/>
      <c r="I33" s="101">
        <f t="shared" si="1"/>
        <v>0</v>
      </c>
      <c r="J33" s="101">
        <f t="shared" si="2"/>
        <v>0</v>
      </c>
      <c r="K33" s="259">
        <f t="shared" si="3"/>
        <v>0</v>
      </c>
      <c r="L33" s="212"/>
      <c r="M33" s="212"/>
      <c r="N33" s="212"/>
      <c r="O33" s="213"/>
      <c r="P33" s="214"/>
      <c r="Q33" s="248"/>
      <c r="R33" s="161"/>
      <c r="S33" s="95"/>
    </row>
    <row r="34" spans="1:19" ht="14.25" hidden="1" customHeight="1" x14ac:dyDescent="0.3">
      <c r="A34" s="30"/>
      <c r="B34" s="31"/>
      <c r="C34" s="32"/>
      <c r="D34" s="112"/>
      <c r="E34" s="100" t="str">
        <f t="shared" si="0"/>
        <v xml:space="preserve">  </v>
      </c>
      <c r="F34" s="232" t="str">
        <f>IFERROR(VLOOKUP(E34,Vlookup!A:B,2,FALSE),"")</f>
        <v/>
      </c>
      <c r="G34" s="355"/>
      <c r="H34" s="33"/>
      <c r="I34" s="101">
        <f t="shared" si="1"/>
        <v>0</v>
      </c>
      <c r="J34" s="101">
        <f t="shared" si="2"/>
        <v>0</v>
      </c>
      <c r="K34" s="259">
        <f t="shared" si="3"/>
        <v>0</v>
      </c>
      <c r="L34" s="212"/>
      <c r="M34" s="212"/>
      <c r="N34" s="212"/>
      <c r="O34" s="213"/>
      <c r="P34" s="214"/>
      <c r="R34" s="161"/>
      <c r="S34" s="95"/>
    </row>
    <row r="35" spans="1:19" ht="14.25" hidden="1" customHeight="1" x14ac:dyDescent="0.3">
      <c r="A35" s="30"/>
      <c r="B35" s="31"/>
      <c r="C35" s="32"/>
      <c r="D35" s="112"/>
      <c r="E35" s="100" t="str">
        <f t="shared" si="0"/>
        <v xml:space="preserve">  </v>
      </c>
      <c r="F35" s="232" t="str">
        <f>IFERROR(VLOOKUP(E35,Vlookup!A:B,2,FALSE),"")</f>
        <v/>
      </c>
      <c r="G35" s="355"/>
      <c r="H35" s="33"/>
      <c r="I35" s="101">
        <f t="shared" si="1"/>
        <v>0</v>
      </c>
      <c r="J35" s="101">
        <f t="shared" si="2"/>
        <v>0</v>
      </c>
      <c r="K35" s="259">
        <f t="shared" si="3"/>
        <v>0</v>
      </c>
      <c r="L35" s="220"/>
      <c r="M35" s="212"/>
      <c r="N35" s="212"/>
      <c r="O35" s="213"/>
      <c r="P35" s="214"/>
      <c r="R35" s="161"/>
      <c r="S35" s="95"/>
    </row>
    <row r="36" spans="1:19" ht="14.25" hidden="1" customHeight="1" x14ac:dyDescent="0.3">
      <c r="A36" s="30"/>
      <c r="B36" s="31"/>
      <c r="C36" s="32"/>
      <c r="D36" s="112"/>
      <c r="E36" s="100" t="str">
        <f t="shared" si="0"/>
        <v xml:space="preserve">  </v>
      </c>
      <c r="F36" s="232" t="str">
        <f>IFERROR(VLOOKUP(E36,Vlookup!A:B,2,FALSE),"")</f>
        <v/>
      </c>
      <c r="G36" s="355"/>
      <c r="H36" s="33"/>
      <c r="I36" s="101">
        <f t="shared" si="1"/>
        <v>0</v>
      </c>
      <c r="J36" s="101">
        <f t="shared" si="2"/>
        <v>0</v>
      </c>
      <c r="K36" s="259">
        <f t="shared" si="3"/>
        <v>0</v>
      </c>
      <c r="L36" s="212"/>
      <c r="M36" s="212"/>
      <c r="N36" s="212"/>
      <c r="O36" s="213"/>
      <c r="P36" s="214"/>
      <c r="R36" s="161"/>
      <c r="S36" s="95"/>
    </row>
    <row r="37" spans="1:19" ht="14.25" customHeight="1" x14ac:dyDescent="0.3">
      <c r="A37" s="30"/>
      <c r="B37" s="31"/>
      <c r="C37" s="32"/>
      <c r="D37" s="112"/>
      <c r="E37" s="100" t="str">
        <f t="shared" si="0"/>
        <v xml:space="preserve">  </v>
      </c>
      <c r="F37" s="232" t="str">
        <f>IFERROR(VLOOKUP(E37,Vlookup!A:B,2,FALSE),"")</f>
        <v/>
      </c>
      <c r="G37" s="355"/>
      <c r="H37" s="33"/>
      <c r="I37" s="101">
        <f t="shared" si="1"/>
        <v>0</v>
      </c>
      <c r="J37" s="101">
        <f t="shared" si="2"/>
        <v>0</v>
      </c>
      <c r="K37" s="259">
        <f t="shared" si="3"/>
        <v>0</v>
      </c>
      <c r="L37" s="212"/>
      <c r="M37" s="212"/>
      <c r="N37" s="212"/>
      <c r="O37" s="213"/>
      <c r="P37" s="214"/>
      <c r="Q37" s="248" t="s">
        <v>1264</v>
      </c>
      <c r="R37" s="161"/>
      <c r="S37" s="95"/>
    </row>
    <row r="38" spans="1:19" ht="14.25" customHeight="1" x14ac:dyDescent="0.3">
      <c r="A38" s="30"/>
      <c r="B38" s="31"/>
      <c r="C38" s="32"/>
      <c r="D38" s="112"/>
      <c r="E38" s="100" t="str">
        <f t="shared" si="0"/>
        <v xml:space="preserve">  </v>
      </c>
      <c r="F38" s="232" t="str">
        <f>IFERROR(VLOOKUP(E38,Vlookup!A:B,2,FALSE),"")</f>
        <v/>
      </c>
      <c r="G38" s="355"/>
      <c r="H38" s="33"/>
      <c r="I38" s="101">
        <f t="shared" si="1"/>
        <v>0</v>
      </c>
      <c r="J38" s="101">
        <f t="shared" si="2"/>
        <v>0</v>
      </c>
      <c r="K38" s="259">
        <f t="shared" si="3"/>
        <v>0</v>
      </c>
      <c r="L38" s="212"/>
      <c r="M38" s="212"/>
      <c r="N38" s="212"/>
      <c r="O38" s="213"/>
      <c r="P38" s="214"/>
      <c r="R38" s="161"/>
      <c r="S38" s="95"/>
    </row>
    <row r="39" spans="1:19" ht="14.25" customHeight="1" x14ac:dyDescent="0.25">
      <c r="A39" s="440" t="s">
        <v>13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2"/>
      <c r="L39" s="220">
        <f>SUM(L15:L38)</f>
        <v>0</v>
      </c>
      <c r="M39" s="220">
        <f>SUM(M15:M38)</f>
        <v>0</v>
      </c>
      <c r="N39" s="220">
        <f>SUM(N15:N38)</f>
        <v>0</v>
      </c>
      <c r="O39" s="220">
        <f>SUM(O15:O38)</f>
        <v>0</v>
      </c>
      <c r="P39" s="225">
        <f>SUM(P15:P38)</f>
        <v>0</v>
      </c>
      <c r="S39" s="95"/>
    </row>
    <row r="40" spans="1:19" ht="14.25" customHeight="1" x14ac:dyDescent="0.35">
      <c r="A40" s="429" t="s">
        <v>760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1"/>
      <c r="S40" s="95"/>
    </row>
    <row r="41" spans="1:19" ht="14.25" customHeight="1" x14ac:dyDescent="0.3">
      <c r="A41" s="403"/>
      <c r="B41" s="288"/>
      <c r="C41" s="289"/>
      <c r="D41" s="290"/>
      <c r="E41" s="100"/>
      <c r="F41" s="33"/>
      <c r="G41" s="274"/>
      <c r="H41" s="33"/>
      <c r="I41" s="101">
        <f t="shared" ref="I41" si="4">PRODUCT(F41,G41)</f>
        <v>0</v>
      </c>
      <c r="J41" s="101">
        <f t="shared" ref="J41" si="5">H41/12</f>
        <v>0</v>
      </c>
      <c r="K41" s="259">
        <f t="shared" ref="K41" si="6">I41*J41</f>
        <v>0</v>
      </c>
      <c r="L41" s="212"/>
      <c r="M41" s="212"/>
      <c r="N41" s="212"/>
      <c r="O41" s="213"/>
      <c r="P41" s="214"/>
    </row>
    <row r="42" spans="1:19" ht="14.25" customHeight="1" x14ac:dyDescent="0.3">
      <c r="A42" s="403"/>
      <c r="B42" s="288"/>
      <c r="C42" s="289"/>
      <c r="D42" s="290"/>
      <c r="E42" s="100"/>
      <c r="F42" s="33"/>
      <c r="G42" s="274"/>
      <c r="H42" s="33"/>
      <c r="I42" s="101">
        <f t="shared" ref="I42:I54" si="7">PRODUCT(F42,G42)</f>
        <v>0</v>
      </c>
      <c r="J42" s="101">
        <f t="shared" ref="J42:J54" si="8">H42/12</f>
        <v>0</v>
      </c>
      <c r="K42" s="259">
        <f>I42*J42</f>
        <v>0</v>
      </c>
      <c r="L42" s="212"/>
      <c r="M42" s="212"/>
      <c r="N42" s="212"/>
      <c r="O42" s="213"/>
      <c r="P42" s="214"/>
    </row>
    <row r="43" spans="1:19" ht="14.25" customHeight="1" x14ac:dyDescent="0.3">
      <c r="A43" s="403"/>
      <c r="B43" s="288"/>
      <c r="C43" s="289"/>
      <c r="D43" s="290"/>
      <c r="E43" s="100"/>
      <c r="F43" s="33"/>
      <c r="G43" s="274"/>
      <c r="H43" s="33"/>
      <c r="I43" s="101">
        <f t="shared" si="7"/>
        <v>0</v>
      </c>
      <c r="J43" s="101">
        <f t="shared" si="8"/>
        <v>0</v>
      </c>
      <c r="K43" s="259">
        <f t="shared" ref="K43:K54" si="9">I43*J43</f>
        <v>0</v>
      </c>
      <c r="L43" s="212"/>
      <c r="M43" s="212"/>
      <c r="N43" s="212"/>
      <c r="O43" s="213"/>
      <c r="P43" s="214"/>
    </row>
    <row r="44" spans="1:19" ht="14.25" customHeight="1" x14ac:dyDescent="0.3">
      <c r="A44" s="30"/>
      <c r="B44" s="31"/>
      <c r="C44" s="32"/>
      <c r="D44" s="112"/>
      <c r="E44" s="100"/>
      <c r="F44" s="232"/>
      <c r="G44" s="274"/>
      <c r="H44" s="33"/>
      <c r="I44" s="101">
        <f t="shared" si="7"/>
        <v>0</v>
      </c>
      <c r="J44" s="101">
        <f t="shared" si="8"/>
        <v>0</v>
      </c>
      <c r="K44" s="259">
        <f t="shared" si="9"/>
        <v>0</v>
      </c>
      <c r="L44" s="212"/>
      <c r="M44" s="212"/>
      <c r="N44" s="212"/>
      <c r="O44" s="213"/>
      <c r="P44" s="214"/>
    </row>
    <row r="45" spans="1:19" ht="14.25" customHeight="1" x14ac:dyDescent="0.3">
      <c r="A45" s="30"/>
      <c r="B45" s="31"/>
      <c r="C45" s="32"/>
      <c r="D45" s="112"/>
      <c r="E45" s="100"/>
      <c r="F45" s="232"/>
      <c r="G45" s="274"/>
      <c r="H45" s="33"/>
      <c r="I45" s="101">
        <f t="shared" si="7"/>
        <v>0</v>
      </c>
      <c r="J45" s="101">
        <f t="shared" si="8"/>
        <v>0</v>
      </c>
      <c r="K45" s="259">
        <f t="shared" si="9"/>
        <v>0</v>
      </c>
      <c r="L45" s="212"/>
      <c r="M45" s="212"/>
      <c r="N45" s="212"/>
      <c r="O45" s="213"/>
      <c r="P45" s="214"/>
    </row>
    <row r="46" spans="1:19" ht="14.25" customHeight="1" x14ac:dyDescent="0.3">
      <c r="A46" s="30"/>
      <c r="B46" s="31"/>
      <c r="C46" s="32"/>
      <c r="D46" s="112"/>
      <c r="E46" s="100"/>
      <c r="F46" s="232"/>
      <c r="G46" s="274"/>
      <c r="H46" s="33"/>
      <c r="I46" s="101">
        <f t="shared" si="7"/>
        <v>0</v>
      </c>
      <c r="J46" s="101">
        <f t="shared" si="8"/>
        <v>0</v>
      </c>
      <c r="K46" s="259">
        <f t="shared" si="9"/>
        <v>0</v>
      </c>
      <c r="L46" s="212"/>
      <c r="M46" s="212"/>
      <c r="N46" s="212"/>
      <c r="O46" s="213"/>
      <c r="P46" s="214"/>
    </row>
    <row r="47" spans="1:19" ht="14.25" customHeight="1" x14ac:dyDescent="0.3">
      <c r="A47" s="30"/>
      <c r="B47" s="31"/>
      <c r="C47" s="32"/>
      <c r="D47" s="112"/>
      <c r="E47" s="100"/>
      <c r="F47" s="232"/>
      <c r="G47" s="274"/>
      <c r="H47" s="33"/>
      <c r="I47" s="101">
        <f t="shared" si="7"/>
        <v>0</v>
      </c>
      <c r="J47" s="101">
        <f t="shared" si="8"/>
        <v>0</v>
      </c>
      <c r="K47" s="259">
        <f t="shared" si="9"/>
        <v>0</v>
      </c>
      <c r="L47" s="212"/>
      <c r="M47" s="212"/>
      <c r="N47" s="212"/>
      <c r="O47" s="213"/>
      <c r="P47" s="214"/>
    </row>
    <row r="48" spans="1:19" ht="14.25" hidden="1" customHeight="1" x14ac:dyDescent="0.3">
      <c r="A48" s="30"/>
      <c r="B48" s="31"/>
      <c r="C48" s="32"/>
      <c r="D48" s="112"/>
      <c r="E48" s="100"/>
      <c r="F48" s="232"/>
      <c r="G48" s="274"/>
      <c r="H48" s="33"/>
      <c r="I48" s="101">
        <f t="shared" si="7"/>
        <v>0</v>
      </c>
      <c r="J48" s="101">
        <f t="shared" si="8"/>
        <v>0</v>
      </c>
      <c r="K48" s="259">
        <f t="shared" si="9"/>
        <v>0</v>
      </c>
      <c r="L48" s="212"/>
      <c r="M48" s="212"/>
      <c r="N48" s="212"/>
      <c r="O48" s="213"/>
      <c r="P48" s="214"/>
    </row>
    <row r="49" spans="1:17" ht="14.25" hidden="1" customHeight="1" x14ac:dyDescent="0.3">
      <c r="A49" s="30"/>
      <c r="B49" s="31"/>
      <c r="C49" s="32"/>
      <c r="D49" s="112"/>
      <c r="E49" s="100"/>
      <c r="F49" s="232"/>
      <c r="G49" s="274"/>
      <c r="H49" s="33"/>
      <c r="I49" s="101">
        <f t="shared" si="7"/>
        <v>0</v>
      </c>
      <c r="J49" s="101">
        <f t="shared" si="8"/>
        <v>0</v>
      </c>
      <c r="K49" s="259">
        <f t="shared" si="9"/>
        <v>0</v>
      </c>
      <c r="L49" s="212"/>
      <c r="M49" s="212"/>
      <c r="N49" s="212"/>
      <c r="O49" s="213"/>
      <c r="P49" s="214"/>
    </row>
    <row r="50" spans="1:17" ht="14.25" hidden="1" customHeight="1" x14ac:dyDescent="0.3">
      <c r="A50" s="30"/>
      <c r="B50" s="31"/>
      <c r="C50" s="32"/>
      <c r="D50" s="112"/>
      <c r="E50" s="100"/>
      <c r="F50" s="232"/>
      <c r="G50" s="274"/>
      <c r="H50" s="33"/>
      <c r="I50" s="101">
        <f t="shared" si="7"/>
        <v>0</v>
      </c>
      <c r="J50" s="101">
        <f t="shared" si="8"/>
        <v>0</v>
      </c>
      <c r="K50" s="259">
        <f t="shared" si="9"/>
        <v>0</v>
      </c>
      <c r="L50" s="212"/>
      <c r="M50" s="212"/>
      <c r="N50" s="212"/>
      <c r="O50" s="213"/>
      <c r="P50" s="214"/>
    </row>
    <row r="51" spans="1:17" ht="14.25" hidden="1" customHeight="1" x14ac:dyDescent="0.3">
      <c r="A51" s="30"/>
      <c r="B51" s="31"/>
      <c r="C51" s="32"/>
      <c r="D51" s="112"/>
      <c r="E51" s="100"/>
      <c r="F51" s="232"/>
      <c r="G51" s="274"/>
      <c r="H51" s="33"/>
      <c r="I51" s="101">
        <f t="shared" si="7"/>
        <v>0</v>
      </c>
      <c r="J51" s="101">
        <f t="shared" si="8"/>
        <v>0</v>
      </c>
      <c r="K51" s="259">
        <f t="shared" si="9"/>
        <v>0</v>
      </c>
      <c r="L51" s="212"/>
      <c r="M51" s="212"/>
      <c r="N51" s="212"/>
      <c r="O51" s="213"/>
      <c r="P51" s="214"/>
    </row>
    <row r="52" spans="1:17" ht="14.25" hidden="1" customHeight="1" x14ac:dyDescent="0.3">
      <c r="A52" s="30"/>
      <c r="B52" s="31"/>
      <c r="C52" s="32"/>
      <c r="D52" s="112"/>
      <c r="E52" s="100"/>
      <c r="F52" s="232"/>
      <c r="G52" s="274"/>
      <c r="H52" s="33"/>
      <c r="I52" s="101">
        <f t="shared" si="7"/>
        <v>0</v>
      </c>
      <c r="J52" s="101">
        <f t="shared" si="8"/>
        <v>0</v>
      </c>
      <c r="K52" s="259">
        <f t="shared" si="9"/>
        <v>0</v>
      </c>
      <c r="L52" s="212"/>
      <c r="M52" s="212"/>
      <c r="N52" s="212"/>
      <c r="O52" s="213"/>
      <c r="P52" s="214"/>
    </row>
    <row r="53" spans="1:17" ht="14.25" hidden="1" customHeight="1" x14ac:dyDescent="0.3">
      <c r="A53" s="30"/>
      <c r="B53" s="31"/>
      <c r="C53" s="32"/>
      <c r="D53" s="112"/>
      <c r="E53" s="100"/>
      <c r="F53" s="232"/>
      <c r="G53" s="274"/>
      <c r="H53" s="33"/>
      <c r="I53" s="101">
        <f t="shared" si="7"/>
        <v>0</v>
      </c>
      <c r="J53" s="101">
        <f t="shared" si="8"/>
        <v>0</v>
      </c>
      <c r="K53" s="259">
        <f t="shared" si="9"/>
        <v>0</v>
      </c>
      <c r="L53" s="212"/>
      <c r="M53" s="212"/>
      <c r="N53" s="212"/>
      <c r="O53" s="213"/>
      <c r="P53" s="214"/>
    </row>
    <row r="54" spans="1:17" ht="14.25" hidden="1" customHeight="1" x14ac:dyDescent="0.3">
      <c r="A54" s="30"/>
      <c r="B54" s="31"/>
      <c r="C54" s="32"/>
      <c r="D54" s="112"/>
      <c r="E54" s="100"/>
      <c r="F54" s="232"/>
      <c r="G54" s="274"/>
      <c r="H54" s="33"/>
      <c r="I54" s="101">
        <f t="shared" si="7"/>
        <v>0</v>
      </c>
      <c r="J54" s="101">
        <f t="shared" si="8"/>
        <v>0</v>
      </c>
      <c r="K54" s="259">
        <f t="shared" si="9"/>
        <v>0</v>
      </c>
      <c r="L54" s="212"/>
      <c r="M54" s="212"/>
      <c r="N54" s="356"/>
      <c r="O54" s="213"/>
      <c r="P54" s="214"/>
    </row>
    <row r="55" spans="1:17" ht="14.25" hidden="1" customHeight="1" x14ac:dyDescent="0.3">
      <c r="A55" s="349"/>
      <c r="B55" s="350"/>
      <c r="C55" s="351"/>
      <c r="D55" s="352"/>
      <c r="E55" s="100"/>
      <c r="F55" s="232"/>
      <c r="G55" s="353"/>
      <c r="H55" s="354"/>
      <c r="I55" s="101">
        <f t="shared" ref="I55:I58" si="10">PRODUCT(F55,G55)</f>
        <v>0</v>
      </c>
      <c r="J55" s="101">
        <f t="shared" ref="J55:J58" si="11">H55/12</f>
        <v>0</v>
      </c>
      <c r="K55" s="259">
        <f>I55*J55</f>
        <v>0</v>
      </c>
      <c r="L55" s="212"/>
      <c r="M55" s="212"/>
      <c r="N55" s="212"/>
      <c r="O55" s="213"/>
      <c r="P55" s="214"/>
    </row>
    <row r="56" spans="1:17" ht="14.25" hidden="1" customHeight="1" x14ac:dyDescent="0.3">
      <c r="A56" s="349"/>
      <c r="B56" s="350"/>
      <c r="C56" s="351"/>
      <c r="D56" s="352"/>
      <c r="E56" s="100"/>
      <c r="F56" s="232"/>
      <c r="G56" s="353"/>
      <c r="H56" s="354"/>
      <c r="I56" s="101">
        <f t="shared" si="10"/>
        <v>0</v>
      </c>
      <c r="J56" s="101">
        <f t="shared" si="11"/>
        <v>0</v>
      </c>
      <c r="K56" s="259">
        <f t="shared" ref="K56:K57" si="12">I56*J56</f>
        <v>0</v>
      </c>
      <c r="L56" s="212"/>
      <c r="M56" s="212"/>
      <c r="N56" s="212"/>
      <c r="O56" s="213"/>
      <c r="P56" s="214"/>
    </row>
    <row r="57" spans="1:17" ht="14.25" customHeight="1" x14ac:dyDescent="0.3">
      <c r="A57" s="349"/>
      <c r="B57" s="350"/>
      <c r="C57" s="351"/>
      <c r="D57" s="352"/>
      <c r="E57" s="100"/>
      <c r="F57" s="232"/>
      <c r="G57" s="353"/>
      <c r="H57" s="354"/>
      <c r="I57" s="101">
        <f t="shared" si="10"/>
        <v>0</v>
      </c>
      <c r="J57" s="101">
        <f t="shared" si="11"/>
        <v>0</v>
      </c>
      <c r="K57" s="259">
        <f t="shared" si="12"/>
        <v>0</v>
      </c>
      <c r="L57" s="212"/>
      <c r="M57" s="212"/>
      <c r="N57" s="212"/>
      <c r="O57" s="213"/>
      <c r="P57" s="214"/>
      <c r="Q57" s="248" t="s">
        <v>1264</v>
      </c>
    </row>
    <row r="58" spans="1:17" ht="14.25" customHeight="1" x14ac:dyDescent="0.3">
      <c r="A58" s="349"/>
      <c r="B58" s="350"/>
      <c r="C58" s="351"/>
      <c r="D58" s="352"/>
      <c r="E58" s="100"/>
      <c r="F58" s="232"/>
      <c r="G58" s="353"/>
      <c r="H58" s="354"/>
      <c r="I58" s="101">
        <f t="shared" si="10"/>
        <v>0</v>
      </c>
      <c r="J58" s="101">
        <f t="shared" si="11"/>
        <v>0</v>
      </c>
      <c r="K58" s="259">
        <f>I58*J58</f>
        <v>0</v>
      </c>
      <c r="L58" s="212"/>
      <c r="M58" s="212"/>
      <c r="N58" s="212"/>
      <c r="O58" s="213"/>
      <c r="P58" s="214"/>
    </row>
    <row r="59" spans="1:17" ht="14.25" customHeight="1" x14ac:dyDescent="0.25">
      <c r="A59" s="440" t="s">
        <v>13</v>
      </c>
      <c r="B59" s="441"/>
      <c r="C59" s="441"/>
      <c r="D59" s="441"/>
      <c r="E59" s="441"/>
      <c r="F59" s="441"/>
      <c r="G59" s="441"/>
      <c r="H59" s="441"/>
      <c r="I59" s="441"/>
      <c r="J59" s="441"/>
      <c r="K59" s="442"/>
      <c r="L59" s="218">
        <f>SUM(L41:L58)</f>
        <v>0</v>
      </c>
      <c r="M59" s="218">
        <f>SUM(M41:M58)</f>
        <v>0</v>
      </c>
      <c r="N59" s="218">
        <f>SUM(N41:N58)</f>
        <v>0</v>
      </c>
      <c r="O59" s="218">
        <f>SUM(O41:O58)</f>
        <v>0</v>
      </c>
      <c r="P59" s="219">
        <f>SUM(P41:P58)</f>
        <v>0</v>
      </c>
    </row>
    <row r="60" spans="1:17" ht="14.25" customHeight="1" x14ac:dyDescent="0.3">
      <c r="A60" s="16" t="s">
        <v>0</v>
      </c>
      <c r="B60" s="17"/>
      <c r="C60" s="17"/>
      <c r="D60" s="18"/>
      <c r="E60" s="18"/>
      <c r="F60" s="19"/>
      <c r="G60" s="270"/>
      <c r="H60" s="19"/>
      <c r="I60" s="19"/>
      <c r="J60" s="19"/>
      <c r="K60" s="187"/>
      <c r="L60" s="187"/>
      <c r="M60" s="187"/>
      <c r="N60" s="187"/>
      <c r="O60" s="187"/>
      <c r="P60" s="188"/>
    </row>
    <row r="61" spans="1:17" ht="14.25" customHeight="1" x14ac:dyDescent="0.25">
      <c r="A61" s="21" t="s">
        <v>713</v>
      </c>
      <c r="B61" s="12"/>
      <c r="C61" s="12"/>
      <c r="D61" s="19"/>
      <c r="E61" s="19"/>
      <c r="F61" s="19"/>
      <c r="G61" s="270"/>
      <c r="H61" s="19"/>
      <c r="I61" s="19"/>
      <c r="J61" s="19"/>
      <c r="K61" s="187"/>
      <c r="L61" s="187"/>
      <c r="M61" s="187"/>
      <c r="N61" s="187"/>
      <c r="O61" s="187"/>
      <c r="P61" s="188"/>
    </row>
    <row r="62" spans="1:17" ht="14.25" customHeight="1" x14ac:dyDescent="0.25">
      <c r="A62" s="22" t="s">
        <v>19</v>
      </c>
      <c r="B62" s="23"/>
      <c r="C62" s="23"/>
      <c r="D62" s="19"/>
      <c r="E62" s="102" t="s">
        <v>231</v>
      </c>
      <c r="F62" s="19"/>
      <c r="G62" s="270"/>
      <c r="H62" s="19"/>
      <c r="I62" s="432" t="s">
        <v>733</v>
      </c>
      <c r="J62" s="432"/>
      <c r="K62" s="187"/>
      <c r="L62" s="458" t="s">
        <v>767</v>
      </c>
      <c r="M62" s="459"/>
      <c r="N62" s="459"/>
      <c r="O62" s="459"/>
      <c r="P62" s="460"/>
    </row>
    <row r="63" spans="1:17" ht="14.25" customHeight="1" x14ac:dyDescent="0.25">
      <c r="A63" s="24"/>
      <c r="B63" s="25"/>
      <c r="C63" s="25"/>
      <c r="D63" s="25"/>
      <c r="E63" s="97" t="s">
        <v>9</v>
      </c>
      <c r="F63" s="25" t="s">
        <v>28</v>
      </c>
      <c r="G63" s="271"/>
      <c r="H63" s="25"/>
      <c r="I63" s="97"/>
      <c r="J63" s="97"/>
      <c r="K63" s="189"/>
      <c r="L63" s="190"/>
      <c r="M63" s="190"/>
      <c r="N63" s="190"/>
      <c r="O63" s="190"/>
      <c r="P63" s="191"/>
    </row>
    <row r="64" spans="1:17" ht="21" customHeight="1" x14ac:dyDescent="0.25">
      <c r="A64" s="26" t="s">
        <v>12</v>
      </c>
      <c r="B64" s="27" t="s">
        <v>10</v>
      </c>
      <c r="C64" s="27" t="s">
        <v>3</v>
      </c>
      <c r="D64" s="27" t="s">
        <v>1</v>
      </c>
      <c r="E64" s="98" t="s">
        <v>230</v>
      </c>
      <c r="F64" s="27" t="s">
        <v>755</v>
      </c>
      <c r="G64" s="272" t="s">
        <v>30</v>
      </c>
      <c r="H64" s="27" t="s">
        <v>25</v>
      </c>
      <c r="I64" s="98" t="s">
        <v>738</v>
      </c>
      <c r="J64" s="98" t="s">
        <v>229</v>
      </c>
      <c r="K64" s="179" t="s">
        <v>31</v>
      </c>
      <c r="L64" s="256" t="s">
        <v>1267</v>
      </c>
      <c r="M64" s="256" t="s">
        <v>1268</v>
      </c>
      <c r="N64" s="180" t="s">
        <v>766</v>
      </c>
      <c r="O64" s="181" t="s">
        <v>1269</v>
      </c>
      <c r="P64" s="182" t="s">
        <v>762</v>
      </c>
    </row>
    <row r="65" spans="1:17" ht="12.75" customHeight="1" x14ac:dyDescent="0.25">
      <c r="A65" s="28"/>
      <c r="B65" s="29"/>
      <c r="C65" s="29" t="s">
        <v>11</v>
      </c>
      <c r="D65" s="29" t="s">
        <v>2</v>
      </c>
      <c r="E65" s="99"/>
      <c r="F65" s="60" t="s">
        <v>29</v>
      </c>
      <c r="G65" s="273" t="s">
        <v>228</v>
      </c>
      <c r="H65" s="107" t="s">
        <v>712</v>
      </c>
      <c r="I65" s="108"/>
      <c r="J65" s="108"/>
      <c r="K65" s="192"/>
      <c r="L65" s="193"/>
      <c r="M65" s="193"/>
      <c r="N65" s="193"/>
      <c r="O65" s="193"/>
      <c r="P65" s="183"/>
    </row>
    <row r="66" spans="1:17" s="347" customFormat="1" ht="18.600000000000001" customHeight="1" x14ac:dyDescent="0.3">
      <c r="A66" s="367"/>
      <c r="B66" s="368"/>
      <c r="C66" s="369"/>
      <c r="D66" s="370"/>
      <c r="E66" s="371" t="str">
        <f t="shared" ref="E66:E82" si="13">CONCATENATE(B66,$E$11,C66,$E$11,D66)</f>
        <v xml:space="preserve">  </v>
      </c>
      <c r="F66" s="372" t="str">
        <f>IFERROR(VLOOKUP(E66,Vlookup!A:C,3,FALSE),"")</f>
        <v/>
      </c>
      <c r="G66" s="373"/>
      <c r="H66" s="373"/>
      <c r="I66" s="374">
        <f t="shared" ref="I66:I82" si="14">PRODUCT(F66,G66)</f>
        <v>0</v>
      </c>
      <c r="J66" s="374">
        <f t="shared" ref="J66:J82" si="15">H66/12</f>
        <v>0</v>
      </c>
      <c r="K66" s="259">
        <f t="shared" ref="K66:K74" si="16">I66*J66</f>
        <v>0</v>
      </c>
      <c r="L66" s="375"/>
      <c r="M66" s="376"/>
      <c r="N66" s="376"/>
      <c r="O66" s="376"/>
      <c r="P66" s="377">
        <f>K66</f>
        <v>0</v>
      </c>
      <c r="Q66" s="378"/>
    </row>
    <row r="67" spans="1:17" s="347" customFormat="1" ht="13.8" x14ac:dyDescent="0.3">
      <c r="A67" s="360"/>
      <c r="B67" s="379"/>
      <c r="C67" s="369"/>
      <c r="D67" s="380"/>
      <c r="E67" s="371" t="str">
        <f t="shared" ref="E67:E72" si="17">CONCATENATE(B67,$E$11,C67,$E$11,D67)</f>
        <v xml:space="preserve">  </v>
      </c>
      <c r="F67" s="372" t="str">
        <f>IFERROR(VLOOKUP(E67,Vlookup!A:C,3,FALSE),"")</f>
        <v/>
      </c>
      <c r="G67" s="381"/>
      <c r="H67" s="381"/>
      <c r="I67" s="374">
        <f t="shared" ref="I67:I72" si="18">PRODUCT(F67,G67)</f>
        <v>0</v>
      </c>
      <c r="J67" s="374">
        <f t="shared" ref="J67:J72" si="19">H67/12</f>
        <v>0</v>
      </c>
      <c r="K67" s="259">
        <f t="shared" si="16"/>
        <v>0</v>
      </c>
      <c r="L67" s="382"/>
      <c r="M67" s="382"/>
      <c r="N67" s="382"/>
      <c r="O67" s="383"/>
      <c r="P67" s="377"/>
      <c r="Q67" s="378"/>
    </row>
    <row r="68" spans="1:17" s="347" customFormat="1" ht="14.25" customHeight="1" x14ac:dyDescent="0.3">
      <c r="A68" s="360"/>
      <c r="B68" s="384"/>
      <c r="C68" s="385"/>
      <c r="D68" s="370"/>
      <c r="E68" s="371" t="str">
        <f t="shared" si="17"/>
        <v xml:space="preserve">  </v>
      </c>
      <c r="F68" s="372" t="str">
        <f>IFERROR(VLOOKUP(E68,Vlookup!A:C,3,FALSE),"")</f>
        <v/>
      </c>
      <c r="G68" s="386"/>
      <c r="H68" s="386"/>
      <c r="I68" s="374">
        <f t="shared" si="18"/>
        <v>0</v>
      </c>
      <c r="J68" s="374">
        <f t="shared" si="19"/>
        <v>0</v>
      </c>
      <c r="K68" s="259">
        <f t="shared" si="16"/>
        <v>0</v>
      </c>
      <c r="L68" s="387"/>
      <c r="M68" s="387"/>
      <c r="N68" s="387"/>
      <c r="O68" s="388"/>
      <c r="P68" s="389"/>
      <c r="Q68" s="378"/>
    </row>
    <row r="69" spans="1:17" s="347" customFormat="1" ht="14.25" customHeight="1" x14ac:dyDescent="0.3">
      <c r="A69" s="360"/>
      <c r="B69" s="384"/>
      <c r="C69" s="385"/>
      <c r="D69" s="370"/>
      <c r="E69" s="371" t="str">
        <f t="shared" si="17"/>
        <v xml:space="preserve">  </v>
      </c>
      <c r="F69" s="372" t="str">
        <f>IFERROR(VLOOKUP(E69,Vlookup!A:C,3,FALSE),"")</f>
        <v/>
      </c>
      <c r="G69" s="386"/>
      <c r="H69" s="386"/>
      <c r="I69" s="374">
        <f t="shared" si="18"/>
        <v>0</v>
      </c>
      <c r="J69" s="374">
        <f t="shared" si="19"/>
        <v>0</v>
      </c>
      <c r="K69" s="259">
        <f t="shared" si="16"/>
        <v>0</v>
      </c>
      <c r="L69" s="387"/>
      <c r="M69" s="387"/>
      <c r="N69" s="387"/>
      <c r="O69" s="388"/>
      <c r="P69" s="389"/>
      <c r="Q69" s="378"/>
    </row>
    <row r="70" spans="1:17" s="347" customFormat="1" ht="14.25" customHeight="1" x14ac:dyDescent="0.3">
      <c r="A70" s="390"/>
      <c r="B70" s="384"/>
      <c r="C70" s="385"/>
      <c r="D70" s="370"/>
      <c r="E70" s="371" t="str">
        <f t="shared" si="17"/>
        <v xml:space="preserve">  </v>
      </c>
      <c r="F70" s="372" t="str">
        <f>IFERROR(VLOOKUP(E70,Vlookup!A:C,3,FALSE),"")</f>
        <v/>
      </c>
      <c r="G70" s="386"/>
      <c r="H70" s="386"/>
      <c r="I70" s="374">
        <f t="shared" si="18"/>
        <v>0</v>
      </c>
      <c r="J70" s="374">
        <f t="shared" si="19"/>
        <v>0</v>
      </c>
      <c r="K70" s="259">
        <f t="shared" si="16"/>
        <v>0</v>
      </c>
      <c r="L70" s="387"/>
      <c r="M70" s="387"/>
      <c r="N70" s="387"/>
      <c r="O70" s="388"/>
      <c r="P70" s="389"/>
      <c r="Q70" s="378"/>
    </row>
    <row r="71" spans="1:17" s="347" customFormat="1" ht="14.25" customHeight="1" x14ac:dyDescent="0.3">
      <c r="A71" s="391"/>
      <c r="B71" s="392"/>
      <c r="C71" s="385"/>
      <c r="D71" s="393"/>
      <c r="E71" s="371" t="str">
        <f t="shared" si="17"/>
        <v xml:space="preserve">  </v>
      </c>
      <c r="F71" s="372" t="str">
        <f>IFERROR(VLOOKUP(E71,Vlookup!A:C,3,FALSE),"")</f>
        <v/>
      </c>
      <c r="G71" s="394"/>
      <c r="H71" s="395"/>
      <c r="I71" s="374">
        <f t="shared" si="18"/>
        <v>0</v>
      </c>
      <c r="J71" s="374">
        <f t="shared" si="19"/>
        <v>0</v>
      </c>
      <c r="K71" s="259">
        <f t="shared" si="16"/>
        <v>0</v>
      </c>
      <c r="L71" s="387"/>
      <c r="M71" s="387"/>
      <c r="N71" s="387"/>
      <c r="O71" s="388"/>
      <c r="P71" s="396"/>
      <c r="Q71" s="397"/>
    </row>
    <row r="72" spans="1:17" s="347" customFormat="1" ht="14.25" customHeight="1" x14ac:dyDescent="0.3">
      <c r="A72" s="398"/>
      <c r="B72" s="392"/>
      <c r="C72" s="385"/>
      <c r="D72" s="393"/>
      <c r="E72" s="371" t="str">
        <f t="shared" si="17"/>
        <v xml:space="preserve">  </v>
      </c>
      <c r="F72" s="372" t="str">
        <f>IFERROR(VLOOKUP(E72,Vlookup!A:C,3,FALSE),"")</f>
        <v/>
      </c>
      <c r="G72" s="394"/>
      <c r="H72" s="395"/>
      <c r="I72" s="374">
        <f t="shared" si="18"/>
        <v>0</v>
      </c>
      <c r="J72" s="374">
        <f t="shared" si="19"/>
        <v>0</v>
      </c>
      <c r="K72" s="259">
        <f t="shared" si="16"/>
        <v>0</v>
      </c>
      <c r="L72" s="387"/>
      <c r="M72" s="387"/>
      <c r="N72" s="387"/>
      <c r="O72" s="388"/>
      <c r="P72" s="396"/>
      <c r="Q72" s="378"/>
    </row>
    <row r="73" spans="1:17" s="347" customFormat="1" ht="16.2" customHeight="1" x14ac:dyDescent="0.3">
      <c r="A73" s="367"/>
      <c r="B73" s="399"/>
      <c r="C73" s="369"/>
      <c r="D73" s="370"/>
      <c r="E73" s="371" t="str">
        <f t="shared" si="13"/>
        <v xml:space="preserve">  </v>
      </c>
      <c r="F73" s="372" t="str">
        <f>IFERROR(VLOOKUP(E73,Vlookup!A:C,3,FALSE),"")</f>
        <v/>
      </c>
      <c r="G73" s="373"/>
      <c r="H73" s="373"/>
      <c r="I73" s="374">
        <f t="shared" si="14"/>
        <v>0</v>
      </c>
      <c r="J73" s="374">
        <f t="shared" si="15"/>
        <v>0</v>
      </c>
      <c r="K73" s="259">
        <f t="shared" si="16"/>
        <v>0</v>
      </c>
      <c r="L73" s="375"/>
      <c r="M73" s="387"/>
      <c r="N73" s="387"/>
      <c r="O73" s="388"/>
      <c r="P73" s="377"/>
      <c r="Q73" s="378"/>
    </row>
    <row r="74" spans="1:17" s="347" customFormat="1" ht="15.6" hidden="1" customHeight="1" x14ac:dyDescent="0.3">
      <c r="A74" s="366"/>
      <c r="B74" s="368"/>
      <c r="C74" s="369"/>
      <c r="D74" s="370"/>
      <c r="E74" s="371" t="str">
        <f t="shared" si="13"/>
        <v xml:space="preserve">  </v>
      </c>
      <c r="F74" s="372" t="str">
        <f>IFERROR(VLOOKUP(E74,Vlookup!A:C,3,FALSE),"")</f>
        <v/>
      </c>
      <c r="G74" s="373"/>
      <c r="H74" s="373"/>
      <c r="I74" s="374">
        <f t="shared" si="14"/>
        <v>0</v>
      </c>
      <c r="J74" s="374">
        <f t="shared" si="15"/>
        <v>0</v>
      </c>
      <c r="K74" s="259">
        <f t="shared" si="16"/>
        <v>0</v>
      </c>
      <c r="L74" s="387"/>
      <c r="M74" s="387"/>
      <c r="N74" s="387"/>
      <c r="O74" s="388"/>
      <c r="P74" s="377"/>
      <c r="Q74" s="378"/>
    </row>
    <row r="75" spans="1:17" s="347" customFormat="1" ht="15" hidden="1" customHeight="1" x14ac:dyDescent="0.3">
      <c r="A75" s="366"/>
      <c r="B75" s="368"/>
      <c r="C75" s="369"/>
      <c r="D75" s="370"/>
      <c r="E75" s="371" t="str">
        <f t="shared" si="13"/>
        <v xml:space="preserve">  </v>
      </c>
      <c r="F75" s="372" t="str">
        <f>IFERROR(VLOOKUP(E75,Vlookup!A:C,3,FALSE),"")</f>
        <v/>
      </c>
      <c r="G75" s="373"/>
      <c r="H75" s="373"/>
      <c r="I75" s="374">
        <f t="shared" si="14"/>
        <v>0</v>
      </c>
      <c r="J75" s="374">
        <f t="shared" si="15"/>
        <v>0</v>
      </c>
      <c r="K75" s="259">
        <f t="shared" ref="K75:K82" si="20">I75*J75</f>
        <v>0</v>
      </c>
      <c r="L75" s="387"/>
      <c r="M75" s="387"/>
      <c r="N75" s="387"/>
      <c r="O75" s="388"/>
      <c r="P75" s="377"/>
    </row>
    <row r="76" spans="1:17" s="347" customFormat="1" ht="16.95" hidden="1" customHeight="1" x14ac:dyDescent="0.3">
      <c r="A76" s="400"/>
      <c r="B76" s="399"/>
      <c r="C76" s="369"/>
      <c r="D76" s="370"/>
      <c r="E76" s="371" t="str">
        <f t="shared" si="13"/>
        <v xml:space="preserve">  </v>
      </c>
      <c r="F76" s="372" t="str">
        <f>IFERROR(VLOOKUP(E76,Vlookup!A:C,3,FALSE),"")</f>
        <v/>
      </c>
      <c r="G76" s="373"/>
      <c r="H76" s="373"/>
      <c r="I76" s="374">
        <f t="shared" si="14"/>
        <v>0</v>
      </c>
      <c r="J76" s="374">
        <f t="shared" si="15"/>
        <v>0</v>
      </c>
      <c r="K76" s="259">
        <f t="shared" si="20"/>
        <v>0</v>
      </c>
      <c r="L76" s="387"/>
      <c r="M76" s="387"/>
      <c r="N76" s="387"/>
      <c r="O76" s="388"/>
      <c r="P76" s="377"/>
      <c r="Q76" s="378"/>
    </row>
    <row r="77" spans="1:17" s="347" customFormat="1" ht="13.8" hidden="1" x14ac:dyDescent="0.3">
      <c r="A77" s="360"/>
      <c r="B77" s="379"/>
      <c r="C77" s="369"/>
      <c r="D77" s="380"/>
      <c r="E77" s="371" t="str">
        <f t="shared" si="13"/>
        <v xml:space="preserve">  </v>
      </c>
      <c r="F77" s="372" t="str">
        <f>IFERROR(VLOOKUP(E77,Vlookup!A:C,3,FALSE),"")</f>
        <v/>
      </c>
      <c r="G77" s="381"/>
      <c r="H77" s="381"/>
      <c r="I77" s="374">
        <f t="shared" si="14"/>
        <v>0</v>
      </c>
      <c r="J77" s="374">
        <f t="shared" si="15"/>
        <v>0</v>
      </c>
      <c r="K77" s="259">
        <f t="shared" si="20"/>
        <v>0</v>
      </c>
      <c r="L77" s="382"/>
      <c r="M77" s="382"/>
      <c r="N77" s="382"/>
      <c r="O77" s="383"/>
      <c r="P77" s="377"/>
      <c r="Q77" s="378"/>
    </row>
    <row r="78" spans="1:17" ht="14.25" hidden="1" customHeight="1" x14ac:dyDescent="0.3">
      <c r="A78" s="349"/>
      <c r="B78" s="350"/>
      <c r="C78" s="32"/>
      <c r="D78" s="352"/>
      <c r="E78" s="363" t="str">
        <f t="shared" si="13"/>
        <v xml:space="preserve">  </v>
      </c>
      <c r="F78" s="364" t="str">
        <f>IFERROR(VLOOKUP(E78,Vlookup!A:C,3,FALSE),"")</f>
        <v/>
      </c>
      <c r="G78" s="345"/>
      <c r="H78" s="345"/>
      <c r="I78" s="365">
        <f t="shared" si="14"/>
        <v>0</v>
      </c>
      <c r="J78" s="365">
        <f t="shared" si="15"/>
        <v>0</v>
      </c>
      <c r="K78" s="259">
        <f t="shared" si="20"/>
        <v>0</v>
      </c>
      <c r="L78" s="212"/>
      <c r="M78" s="212"/>
      <c r="N78" s="212"/>
      <c r="O78" s="213"/>
      <c r="P78" s="346"/>
    </row>
    <row r="79" spans="1:17" ht="14.25" hidden="1" customHeight="1" x14ac:dyDescent="0.3">
      <c r="A79" s="349"/>
      <c r="B79" s="350"/>
      <c r="C79" s="32"/>
      <c r="D79" s="352"/>
      <c r="E79" s="363" t="str">
        <f t="shared" si="13"/>
        <v xml:space="preserve">  </v>
      </c>
      <c r="F79" s="364" t="str">
        <f>IFERROR(VLOOKUP(E79,Vlookup!A:C,3,FALSE),"")</f>
        <v/>
      </c>
      <c r="G79" s="345"/>
      <c r="H79" s="345"/>
      <c r="I79" s="365">
        <f t="shared" si="14"/>
        <v>0</v>
      </c>
      <c r="J79" s="365">
        <f t="shared" si="15"/>
        <v>0</v>
      </c>
      <c r="K79" s="259">
        <f t="shared" si="20"/>
        <v>0</v>
      </c>
      <c r="L79" s="212"/>
      <c r="M79" s="212"/>
      <c r="N79" s="212"/>
      <c r="O79" s="213"/>
      <c r="P79" s="346"/>
    </row>
    <row r="80" spans="1:17" ht="14.25" hidden="1" customHeight="1" x14ac:dyDescent="0.3">
      <c r="A80" s="30"/>
      <c r="B80" s="350"/>
      <c r="C80" s="32"/>
      <c r="D80" s="352"/>
      <c r="E80" s="363" t="str">
        <f t="shared" si="13"/>
        <v xml:space="preserve">  </v>
      </c>
      <c r="F80" s="364" t="str">
        <f>IFERROR(VLOOKUP(E80,Vlookup!A:C,3,FALSE),"")</f>
        <v/>
      </c>
      <c r="G80" s="345"/>
      <c r="H80" s="345"/>
      <c r="I80" s="365">
        <f t="shared" si="14"/>
        <v>0</v>
      </c>
      <c r="J80" s="365">
        <f t="shared" si="15"/>
        <v>0</v>
      </c>
      <c r="K80" s="259">
        <f t="shared" si="20"/>
        <v>0</v>
      </c>
      <c r="L80" s="212"/>
      <c r="M80" s="212"/>
      <c r="N80" s="212"/>
      <c r="O80" s="213"/>
      <c r="P80" s="346"/>
    </row>
    <row r="81" spans="1:17" ht="14.25" customHeight="1" x14ac:dyDescent="0.3">
      <c r="A81" s="357"/>
      <c r="B81" s="358"/>
      <c r="C81" s="32"/>
      <c r="D81" s="112"/>
      <c r="E81" s="363" t="str">
        <f t="shared" si="13"/>
        <v xml:space="preserve">  </v>
      </c>
      <c r="F81" s="364" t="str">
        <f>IFERROR(VLOOKUP(E81,Vlookup!A:C,3,FALSE),"")</f>
        <v/>
      </c>
      <c r="G81" s="274"/>
      <c r="H81" s="33"/>
      <c r="I81" s="365">
        <f t="shared" si="14"/>
        <v>0</v>
      </c>
      <c r="J81" s="365">
        <f t="shared" si="15"/>
        <v>0</v>
      </c>
      <c r="K81" s="259">
        <f t="shared" si="20"/>
        <v>0</v>
      </c>
      <c r="L81" s="212"/>
      <c r="M81" s="212"/>
      <c r="N81" s="212"/>
      <c r="O81" s="213"/>
      <c r="P81" s="214"/>
      <c r="Q81" s="248" t="s">
        <v>1264</v>
      </c>
    </row>
    <row r="82" spans="1:17" ht="14.25" customHeight="1" x14ac:dyDescent="0.3">
      <c r="A82" s="359"/>
      <c r="B82" s="358"/>
      <c r="C82" s="32"/>
      <c r="D82" s="112"/>
      <c r="E82" s="363" t="str">
        <f t="shared" si="13"/>
        <v xml:space="preserve">  </v>
      </c>
      <c r="F82" s="364" t="str">
        <f>IFERROR(VLOOKUP(E82,Vlookup!A:C,3,FALSE),"")</f>
        <v/>
      </c>
      <c r="G82" s="274"/>
      <c r="H82" s="33"/>
      <c r="I82" s="365">
        <f t="shared" si="14"/>
        <v>0</v>
      </c>
      <c r="J82" s="365">
        <f t="shared" si="15"/>
        <v>0</v>
      </c>
      <c r="K82" s="259">
        <f t="shared" si="20"/>
        <v>0</v>
      </c>
      <c r="L82" s="212"/>
      <c r="M82" s="212"/>
      <c r="N82" s="212"/>
      <c r="O82" s="213"/>
      <c r="P82" s="214"/>
    </row>
    <row r="83" spans="1:17" ht="15.9" customHeight="1" x14ac:dyDescent="0.25">
      <c r="A83" s="440" t="s">
        <v>13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2"/>
      <c r="L83" s="220">
        <f>SUM(L66:L82)</f>
        <v>0</v>
      </c>
      <c r="M83" s="220">
        <f t="shared" ref="M83:P83" si="21">SUM(M66:M82)</f>
        <v>0</v>
      </c>
      <c r="N83" s="220">
        <f t="shared" si="21"/>
        <v>0</v>
      </c>
      <c r="O83" s="220">
        <f t="shared" si="21"/>
        <v>0</v>
      </c>
      <c r="P83" s="401">
        <f t="shared" si="21"/>
        <v>0</v>
      </c>
    </row>
    <row r="84" spans="1:17" ht="11.25" customHeight="1" x14ac:dyDescent="0.25">
      <c r="A84" s="461" t="s">
        <v>715</v>
      </c>
      <c r="B84" s="462"/>
      <c r="C84" s="462"/>
      <c r="D84" s="462"/>
      <c r="E84" s="462"/>
      <c r="F84" s="462"/>
      <c r="G84" s="462"/>
      <c r="H84" s="462"/>
      <c r="I84" s="462"/>
      <c r="J84" s="462"/>
      <c r="K84" s="462"/>
      <c r="L84" s="255"/>
      <c r="M84" s="255"/>
      <c r="N84" s="197"/>
      <c r="O84" s="198"/>
      <c r="P84" s="199"/>
    </row>
    <row r="85" spans="1:17" ht="15" customHeight="1" x14ac:dyDescent="0.25">
      <c r="A85" s="463"/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458" t="s">
        <v>767</v>
      </c>
      <c r="M85" s="459"/>
      <c r="N85" s="459"/>
      <c r="O85" s="459"/>
      <c r="P85" s="460"/>
    </row>
    <row r="86" spans="1:17" ht="29.25" customHeight="1" x14ac:dyDescent="0.25">
      <c r="A86" s="465" t="s">
        <v>734</v>
      </c>
      <c r="B86" s="466"/>
      <c r="C86" s="466"/>
      <c r="D86" s="466"/>
      <c r="E86" s="466"/>
      <c r="F86" s="466"/>
      <c r="G86" s="466"/>
      <c r="H86" s="467"/>
      <c r="I86" s="59"/>
      <c r="J86" s="59"/>
      <c r="K86" s="179" t="s">
        <v>31</v>
      </c>
      <c r="L86" s="256" t="s">
        <v>1267</v>
      </c>
      <c r="M86" s="256" t="s">
        <v>1268</v>
      </c>
      <c r="N86" s="180" t="s">
        <v>766</v>
      </c>
      <c r="O86" s="181" t="s">
        <v>1269</v>
      </c>
      <c r="P86" s="182" t="s">
        <v>762</v>
      </c>
    </row>
    <row r="87" spans="1:17" ht="14.25" customHeight="1" x14ac:dyDescent="0.25">
      <c r="A87" s="437"/>
      <c r="B87" s="438"/>
      <c r="C87" s="438"/>
      <c r="D87" s="438"/>
      <c r="E87" s="438"/>
      <c r="F87" s="438"/>
      <c r="G87" s="438"/>
      <c r="H87" s="439"/>
      <c r="I87" s="62"/>
      <c r="J87" s="62"/>
      <c r="K87" s="222"/>
      <c r="L87" s="212"/>
      <c r="M87" s="212"/>
      <c r="N87" s="212"/>
      <c r="O87" s="213"/>
      <c r="P87" s="223">
        <f>K87</f>
        <v>0</v>
      </c>
    </row>
    <row r="88" spans="1:17" ht="14.25" customHeight="1" x14ac:dyDescent="0.25">
      <c r="A88" s="437"/>
      <c r="B88" s="438"/>
      <c r="C88" s="438"/>
      <c r="D88" s="438"/>
      <c r="E88" s="438"/>
      <c r="F88" s="438"/>
      <c r="G88" s="438"/>
      <c r="H88" s="439"/>
      <c r="I88" s="62"/>
      <c r="J88" s="62"/>
      <c r="K88" s="222"/>
      <c r="L88" s="212"/>
      <c r="M88" s="212"/>
      <c r="N88" s="212"/>
      <c r="O88" s="213"/>
      <c r="P88" s="223"/>
    </row>
    <row r="89" spans="1:17" ht="14.25" customHeight="1" x14ac:dyDescent="0.25">
      <c r="A89" s="437"/>
      <c r="B89" s="438"/>
      <c r="C89" s="438"/>
      <c r="D89" s="438"/>
      <c r="E89" s="438"/>
      <c r="F89" s="438"/>
      <c r="G89" s="438"/>
      <c r="H89" s="439"/>
      <c r="I89" s="62"/>
      <c r="J89" s="62"/>
      <c r="K89" s="222"/>
      <c r="L89" s="212"/>
      <c r="M89" s="212"/>
      <c r="N89" s="212"/>
      <c r="O89" s="213"/>
      <c r="P89" s="223"/>
    </row>
    <row r="90" spans="1:17" ht="14.25" customHeight="1" x14ac:dyDescent="0.25">
      <c r="A90" s="437"/>
      <c r="B90" s="438"/>
      <c r="C90" s="438"/>
      <c r="D90" s="438"/>
      <c r="E90" s="438"/>
      <c r="F90" s="438"/>
      <c r="G90" s="438"/>
      <c r="H90" s="439"/>
      <c r="I90" s="62"/>
      <c r="J90" s="62"/>
      <c r="K90" s="222"/>
      <c r="L90" s="212"/>
      <c r="M90" s="212"/>
      <c r="N90" s="212"/>
      <c r="O90" s="213"/>
      <c r="P90" s="223"/>
    </row>
    <row r="91" spans="1:17" ht="14.25" customHeight="1" x14ac:dyDescent="0.25">
      <c r="A91" s="437"/>
      <c r="B91" s="438"/>
      <c r="C91" s="438"/>
      <c r="D91" s="438"/>
      <c r="E91" s="438"/>
      <c r="F91" s="438"/>
      <c r="G91" s="438"/>
      <c r="H91" s="439"/>
      <c r="I91" s="62"/>
      <c r="J91" s="62"/>
      <c r="K91" s="222"/>
      <c r="L91" s="212"/>
      <c r="M91" s="212"/>
      <c r="N91" s="212"/>
      <c r="O91" s="213"/>
      <c r="P91" s="223"/>
    </row>
    <row r="92" spans="1:17" ht="14.25" customHeight="1" x14ac:dyDescent="0.25">
      <c r="A92" s="437"/>
      <c r="B92" s="438"/>
      <c r="C92" s="438"/>
      <c r="D92" s="438"/>
      <c r="E92" s="438"/>
      <c r="F92" s="438"/>
      <c r="G92" s="438"/>
      <c r="H92" s="439"/>
      <c r="I92" s="62"/>
      <c r="J92" s="62"/>
      <c r="K92" s="222"/>
      <c r="L92" s="212"/>
      <c r="M92" s="212"/>
      <c r="N92" s="212"/>
      <c r="O92" s="213"/>
      <c r="P92" s="223"/>
    </row>
    <row r="93" spans="1:17" ht="14.25" customHeight="1" x14ac:dyDescent="0.25">
      <c r="A93" s="437"/>
      <c r="B93" s="438"/>
      <c r="C93" s="438"/>
      <c r="D93" s="438"/>
      <c r="E93" s="438"/>
      <c r="F93" s="438"/>
      <c r="G93" s="438"/>
      <c r="H93" s="439"/>
      <c r="I93" s="62"/>
      <c r="J93" s="62"/>
      <c r="K93" s="222"/>
      <c r="L93" s="212"/>
      <c r="M93" s="212"/>
      <c r="N93" s="212"/>
      <c r="O93" s="213"/>
      <c r="P93" s="223"/>
    </row>
    <row r="94" spans="1:17" ht="14.25" customHeight="1" x14ac:dyDescent="0.25">
      <c r="A94" s="437"/>
      <c r="B94" s="438"/>
      <c r="C94" s="438"/>
      <c r="D94" s="438"/>
      <c r="E94" s="438"/>
      <c r="F94" s="438"/>
      <c r="G94" s="438"/>
      <c r="H94" s="439"/>
      <c r="I94" s="62"/>
      <c r="J94" s="62"/>
      <c r="K94" s="222"/>
      <c r="L94" s="212"/>
      <c r="M94" s="212"/>
      <c r="N94" s="212"/>
      <c r="O94" s="213"/>
      <c r="P94" s="223"/>
    </row>
    <row r="95" spans="1:17" ht="14.25" customHeight="1" x14ac:dyDescent="0.25">
      <c r="A95" s="437"/>
      <c r="B95" s="438"/>
      <c r="C95" s="438"/>
      <c r="D95" s="438"/>
      <c r="E95" s="438"/>
      <c r="F95" s="438"/>
      <c r="G95" s="438"/>
      <c r="H95" s="439"/>
      <c r="I95" s="62"/>
      <c r="J95" s="62"/>
      <c r="K95" s="222"/>
      <c r="L95" s="212"/>
      <c r="M95" s="212"/>
      <c r="N95" s="212"/>
      <c r="O95" s="213"/>
      <c r="P95" s="223"/>
    </row>
    <row r="96" spans="1:17" ht="14.25" customHeight="1" x14ac:dyDescent="0.25">
      <c r="A96" s="437"/>
      <c r="B96" s="438"/>
      <c r="C96" s="438"/>
      <c r="D96" s="438"/>
      <c r="E96" s="438"/>
      <c r="F96" s="438"/>
      <c r="G96" s="438"/>
      <c r="H96" s="439"/>
      <c r="I96" s="62"/>
      <c r="J96" s="62"/>
      <c r="K96" s="222"/>
      <c r="L96" s="212"/>
      <c r="M96" s="212"/>
      <c r="N96" s="212"/>
      <c r="O96" s="213"/>
      <c r="P96" s="223"/>
    </row>
    <row r="97" spans="1:17" ht="14.25" customHeight="1" x14ac:dyDescent="0.25">
      <c r="A97" s="437"/>
      <c r="B97" s="438"/>
      <c r="C97" s="438"/>
      <c r="D97" s="438"/>
      <c r="E97" s="438"/>
      <c r="F97" s="438"/>
      <c r="G97" s="438"/>
      <c r="H97" s="439"/>
      <c r="I97" s="62"/>
      <c r="J97" s="62"/>
      <c r="K97" s="222"/>
      <c r="L97" s="212"/>
      <c r="M97" s="212"/>
      <c r="N97" s="212"/>
      <c r="O97" s="213"/>
      <c r="P97" s="223"/>
    </row>
    <row r="98" spans="1:17" ht="14.4" customHeight="1" x14ac:dyDescent="0.25">
      <c r="A98" s="437"/>
      <c r="B98" s="438"/>
      <c r="C98" s="438"/>
      <c r="D98" s="438"/>
      <c r="E98" s="438"/>
      <c r="F98" s="438"/>
      <c r="G98" s="438"/>
      <c r="H98" s="439"/>
      <c r="I98" s="62"/>
      <c r="J98" s="62"/>
      <c r="K98" s="222"/>
      <c r="L98" s="212"/>
      <c r="M98" s="212"/>
      <c r="N98" s="212"/>
      <c r="O98" s="213"/>
      <c r="P98" s="223"/>
    </row>
    <row r="99" spans="1:17" ht="13.95" customHeight="1" x14ac:dyDescent="0.25">
      <c r="A99" s="437"/>
      <c r="B99" s="438"/>
      <c r="C99" s="438"/>
      <c r="D99" s="438"/>
      <c r="E99" s="438"/>
      <c r="F99" s="438"/>
      <c r="G99" s="438"/>
      <c r="H99" s="439"/>
      <c r="I99" s="62"/>
      <c r="J99" s="62"/>
      <c r="K99" s="222"/>
      <c r="L99" s="212"/>
      <c r="M99" s="212"/>
      <c r="N99" s="212"/>
      <c r="O99" s="213"/>
      <c r="P99" s="223"/>
    </row>
    <row r="100" spans="1:17" ht="16.95" customHeight="1" x14ac:dyDescent="0.25">
      <c r="A100" s="437"/>
      <c r="B100" s="438"/>
      <c r="C100" s="438"/>
      <c r="D100" s="438"/>
      <c r="E100" s="438"/>
      <c r="F100" s="438"/>
      <c r="G100" s="438"/>
      <c r="H100" s="439"/>
      <c r="I100" s="62"/>
      <c r="J100" s="62"/>
      <c r="K100" s="222"/>
      <c r="L100" s="212"/>
      <c r="M100" s="212"/>
      <c r="N100" s="212"/>
      <c r="O100" s="213"/>
      <c r="P100" s="223"/>
    </row>
    <row r="101" spans="1:17" ht="16.95" customHeight="1" x14ac:dyDescent="0.25">
      <c r="A101" s="437"/>
      <c r="B101" s="468"/>
      <c r="C101" s="468"/>
      <c r="D101" s="468"/>
      <c r="E101" s="468"/>
      <c r="F101" s="468"/>
      <c r="G101" s="468"/>
      <c r="H101" s="469"/>
      <c r="I101" s="62"/>
      <c r="J101" s="62"/>
      <c r="K101" s="222"/>
      <c r="L101" s="212"/>
      <c r="M101" s="212"/>
      <c r="N101" s="212"/>
      <c r="O101" s="212"/>
      <c r="P101" s="223"/>
    </row>
    <row r="102" spans="1:17" ht="14.25" customHeight="1" x14ac:dyDescent="0.25">
      <c r="A102" s="437"/>
      <c r="B102" s="438"/>
      <c r="C102" s="438"/>
      <c r="D102" s="438"/>
      <c r="E102" s="438"/>
      <c r="F102" s="438"/>
      <c r="G102" s="438"/>
      <c r="H102" s="439"/>
      <c r="I102" s="62"/>
      <c r="J102" s="62"/>
      <c r="K102" s="222"/>
      <c r="L102" s="212"/>
      <c r="M102" s="212"/>
      <c r="N102" s="212"/>
      <c r="O102" s="213"/>
      <c r="P102" s="223"/>
    </row>
    <row r="103" spans="1:17" ht="15.9" customHeight="1" x14ac:dyDescent="0.25">
      <c r="A103" s="471" t="s">
        <v>13</v>
      </c>
      <c r="B103" s="472"/>
      <c r="C103" s="472"/>
      <c r="D103" s="472"/>
      <c r="E103" s="472"/>
      <c r="F103" s="472"/>
      <c r="G103" s="472"/>
      <c r="H103" s="472"/>
      <c r="I103" s="472"/>
      <c r="J103" s="472"/>
      <c r="K103" s="473"/>
      <c r="L103" s="220">
        <f>SUM(L87:L102)</f>
        <v>0</v>
      </c>
      <c r="M103" s="220">
        <f>SUM(M87:M102)</f>
        <v>0</v>
      </c>
      <c r="N103" s="220">
        <f>SUM(N87:N102)</f>
        <v>0</v>
      </c>
      <c r="O103" s="220">
        <f>SUM(O87:O102)</f>
        <v>0</v>
      </c>
      <c r="P103" s="225">
        <f>SUM(P87:P102)</f>
        <v>0</v>
      </c>
    </row>
    <row r="104" spans="1:17" ht="15.9" customHeight="1" x14ac:dyDescent="0.3">
      <c r="A104" s="269" t="s">
        <v>764</v>
      </c>
      <c r="B104" s="152"/>
      <c r="C104" s="163"/>
      <c r="D104" s="151"/>
      <c r="E104" s="151"/>
      <c r="F104" s="151"/>
      <c r="G104" s="275"/>
      <c r="H104" s="151"/>
      <c r="I104" s="151"/>
      <c r="J104" s="151"/>
      <c r="K104" s="200"/>
      <c r="L104" s="200"/>
      <c r="M104" s="200"/>
      <c r="N104" s="200"/>
      <c r="O104" s="261"/>
      <c r="P104" s="201"/>
    </row>
    <row r="105" spans="1:17" ht="27" customHeight="1" x14ac:dyDescent="0.3">
      <c r="A105" s="178" t="s">
        <v>1277</v>
      </c>
      <c r="B105" s="162"/>
      <c r="C105" s="38"/>
      <c r="D105" s="39"/>
      <c r="E105" s="39"/>
      <c r="F105" s="40"/>
      <c r="G105" s="276"/>
      <c r="H105" s="40"/>
      <c r="I105" s="40"/>
      <c r="J105" s="40"/>
      <c r="K105" s="202"/>
      <c r="L105" s="257" t="s">
        <v>1267</v>
      </c>
      <c r="M105" s="258" t="s">
        <v>1268</v>
      </c>
      <c r="N105" s="237" t="s">
        <v>766</v>
      </c>
      <c r="O105" s="181" t="s">
        <v>1269</v>
      </c>
      <c r="P105" s="182" t="s">
        <v>762</v>
      </c>
    </row>
    <row r="106" spans="1:17" ht="15.75" customHeight="1" x14ac:dyDescent="0.3">
      <c r="A106" s="134" t="s">
        <v>728</v>
      </c>
      <c r="B106" s="137">
        <v>0.1</v>
      </c>
      <c r="C106" s="39"/>
      <c r="D106" s="39"/>
      <c r="E106" s="39"/>
      <c r="F106" s="39"/>
      <c r="G106" s="277"/>
      <c r="H106" s="114" t="s">
        <v>14</v>
      </c>
      <c r="I106" s="114"/>
      <c r="J106" s="56"/>
      <c r="K106" s="114"/>
      <c r="L106" s="226">
        <f>L103+L83+L59+L39</f>
        <v>0</v>
      </c>
      <c r="M106" s="226">
        <f>M103+M83+M59+M39</f>
        <v>0</v>
      </c>
      <c r="N106" s="226">
        <f>N103+N83+N59+N39</f>
        <v>0</v>
      </c>
      <c r="O106" s="226">
        <f>O103+O83+O59+O39</f>
        <v>0</v>
      </c>
      <c r="P106" s="225">
        <f>P103+P83+P59+P39</f>
        <v>0</v>
      </c>
    </row>
    <row r="107" spans="1:17" ht="15.75" customHeight="1" x14ac:dyDescent="0.3">
      <c r="A107" s="133" t="s">
        <v>2495</v>
      </c>
      <c r="B107" s="138">
        <v>0.15</v>
      </c>
      <c r="C107" s="38"/>
      <c r="D107" s="39"/>
      <c r="E107" s="39"/>
      <c r="F107" s="40"/>
      <c r="G107" s="276"/>
      <c r="H107" s="40"/>
      <c r="I107" s="40"/>
      <c r="J107" s="40"/>
      <c r="K107" s="204"/>
      <c r="L107" s="202"/>
      <c r="M107" s="202"/>
      <c r="N107" s="202"/>
      <c r="O107" s="202"/>
      <c r="P107" s="205"/>
    </row>
    <row r="108" spans="1:17" ht="15.75" customHeight="1" x14ac:dyDescent="0.3">
      <c r="A108" s="135" t="s">
        <v>2496</v>
      </c>
      <c r="B108" s="137">
        <v>0.2</v>
      </c>
      <c r="C108" s="39"/>
      <c r="D108" s="39"/>
      <c r="E108" s="39"/>
      <c r="F108" s="42"/>
      <c r="G108" s="278"/>
      <c r="H108" s="42" t="s">
        <v>754</v>
      </c>
      <c r="I108" s="42"/>
      <c r="J108" s="42"/>
      <c r="K108" s="253"/>
      <c r="L108" s="206"/>
      <c r="M108" s="206"/>
      <c r="N108" s="206"/>
      <c r="O108" s="206"/>
      <c r="P108" s="229">
        <f>P106*K108</f>
        <v>0</v>
      </c>
    </row>
    <row r="109" spans="1:17" ht="15.75" customHeight="1" x14ac:dyDescent="0.3">
      <c r="A109" s="135" t="s">
        <v>731</v>
      </c>
      <c r="B109" s="139">
        <v>0.3</v>
      </c>
      <c r="C109" s="43"/>
      <c r="D109" s="43"/>
      <c r="E109" s="43"/>
      <c r="F109" s="43"/>
      <c r="G109" s="279"/>
      <c r="H109" s="43"/>
      <c r="I109" s="43"/>
      <c r="J109" s="43"/>
      <c r="K109" s="207"/>
      <c r="L109" s="262"/>
      <c r="M109" s="262"/>
      <c r="N109" s="262"/>
      <c r="O109" s="262"/>
      <c r="P109" s="205"/>
    </row>
    <row r="110" spans="1:17" ht="27" customHeight="1" thickBot="1" x14ac:dyDescent="0.35">
      <c r="A110" s="135"/>
      <c r="B110" s="139"/>
      <c r="C110" s="43"/>
      <c r="D110" s="43"/>
      <c r="E110" s="43"/>
      <c r="F110" s="43"/>
      <c r="G110" s="279"/>
      <c r="H110" s="43"/>
      <c r="I110" s="43"/>
      <c r="J110" s="43"/>
      <c r="K110" s="207"/>
      <c r="L110" s="256" t="s">
        <v>1267</v>
      </c>
      <c r="M110" s="256" t="s">
        <v>1268</v>
      </c>
      <c r="N110" s="180" t="s">
        <v>1259</v>
      </c>
      <c r="O110" s="181" t="s">
        <v>1269</v>
      </c>
      <c r="P110" s="241" t="s">
        <v>762</v>
      </c>
    </row>
    <row r="111" spans="1:17" s="44" customFormat="1" ht="15.75" customHeight="1" thickBot="1" x14ac:dyDescent="0.35">
      <c r="A111" s="140" t="s">
        <v>1276</v>
      </c>
      <c r="B111" s="141"/>
      <c r="C111" s="142"/>
      <c r="D111" s="142"/>
      <c r="E111" s="142"/>
      <c r="F111" s="113"/>
      <c r="G111" s="277"/>
      <c r="H111" s="114"/>
      <c r="I111" s="114"/>
      <c r="J111" s="143"/>
      <c r="K111" s="114" t="s">
        <v>18</v>
      </c>
      <c r="L111" s="228">
        <f>+L106</f>
        <v>0</v>
      </c>
      <c r="M111" s="228">
        <f>+M106</f>
        <v>0</v>
      </c>
      <c r="N111" s="228">
        <f>+N106</f>
        <v>0</v>
      </c>
      <c r="O111" s="228">
        <f>+O106</f>
        <v>0</v>
      </c>
      <c r="P111" s="228">
        <f>+P106+P108</f>
        <v>0</v>
      </c>
      <c r="Q111" s="249"/>
    </row>
    <row r="112" spans="1:17" ht="13.8" thickBot="1" x14ac:dyDescent="0.3">
      <c r="A112" s="45"/>
      <c r="B112" s="150"/>
      <c r="C112" s="40"/>
      <c r="D112" s="40"/>
      <c r="E112" s="40"/>
      <c r="F112" s="40"/>
      <c r="G112" s="276"/>
      <c r="H112" s="40"/>
      <c r="I112" s="40"/>
      <c r="J112" s="40"/>
      <c r="K112" s="202"/>
      <c r="L112" s="202"/>
      <c r="M112" s="202"/>
      <c r="N112" s="202"/>
      <c r="O112" s="202"/>
      <c r="P112" s="205"/>
    </row>
    <row r="113" spans="1:17" s="52" customFormat="1" ht="13.5" hidden="1" customHeight="1" x14ac:dyDescent="0.2">
      <c r="A113" s="47" t="s">
        <v>24</v>
      </c>
      <c r="B113" s="48"/>
      <c r="C113" s="48"/>
      <c r="D113" s="49"/>
      <c r="E113" s="49"/>
      <c r="F113" s="49"/>
      <c r="G113" s="280"/>
      <c r="H113" s="49"/>
      <c r="I113" s="49"/>
      <c r="J113" s="49"/>
      <c r="K113" s="209"/>
      <c r="L113" s="209"/>
      <c r="M113" s="209"/>
      <c r="N113" s="209"/>
      <c r="O113" s="209"/>
      <c r="P113" s="210"/>
      <c r="Q113" s="250"/>
    </row>
    <row r="114" spans="1:17" s="52" customFormat="1" ht="13.5" hidden="1" customHeight="1" x14ac:dyDescent="0.2">
      <c r="A114" s="47" t="s">
        <v>20</v>
      </c>
      <c r="B114" s="48"/>
      <c r="C114" s="48"/>
      <c r="D114" s="49"/>
      <c r="E114" s="49"/>
      <c r="F114" s="49"/>
      <c r="G114" s="280"/>
      <c r="H114" s="49"/>
      <c r="I114" s="49"/>
      <c r="J114" s="49"/>
      <c r="K114" s="209"/>
      <c r="L114" s="209"/>
      <c r="M114" s="209"/>
      <c r="N114" s="209"/>
      <c r="O114" s="209"/>
      <c r="P114" s="210"/>
      <c r="Q114" s="250"/>
    </row>
    <row r="115" spans="1:17" s="52" customFormat="1" ht="13.5" hidden="1" customHeight="1" x14ac:dyDescent="0.2">
      <c r="A115" s="47" t="s">
        <v>22</v>
      </c>
      <c r="B115" s="48"/>
      <c r="C115" s="48"/>
      <c r="D115" s="49"/>
      <c r="E115" s="49"/>
      <c r="F115" s="49"/>
      <c r="G115" s="280"/>
      <c r="H115" s="49"/>
      <c r="I115" s="49"/>
      <c r="J115" s="49"/>
      <c r="K115" s="209"/>
      <c r="L115" s="209"/>
      <c r="M115" s="209"/>
      <c r="N115" s="209"/>
      <c r="O115" s="209"/>
      <c r="P115" s="210"/>
      <c r="Q115" s="250"/>
    </row>
    <row r="116" spans="1:17" s="52" customFormat="1" ht="13.5" hidden="1" customHeight="1" x14ac:dyDescent="0.2">
      <c r="A116" s="47" t="s">
        <v>21</v>
      </c>
      <c r="B116" s="48"/>
      <c r="C116" s="48"/>
      <c r="D116" s="49"/>
      <c r="E116" s="49"/>
      <c r="F116" s="49"/>
      <c r="G116" s="280"/>
      <c r="H116" s="49"/>
      <c r="I116" s="49"/>
      <c r="J116" s="49"/>
      <c r="K116" s="209"/>
      <c r="L116" s="209"/>
      <c r="M116" s="209"/>
      <c r="N116" s="209"/>
      <c r="O116" s="209"/>
      <c r="P116" s="210"/>
      <c r="Q116" s="250"/>
    </row>
    <row r="117" spans="1:17" s="52" customFormat="1" ht="13.5" hidden="1" customHeight="1" thickBot="1" x14ac:dyDescent="0.25">
      <c r="A117" s="47"/>
      <c r="B117" s="48"/>
      <c r="C117" s="48"/>
      <c r="D117" s="49"/>
      <c r="E117" s="49"/>
      <c r="F117" s="49"/>
      <c r="G117" s="280"/>
      <c r="H117" s="49"/>
      <c r="I117" s="49"/>
      <c r="J117" s="49"/>
      <c r="K117" s="209"/>
      <c r="L117" s="209"/>
      <c r="M117" s="209"/>
      <c r="N117" s="209"/>
      <c r="O117" s="209"/>
      <c r="P117" s="210"/>
      <c r="Q117" s="250"/>
    </row>
    <row r="118" spans="1:17" s="54" customFormat="1" ht="15.6" x14ac:dyDescent="0.3">
      <c r="A118" s="470" t="s">
        <v>6</v>
      </c>
      <c r="B118" s="470"/>
      <c r="C118" s="470"/>
      <c r="D118" s="470"/>
      <c r="E118" s="470"/>
      <c r="F118" s="470"/>
      <c r="G118" s="470"/>
      <c r="H118" s="470"/>
      <c r="I118" s="470"/>
      <c r="J118" s="470"/>
      <c r="K118" s="470"/>
      <c r="L118" s="470"/>
      <c r="M118" s="470"/>
      <c r="N118" s="470"/>
      <c r="O118" s="470"/>
      <c r="P118" s="470"/>
      <c r="Q118" s="252"/>
    </row>
  </sheetData>
  <sheetProtection formatCells="0" insertRows="0" selectLockedCells="1"/>
  <protectedRanges>
    <protectedRange sqref="K102 N102:O102" name="Third Party Costs"/>
    <protectedRange sqref="K100 N100:O100" name="Equipment Costs"/>
    <protectedRange sqref="N98:O99 L98:M100 L102:M102 K87:K99 L87:O96" name="Material"/>
    <protectedRange sqref="A14:E14 A40:E40 A19:A22 C45:D48 B46:B48 A49:D54 A55:A58 C55:D55 B81:D82 B78:B80 B44:D44 A76:A82 B76 C66:E66 C74:D80 A24:A27 A29:A31 A33:A38 B18:E38 B56:D58 E41:E58 B71:D73 B68:B70 A67:A72 C67:D70 E67:E82 C15:E17" name="Direct Costs"/>
    <protectedRange sqref="D5:O8" name="Titles"/>
    <protectedRange sqref="A44:A48 A18 A74:A75 A23 A28 A32" name="Direct Costs_1"/>
    <protectedRange sqref="L97:O97" name="Material_1"/>
    <protectedRange sqref="K101 N101:O101" name="Equipment Costs_2"/>
    <protectedRange sqref="L101:M101" name="Material_3"/>
    <protectedRange sqref="A15:A17" name="Direct Costs_5"/>
    <protectedRange sqref="B15:B17" name="Direct Costs_1_1"/>
    <protectedRange sqref="A41:A43" name="Direct Costs_3"/>
    <protectedRange sqref="B41:B43" name="Direct Costs_1_2"/>
    <protectedRange sqref="C41:D43" name="Direct Costs_6_1_1"/>
  </protectedRanges>
  <mergeCells count="39">
    <mergeCell ref="A118:P118"/>
    <mergeCell ref="A100:H100"/>
    <mergeCell ref="A102:H102"/>
    <mergeCell ref="A103:K103"/>
    <mergeCell ref="A99:H99"/>
    <mergeCell ref="A88:H88"/>
    <mergeCell ref="A89:H89"/>
    <mergeCell ref="A90:H90"/>
    <mergeCell ref="A101:H101"/>
    <mergeCell ref="A91:H91"/>
    <mergeCell ref="A92:H92"/>
    <mergeCell ref="A93:H93"/>
    <mergeCell ref="A94:H94"/>
    <mergeCell ref="A95:H95"/>
    <mergeCell ref="A96:H96"/>
    <mergeCell ref="A98:H98"/>
    <mergeCell ref="A97:H97"/>
    <mergeCell ref="A87:H87"/>
    <mergeCell ref="I62:J62"/>
    <mergeCell ref="A59:K59"/>
    <mergeCell ref="A39:K39"/>
    <mergeCell ref="A1:P1"/>
    <mergeCell ref="A2:P2"/>
    <mergeCell ref="A3:P3"/>
    <mergeCell ref="B5:O5"/>
    <mergeCell ref="B6:O6"/>
    <mergeCell ref="B7:O7"/>
    <mergeCell ref="B8:O8"/>
    <mergeCell ref="L62:P62"/>
    <mergeCell ref="A83:K83"/>
    <mergeCell ref="A84:K85"/>
    <mergeCell ref="A86:H86"/>
    <mergeCell ref="L85:P85"/>
    <mergeCell ref="Q15:X16"/>
    <mergeCell ref="L10:P10"/>
    <mergeCell ref="A14:P14"/>
    <mergeCell ref="A40:P40"/>
    <mergeCell ref="I10:J10"/>
    <mergeCell ref="R2:W14"/>
  </mergeCells>
  <dataValidations count="2">
    <dataValidation type="list" allowBlank="1" showInputMessage="1" showErrorMessage="1" sqref="D15:D38 D66:D82">
      <formula1>Level</formula1>
    </dataValidation>
    <dataValidation type="list" allowBlank="1" showInputMessage="1" showErrorMessage="1" sqref="C66:C82 C44 C15:C38">
      <formula1>Campus</formula1>
    </dataValidation>
  </dataValidations>
  <pageMargins left="0.25" right="0.22" top="0.33" bottom="0.25" header="0.24" footer="0.17"/>
  <pageSetup paperSize="9" scale="61" orientation="portrait" r:id="rId1"/>
  <headerFooter alignWithMargins="0">
    <oddFooter xml:space="preserve">&amp;L&amp;8Last Updated December 2008&amp;C&amp;"Arial,Bold"&amp;12&amp;UTHIS IS AN INTERNAL UNIVERSITY DOCUMENT WHICH IS NOT TO BE SENT TO THE GRANT SOURCE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"/>
  <sheetViews>
    <sheetView topLeftCell="A43" zoomScale="85" zoomScaleNormal="85" workbookViewId="0">
      <selection activeCell="D87" sqref="D87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0" width="9.109375" style="84" customWidth="1"/>
    <col min="11" max="11" width="17.44140625" style="84" customWidth="1"/>
    <col min="12" max="14" width="9.109375" style="84"/>
    <col min="15" max="15" width="28.5546875" style="84" bestFit="1" customWidth="1"/>
    <col min="16" max="16" width="8.88671875" style="84" bestFit="1" customWidth="1"/>
    <col min="17" max="17" width="12.5546875" style="84" customWidth="1"/>
    <col min="18" max="18" width="11.109375" style="84" customWidth="1"/>
    <col min="19" max="19" width="8.44140625" style="84" customWidth="1"/>
    <col min="20" max="24" width="9.109375" style="84" customWidth="1"/>
    <col min="25" max="25" width="17.44140625" style="84" customWidth="1"/>
    <col min="26" max="16384" width="9.109375" style="84"/>
  </cols>
  <sheetData>
    <row r="1" spans="1:25" ht="15" customHeight="1" x14ac:dyDescent="0.3">
      <c r="A1" s="519" t="s">
        <v>122</v>
      </c>
      <c r="B1" s="519" t="s">
        <v>123</v>
      </c>
      <c r="C1" s="519" t="s">
        <v>220</v>
      </c>
      <c r="D1" s="519" t="s">
        <v>221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21" t="s">
        <v>130</v>
      </c>
      <c r="L1" s="528">
        <v>2017</v>
      </c>
      <c r="M1" s="529"/>
      <c r="N1" s="529"/>
      <c r="O1" s="519" t="s">
        <v>122</v>
      </c>
      <c r="P1" s="519" t="s">
        <v>123</v>
      </c>
      <c r="Q1" s="519" t="s">
        <v>220</v>
      </c>
      <c r="R1" s="519" t="s">
        <v>221</v>
      </c>
      <c r="S1" s="519" t="s">
        <v>126</v>
      </c>
      <c r="T1" s="526" t="s">
        <v>127</v>
      </c>
      <c r="U1" s="82" t="s">
        <v>128</v>
      </c>
      <c r="V1" s="83"/>
      <c r="W1" s="82"/>
      <c r="X1" s="519" t="s">
        <v>129</v>
      </c>
      <c r="Y1" s="521" t="s">
        <v>130</v>
      </c>
    </row>
    <row r="2" spans="1:25" ht="29.25" customHeight="1" x14ac:dyDescent="0.3">
      <c r="A2" s="520"/>
      <c r="B2" s="520"/>
      <c r="C2" s="520"/>
      <c r="D2" s="520"/>
      <c r="E2" s="520"/>
      <c r="F2" s="527"/>
      <c r="G2" s="85">
        <v>0.12</v>
      </c>
      <c r="H2" s="86" t="s">
        <v>131</v>
      </c>
      <c r="I2" s="87" t="s">
        <v>132</v>
      </c>
      <c r="J2" s="520"/>
      <c r="K2" s="522"/>
      <c r="L2" s="528"/>
      <c r="M2" s="529"/>
      <c r="N2" s="529"/>
      <c r="O2" s="520"/>
      <c r="P2" s="520"/>
      <c r="Q2" s="520"/>
      <c r="R2" s="520"/>
      <c r="S2" s="520"/>
      <c r="T2" s="527"/>
      <c r="U2" s="85">
        <v>0.12</v>
      </c>
      <c r="V2" s="86" t="s">
        <v>131</v>
      </c>
      <c r="W2" s="87" t="s">
        <v>132</v>
      </c>
      <c r="X2" s="520"/>
      <c r="Y2" s="522"/>
    </row>
    <row r="3" spans="1:25" x14ac:dyDescent="0.3">
      <c r="A3" s="88" t="s">
        <v>133</v>
      </c>
      <c r="B3" s="89" t="s">
        <v>134</v>
      </c>
      <c r="C3" s="260">
        <f>'2016'!C3*1.03</f>
        <v>28965.937381471998</v>
      </c>
      <c r="D3" s="91">
        <f t="shared" ref="D3:D60" si="0">+C3*12/313/75</f>
        <v>14.80686894899527</v>
      </c>
      <c r="E3" s="89">
        <v>37.5</v>
      </c>
      <c r="F3" s="92">
        <f>C3/26.08*2*17.5%</f>
        <v>388.72998786484658</v>
      </c>
      <c r="G3" s="92">
        <f>C3*G$2</f>
        <v>3475.9124857766396</v>
      </c>
      <c r="H3" s="92">
        <f>(C3+F3+G3)*5.5%</f>
        <v>1805.6818920312419</v>
      </c>
      <c r="I3" s="92">
        <f>(C3+F3)*0.75%</f>
        <v>220.16000527002635</v>
      </c>
      <c r="J3" s="92">
        <f>SUM(F3:I3)</f>
        <v>5890.4843709427541</v>
      </c>
      <c r="K3" s="93">
        <f t="shared" ref="K3:K66" si="1">C3+F3+G3+H3+I3</f>
        <v>34856.421752414753</v>
      </c>
      <c r="L3" s="523" t="s">
        <v>135</v>
      </c>
      <c r="M3" s="524"/>
      <c r="N3" s="525"/>
      <c r="O3" s="88" t="s">
        <v>136</v>
      </c>
      <c r="P3" s="89" t="s">
        <v>137</v>
      </c>
      <c r="Q3" s="260">
        <v>47555</v>
      </c>
      <c r="R3" s="91">
        <f>+Q3*12/313/75</f>
        <v>24.309265175718849</v>
      </c>
      <c r="S3" s="89">
        <v>37.5</v>
      </c>
      <c r="T3" s="92">
        <f t="shared" ref="T3:T67" si="2">Q3/26.08*2*17.5%</f>
        <v>638.19976993865032</v>
      </c>
      <c r="U3" s="92">
        <f t="shared" ref="U3:U67" si="3">Q3*G$2</f>
        <v>5706.5999999999995</v>
      </c>
      <c r="V3" s="92">
        <f t="shared" ref="V3:V67" si="4">(Q3+T3+U3)*5.5%</f>
        <v>2964.4889873466254</v>
      </c>
      <c r="W3" s="92">
        <f t="shared" ref="W3:W67" si="5">(Q3+T3)*0.75%</f>
        <v>361.44899827453986</v>
      </c>
      <c r="X3" s="92">
        <f>SUM(T3:W3)</f>
        <v>9670.7377555598141</v>
      </c>
      <c r="Y3" s="93">
        <f t="shared" ref="Y3:Y67" si="6">Q3+T3+U3+V3+W3</f>
        <v>57225.737755559807</v>
      </c>
    </row>
    <row r="4" spans="1:25" x14ac:dyDescent="0.3">
      <c r="A4" s="88" t="s">
        <v>138</v>
      </c>
      <c r="B4" s="89" t="s">
        <v>134</v>
      </c>
      <c r="C4" s="260">
        <f>'2016'!C4*1.03</f>
        <v>33103.92843596801</v>
      </c>
      <c r="D4" s="91">
        <f t="shared" si="0"/>
        <v>16.922135941708888</v>
      </c>
      <c r="E4" s="89">
        <v>37.5</v>
      </c>
      <c r="F4" s="92">
        <f t="shared" ref="F4:F67" si="7">C4/26.08*2*17.5%</f>
        <v>444.26284327411054</v>
      </c>
      <c r="G4" s="92">
        <f t="shared" ref="G4:G67" si="8">C4*G$2</f>
        <v>3972.4714123161611</v>
      </c>
      <c r="H4" s="92">
        <f t="shared" ref="H4:H67" si="9">(C4+F4+G4)*5.5%</f>
        <v>2063.6364480357056</v>
      </c>
      <c r="I4" s="92">
        <f t="shared" ref="I4:I67" si="10">(C4+F4)*0.75%</f>
        <v>251.61143459431591</v>
      </c>
      <c r="J4" s="92">
        <f t="shared" ref="J4:J67" si="11">SUM(F4:I4)</f>
        <v>6731.9821382202927</v>
      </c>
      <c r="K4" s="93">
        <f t="shared" si="1"/>
        <v>39835.910574188303</v>
      </c>
      <c r="L4" s="523"/>
      <c r="M4" s="524"/>
      <c r="N4" s="525"/>
      <c r="O4" s="88" t="s">
        <v>139</v>
      </c>
      <c r="P4" s="89" t="s">
        <v>137</v>
      </c>
      <c r="Q4" s="260">
        <v>48881</v>
      </c>
      <c r="R4" s="91">
        <f t="shared" ref="R4:R56" si="12">+Q4*12/313/75</f>
        <v>24.987092651757187</v>
      </c>
      <c r="S4" s="89">
        <v>37.5</v>
      </c>
      <c r="T4" s="92">
        <f t="shared" si="2"/>
        <v>655.9950153374233</v>
      </c>
      <c r="U4" s="92">
        <f t="shared" si="3"/>
        <v>5865.7199999999993</v>
      </c>
      <c r="V4" s="92">
        <f t="shared" si="4"/>
        <v>3047.1493258435585</v>
      </c>
      <c r="W4" s="92">
        <f t="shared" si="5"/>
        <v>371.52746261503069</v>
      </c>
      <c r="X4" s="92">
        <f t="shared" ref="X4:X68" si="13">SUM(T4:W4)</f>
        <v>9940.391803796012</v>
      </c>
      <c r="Y4" s="93">
        <f t="shared" si="6"/>
        <v>58821.39180379601</v>
      </c>
    </row>
    <row r="5" spans="1:25" x14ac:dyDescent="0.3">
      <c r="A5" s="88" t="s">
        <v>140</v>
      </c>
      <c r="B5" s="89" t="s">
        <v>134</v>
      </c>
      <c r="C5" s="260">
        <f>'2016'!C5*1.03</f>
        <v>37241.91949046401</v>
      </c>
      <c r="D5" s="91">
        <f t="shared" si="0"/>
        <v>19.037402934422499</v>
      </c>
      <c r="E5" s="89">
        <v>37.5</v>
      </c>
      <c r="F5" s="92">
        <f t="shared" si="7"/>
        <v>499.79569868337433</v>
      </c>
      <c r="G5" s="92">
        <f t="shared" si="8"/>
        <v>4469.0303388556813</v>
      </c>
      <c r="H5" s="92">
        <f t="shared" si="9"/>
        <v>2321.5910040401686</v>
      </c>
      <c r="I5" s="92">
        <f t="shared" si="10"/>
        <v>283.06286391860539</v>
      </c>
      <c r="J5" s="92">
        <f t="shared" si="11"/>
        <v>7573.4799054978293</v>
      </c>
      <c r="K5" s="93">
        <f t="shared" si="1"/>
        <v>44815.399395961838</v>
      </c>
      <c r="O5" s="88" t="s">
        <v>141</v>
      </c>
      <c r="P5" s="89" t="s">
        <v>137</v>
      </c>
      <c r="Q5" s="260">
        <v>50230</v>
      </c>
      <c r="R5" s="91">
        <f t="shared" si="12"/>
        <v>25.676677316293929</v>
      </c>
      <c r="S5" s="89">
        <v>37.5</v>
      </c>
      <c r="T5" s="92">
        <f t="shared" si="2"/>
        <v>674.09892638036808</v>
      </c>
      <c r="U5" s="92">
        <f t="shared" si="3"/>
        <v>6027.5999999999995</v>
      </c>
      <c r="V5" s="92">
        <f t="shared" si="4"/>
        <v>3131.2434409509206</v>
      </c>
      <c r="W5" s="92">
        <f t="shared" si="5"/>
        <v>381.78074194785279</v>
      </c>
      <c r="X5" s="92">
        <f t="shared" si="13"/>
        <v>10214.723109279141</v>
      </c>
      <c r="Y5" s="93">
        <f t="shared" si="6"/>
        <v>60444.723109279148</v>
      </c>
    </row>
    <row r="6" spans="1:25" x14ac:dyDescent="0.3">
      <c r="A6" s="88" t="s">
        <v>41</v>
      </c>
      <c r="B6" s="89" t="s">
        <v>134</v>
      </c>
      <c r="C6" s="260">
        <v>41178</v>
      </c>
      <c r="D6" s="91">
        <f t="shared" si="0"/>
        <v>21.049456869009585</v>
      </c>
      <c r="E6" s="89">
        <v>37.5</v>
      </c>
      <c r="F6" s="92">
        <f t="shared" si="7"/>
        <v>552.61886503067478</v>
      </c>
      <c r="G6" s="92">
        <f t="shared" si="8"/>
        <v>4941.3599999999997</v>
      </c>
      <c r="H6" s="92">
        <f t="shared" si="9"/>
        <v>2566.9588375766871</v>
      </c>
      <c r="I6" s="92">
        <f t="shared" si="10"/>
        <v>312.97964148773002</v>
      </c>
      <c r="J6" s="92">
        <f t="shared" si="11"/>
        <v>8373.9173440950908</v>
      </c>
      <c r="K6" s="93">
        <f t="shared" si="1"/>
        <v>49551.917344095091</v>
      </c>
      <c r="O6" s="88" t="s">
        <v>142</v>
      </c>
      <c r="P6" s="89" t="s">
        <v>137</v>
      </c>
      <c r="Q6" s="260">
        <v>51582</v>
      </c>
      <c r="R6" s="91">
        <f t="shared" si="12"/>
        <v>26.367795527156549</v>
      </c>
      <c r="S6" s="89">
        <v>37.5</v>
      </c>
      <c r="T6" s="92">
        <f t="shared" si="2"/>
        <v>692.24309815950926</v>
      </c>
      <c r="U6" s="92">
        <f t="shared" si="3"/>
        <v>6189.84</v>
      </c>
      <c r="V6" s="92">
        <f t="shared" si="4"/>
        <v>3215.524570398773</v>
      </c>
      <c r="W6" s="92">
        <f t="shared" si="5"/>
        <v>392.05682323619629</v>
      </c>
      <c r="X6" s="92">
        <f t="shared" si="13"/>
        <v>10489.664491794478</v>
      </c>
      <c r="Y6" s="93">
        <f t="shared" si="6"/>
        <v>62071.66449179448</v>
      </c>
    </row>
    <row r="7" spans="1:25" x14ac:dyDescent="0.3">
      <c r="A7" s="88" t="s">
        <v>42</v>
      </c>
      <c r="B7" s="89" t="s">
        <v>134</v>
      </c>
      <c r="C7" s="260">
        <v>41769</v>
      </c>
      <c r="D7" s="91">
        <f t="shared" si="0"/>
        <v>21.351565495207666</v>
      </c>
      <c r="E7" s="89">
        <v>37.5</v>
      </c>
      <c r="F7" s="92">
        <f t="shared" si="7"/>
        <v>560.55023006134968</v>
      </c>
      <c r="G7" s="92">
        <f t="shared" si="8"/>
        <v>5012.28</v>
      </c>
      <c r="H7" s="92">
        <f t="shared" si="9"/>
        <v>2603.8006626533743</v>
      </c>
      <c r="I7" s="92">
        <f t="shared" si="10"/>
        <v>317.47162672546011</v>
      </c>
      <c r="J7" s="92">
        <f t="shared" si="11"/>
        <v>8494.1025194401846</v>
      </c>
      <c r="K7" s="93">
        <f t="shared" si="1"/>
        <v>50263.102519440188</v>
      </c>
      <c r="O7" s="88" t="s">
        <v>143</v>
      </c>
      <c r="P7" s="89" t="s">
        <v>137</v>
      </c>
      <c r="Q7" s="260">
        <v>52934</v>
      </c>
      <c r="R7" s="91">
        <f t="shared" si="12"/>
        <v>27.058913738019172</v>
      </c>
      <c r="S7" s="89">
        <v>37.5</v>
      </c>
      <c r="T7" s="92">
        <f t="shared" si="2"/>
        <v>710.38726993865032</v>
      </c>
      <c r="U7" s="92">
        <f t="shared" si="3"/>
        <v>6352.08</v>
      </c>
      <c r="V7" s="92">
        <f t="shared" si="4"/>
        <v>3299.8056998466259</v>
      </c>
      <c r="W7" s="92">
        <f t="shared" si="5"/>
        <v>402.33290452453986</v>
      </c>
      <c r="X7" s="92">
        <f t="shared" si="13"/>
        <v>10764.605874309815</v>
      </c>
      <c r="Y7" s="93">
        <f t="shared" si="6"/>
        <v>63698.605874309818</v>
      </c>
    </row>
    <row r="8" spans="1:25" x14ac:dyDescent="0.3">
      <c r="A8" s="88" t="s">
        <v>43</v>
      </c>
      <c r="B8" s="89" t="s">
        <v>134</v>
      </c>
      <c r="C8" s="260">
        <v>42450</v>
      </c>
      <c r="D8" s="91">
        <f t="shared" si="0"/>
        <v>21.699680511182109</v>
      </c>
      <c r="E8" s="89">
        <v>37.5</v>
      </c>
      <c r="F8" s="92">
        <f t="shared" si="7"/>
        <v>569.68941717791415</v>
      </c>
      <c r="G8" s="92">
        <f t="shared" si="8"/>
        <v>5094</v>
      </c>
      <c r="H8" s="92">
        <f t="shared" si="9"/>
        <v>2646.2529179447852</v>
      </c>
      <c r="I8" s="92">
        <f t="shared" si="10"/>
        <v>322.64767062883436</v>
      </c>
      <c r="J8" s="92">
        <f t="shared" si="11"/>
        <v>8632.5900057515337</v>
      </c>
      <c r="K8" s="93">
        <f t="shared" si="1"/>
        <v>51082.590005751539</v>
      </c>
      <c r="O8" s="88" t="s">
        <v>144</v>
      </c>
      <c r="P8" s="89" t="s">
        <v>137</v>
      </c>
      <c r="Q8" s="260">
        <v>53644</v>
      </c>
      <c r="R8" s="91">
        <f t="shared" si="12"/>
        <v>27.421853035143769</v>
      </c>
      <c r="S8" s="89">
        <v>37.5</v>
      </c>
      <c r="T8" s="92">
        <f t="shared" si="2"/>
        <v>719.91564417177926</v>
      </c>
      <c r="U8" s="92">
        <f t="shared" si="3"/>
        <v>6437.28</v>
      </c>
      <c r="V8" s="92">
        <f t="shared" si="4"/>
        <v>3344.0657604294479</v>
      </c>
      <c r="W8" s="92">
        <f t="shared" si="5"/>
        <v>407.7293673312883</v>
      </c>
      <c r="X8" s="92">
        <f t="shared" si="13"/>
        <v>10908.990771932517</v>
      </c>
      <c r="Y8" s="93">
        <f t="shared" si="6"/>
        <v>64552.990771932513</v>
      </c>
    </row>
    <row r="9" spans="1:25" x14ac:dyDescent="0.3">
      <c r="A9" s="88" t="s">
        <v>44</v>
      </c>
      <c r="B9" s="89" t="s">
        <v>134</v>
      </c>
      <c r="C9" s="260">
        <v>46441</v>
      </c>
      <c r="D9" s="91">
        <f t="shared" si="0"/>
        <v>23.739808306709264</v>
      </c>
      <c r="E9" s="89">
        <v>37.5</v>
      </c>
      <c r="F9" s="92">
        <f t="shared" si="7"/>
        <v>623.24961656441712</v>
      </c>
      <c r="G9" s="92">
        <f t="shared" si="8"/>
        <v>5572.92</v>
      </c>
      <c r="H9" s="92">
        <f t="shared" si="9"/>
        <v>2895.0443289110431</v>
      </c>
      <c r="I9" s="92">
        <f t="shared" si="10"/>
        <v>352.98187212423312</v>
      </c>
      <c r="J9" s="92">
        <f t="shared" si="11"/>
        <v>9444.1958175996933</v>
      </c>
      <c r="K9" s="93">
        <f t="shared" si="1"/>
        <v>55885.195817599692</v>
      </c>
      <c r="O9" s="88" t="s">
        <v>145</v>
      </c>
      <c r="P9" s="89" t="s">
        <v>137</v>
      </c>
      <c r="Q9" s="260">
        <v>54356</v>
      </c>
      <c r="R9" s="91">
        <f t="shared" si="12"/>
        <v>27.785814696485627</v>
      </c>
      <c r="S9" s="89">
        <v>37.5</v>
      </c>
      <c r="T9" s="92">
        <f t="shared" si="2"/>
        <v>729.47085889570553</v>
      </c>
      <c r="U9" s="92">
        <f t="shared" si="3"/>
        <v>6522.7199999999993</v>
      </c>
      <c r="V9" s="92">
        <f t="shared" si="4"/>
        <v>3388.4504972392638</v>
      </c>
      <c r="W9" s="92">
        <f t="shared" si="5"/>
        <v>413.14103144171781</v>
      </c>
      <c r="X9" s="92">
        <f t="shared" si="13"/>
        <v>11053.782387576686</v>
      </c>
      <c r="Y9" s="93">
        <f t="shared" si="6"/>
        <v>65409.782387576684</v>
      </c>
    </row>
    <row r="10" spans="1:25" x14ac:dyDescent="0.3">
      <c r="A10" s="88" t="s">
        <v>45</v>
      </c>
      <c r="B10" s="89" t="s">
        <v>134</v>
      </c>
      <c r="C10" s="260">
        <v>47412</v>
      </c>
      <c r="D10" s="91">
        <f t="shared" si="0"/>
        <v>24.236166134185304</v>
      </c>
      <c r="E10" s="89">
        <v>37.5</v>
      </c>
      <c r="F10" s="92">
        <f t="shared" si="7"/>
        <v>636.28067484662586</v>
      </c>
      <c r="G10" s="92">
        <f t="shared" si="8"/>
        <v>5689.44</v>
      </c>
      <c r="H10" s="92">
        <f t="shared" si="9"/>
        <v>2955.5746371165646</v>
      </c>
      <c r="I10" s="92">
        <f t="shared" si="10"/>
        <v>360.36210506134967</v>
      </c>
      <c r="J10" s="92">
        <f t="shared" si="11"/>
        <v>9641.6574170245385</v>
      </c>
      <c r="K10" s="93">
        <f t="shared" si="1"/>
        <v>57053.657417024544</v>
      </c>
      <c r="O10" s="88" t="s">
        <v>146</v>
      </c>
      <c r="P10" s="89" t="s">
        <v>137</v>
      </c>
      <c r="Q10" s="260">
        <v>55727</v>
      </c>
      <c r="R10" s="91">
        <f t="shared" si="12"/>
        <v>28.486645367412141</v>
      </c>
      <c r="S10" s="89">
        <v>37.5</v>
      </c>
      <c r="T10" s="92">
        <f t="shared" si="2"/>
        <v>747.87001533742341</v>
      </c>
      <c r="U10" s="92">
        <f t="shared" si="3"/>
        <v>6687.24</v>
      </c>
      <c r="V10" s="92">
        <f t="shared" si="4"/>
        <v>3473.916050843558</v>
      </c>
      <c r="W10" s="92">
        <f t="shared" si="5"/>
        <v>423.56152511503063</v>
      </c>
      <c r="X10" s="92">
        <f t="shared" si="13"/>
        <v>11332.587591296011</v>
      </c>
      <c r="Y10" s="93">
        <f t="shared" si="6"/>
        <v>67059.587591296004</v>
      </c>
    </row>
    <row r="11" spans="1:25" x14ac:dyDescent="0.3">
      <c r="A11" s="88" t="s">
        <v>46</v>
      </c>
      <c r="B11" s="89" t="s">
        <v>134</v>
      </c>
      <c r="C11" s="260">
        <v>48391</v>
      </c>
      <c r="D11" s="91">
        <f t="shared" si="0"/>
        <v>24.73661341853035</v>
      </c>
      <c r="E11" s="89">
        <v>37.5</v>
      </c>
      <c r="F11" s="92">
        <f t="shared" si="7"/>
        <v>649.41909509202458</v>
      </c>
      <c r="G11" s="92">
        <f t="shared" si="8"/>
        <v>5806.92</v>
      </c>
      <c r="H11" s="92">
        <f t="shared" si="9"/>
        <v>3016.6036502300612</v>
      </c>
      <c r="I11" s="92">
        <f t="shared" si="10"/>
        <v>367.80314321319014</v>
      </c>
      <c r="J11" s="92">
        <f t="shared" si="11"/>
        <v>9840.7458885352753</v>
      </c>
      <c r="K11" s="93">
        <f t="shared" si="1"/>
        <v>58231.745888535275</v>
      </c>
      <c r="O11" s="88" t="s">
        <v>147</v>
      </c>
      <c r="P11" s="89" t="s">
        <v>137</v>
      </c>
      <c r="Q11" s="260">
        <v>56574</v>
      </c>
      <c r="R11" s="91">
        <f t="shared" si="12"/>
        <v>28.91961661341853</v>
      </c>
      <c r="S11" s="89">
        <v>37.5</v>
      </c>
      <c r="T11" s="92">
        <f t="shared" si="2"/>
        <v>759.23696319018404</v>
      </c>
      <c r="U11" s="92">
        <f t="shared" si="3"/>
        <v>6788.88</v>
      </c>
      <c r="V11" s="92">
        <f t="shared" si="4"/>
        <v>3526.7164329754601</v>
      </c>
      <c r="W11" s="92">
        <f t="shared" si="5"/>
        <v>429.99927722392636</v>
      </c>
      <c r="X11" s="92">
        <f t="shared" si="13"/>
        <v>11504.83267338957</v>
      </c>
      <c r="Y11" s="93">
        <f t="shared" si="6"/>
        <v>68078.832673389566</v>
      </c>
    </row>
    <row r="12" spans="1:25" x14ac:dyDescent="0.3">
      <c r="A12" s="88" t="s">
        <v>47</v>
      </c>
      <c r="B12" s="89" t="s">
        <v>134</v>
      </c>
      <c r="C12" s="260">
        <v>49850</v>
      </c>
      <c r="D12" s="91">
        <f t="shared" si="0"/>
        <v>25.482428115015974</v>
      </c>
      <c r="E12" s="89">
        <v>37.5</v>
      </c>
      <c r="F12" s="92">
        <f t="shared" si="7"/>
        <v>668.99923312883436</v>
      </c>
      <c r="G12" s="92">
        <f t="shared" si="8"/>
        <v>5982</v>
      </c>
      <c r="H12" s="92">
        <f t="shared" si="9"/>
        <v>3107.5549578220862</v>
      </c>
      <c r="I12" s="92">
        <f t="shared" si="10"/>
        <v>378.89249424846628</v>
      </c>
      <c r="J12" s="92">
        <f t="shared" si="11"/>
        <v>10137.446685199386</v>
      </c>
      <c r="K12" s="93">
        <f t="shared" si="1"/>
        <v>59987.446685199393</v>
      </c>
      <c r="O12" s="88" t="s">
        <v>148</v>
      </c>
      <c r="P12" s="89" t="s">
        <v>137</v>
      </c>
      <c r="Q12" s="260">
        <v>57418</v>
      </c>
      <c r="R12" s="91">
        <f t="shared" si="12"/>
        <v>29.351054313099041</v>
      </c>
      <c r="S12" s="89">
        <v>37.5</v>
      </c>
      <c r="T12" s="92">
        <f t="shared" si="2"/>
        <v>770.5636503067484</v>
      </c>
      <c r="U12" s="92">
        <f t="shared" si="3"/>
        <v>6890.16</v>
      </c>
      <c r="V12" s="92">
        <f t="shared" si="4"/>
        <v>3579.3298007668714</v>
      </c>
      <c r="W12" s="92">
        <f t="shared" si="5"/>
        <v>436.41422737730062</v>
      </c>
      <c r="X12" s="92">
        <f t="shared" si="13"/>
        <v>11676.467678450921</v>
      </c>
      <c r="Y12" s="93">
        <f t="shared" si="6"/>
        <v>69094.467678450936</v>
      </c>
    </row>
    <row r="13" spans="1:25" x14ac:dyDescent="0.3">
      <c r="A13" s="88" t="s">
        <v>48</v>
      </c>
      <c r="B13" s="89" t="s">
        <v>134</v>
      </c>
      <c r="C13" s="260">
        <v>50829</v>
      </c>
      <c r="D13" s="91">
        <f t="shared" si="0"/>
        <v>25.982875399361021</v>
      </c>
      <c r="E13" s="89">
        <v>37.5</v>
      </c>
      <c r="F13" s="92">
        <f t="shared" si="7"/>
        <v>682.13765337423308</v>
      </c>
      <c r="G13" s="92">
        <f t="shared" si="8"/>
        <v>6099.48</v>
      </c>
      <c r="H13" s="92">
        <f t="shared" si="9"/>
        <v>3168.5839709355823</v>
      </c>
      <c r="I13" s="92">
        <f t="shared" si="10"/>
        <v>386.33353240030669</v>
      </c>
      <c r="J13" s="92">
        <f t="shared" si="11"/>
        <v>10336.535156710122</v>
      </c>
      <c r="K13" s="93">
        <f t="shared" si="1"/>
        <v>61165.53515671011</v>
      </c>
      <c r="O13" s="88" t="s">
        <v>149</v>
      </c>
      <c r="P13" s="89" t="s">
        <v>137</v>
      </c>
      <c r="Q13" s="260">
        <v>59102</v>
      </c>
      <c r="R13" s="91">
        <f t="shared" si="12"/>
        <v>30.211884984025559</v>
      </c>
      <c r="S13" s="89">
        <v>37.5</v>
      </c>
      <c r="T13" s="92">
        <f t="shared" si="2"/>
        <v>793.16334355828224</v>
      </c>
      <c r="U13" s="92">
        <f t="shared" si="3"/>
        <v>7092.24</v>
      </c>
      <c r="V13" s="92">
        <f t="shared" si="4"/>
        <v>3684.3071838957057</v>
      </c>
      <c r="W13" s="92">
        <f t="shared" si="5"/>
        <v>449.21372507668713</v>
      </c>
      <c r="X13" s="92">
        <f t="shared" si="13"/>
        <v>12018.924252530674</v>
      </c>
      <c r="Y13" s="93">
        <f t="shared" si="6"/>
        <v>71120.924252530676</v>
      </c>
    </row>
    <row r="14" spans="1:25" x14ac:dyDescent="0.3">
      <c r="A14" s="88" t="s">
        <v>49</v>
      </c>
      <c r="B14" s="89" t="s">
        <v>134</v>
      </c>
      <c r="C14" s="260">
        <v>51559</v>
      </c>
      <c r="D14" s="91">
        <f t="shared" si="0"/>
        <v>26.356038338658148</v>
      </c>
      <c r="E14" s="89">
        <v>37.5</v>
      </c>
      <c r="F14" s="92">
        <f t="shared" si="7"/>
        <v>691.93443251533745</v>
      </c>
      <c r="G14" s="92">
        <f t="shared" si="8"/>
        <v>6187.08</v>
      </c>
      <c r="H14" s="92">
        <f t="shared" si="9"/>
        <v>3214.0907937883435</v>
      </c>
      <c r="I14" s="92">
        <f t="shared" si="10"/>
        <v>391.88200824386502</v>
      </c>
      <c r="J14" s="92">
        <f t="shared" si="11"/>
        <v>10484.987234547547</v>
      </c>
      <c r="K14" s="93">
        <f t="shared" si="1"/>
        <v>62043.987234547545</v>
      </c>
      <c r="O14" s="88" t="s">
        <v>150</v>
      </c>
      <c r="P14" s="89" t="s">
        <v>137</v>
      </c>
      <c r="Q14" s="260">
        <v>60794</v>
      </c>
      <c r="R14" s="91">
        <f t="shared" si="12"/>
        <v>31.076805111821088</v>
      </c>
      <c r="S14" s="89">
        <v>37.5</v>
      </c>
      <c r="T14" s="92">
        <f t="shared" si="2"/>
        <v>815.87039877300606</v>
      </c>
      <c r="U14" s="92">
        <f t="shared" si="3"/>
        <v>7295.28</v>
      </c>
      <c r="V14" s="92">
        <f t="shared" si="4"/>
        <v>3789.7832719325156</v>
      </c>
      <c r="W14" s="92">
        <f t="shared" si="5"/>
        <v>462.0740279907975</v>
      </c>
      <c r="X14" s="92">
        <f t="shared" si="13"/>
        <v>12363.007698696318</v>
      </c>
      <c r="Y14" s="93">
        <f t="shared" si="6"/>
        <v>73157.00769869631</v>
      </c>
    </row>
    <row r="15" spans="1:25" x14ac:dyDescent="0.3">
      <c r="A15" s="88" t="s">
        <v>50</v>
      </c>
      <c r="B15" s="89" t="s">
        <v>134</v>
      </c>
      <c r="C15" s="260">
        <v>52540</v>
      </c>
      <c r="D15" s="91">
        <f t="shared" si="0"/>
        <v>26.857507987220448</v>
      </c>
      <c r="E15" s="89">
        <v>37.5</v>
      </c>
      <c r="F15" s="92">
        <f t="shared" si="7"/>
        <v>705.09969325153372</v>
      </c>
      <c r="G15" s="92">
        <f t="shared" si="8"/>
        <v>6304.8</v>
      </c>
      <c r="H15" s="92">
        <f t="shared" si="9"/>
        <v>3275.2444831288344</v>
      </c>
      <c r="I15" s="92">
        <f t="shared" si="10"/>
        <v>399.3382476993865</v>
      </c>
      <c r="J15" s="92">
        <f t="shared" si="11"/>
        <v>10684.482424079755</v>
      </c>
      <c r="K15" s="93">
        <f t="shared" si="1"/>
        <v>63224.482424079761</v>
      </c>
      <c r="O15" s="88" t="s">
        <v>151</v>
      </c>
      <c r="P15" s="89" t="s">
        <v>137</v>
      </c>
      <c r="Q15" s="260">
        <v>62482</v>
      </c>
      <c r="R15" s="91">
        <f t="shared" si="12"/>
        <v>31.939680511182111</v>
      </c>
      <c r="S15" s="89">
        <v>37.5</v>
      </c>
      <c r="T15" s="92">
        <f t="shared" si="2"/>
        <v>838.52377300613489</v>
      </c>
      <c r="U15" s="92">
        <f t="shared" si="3"/>
        <v>7497.84</v>
      </c>
      <c r="V15" s="92">
        <f t="shared" si="4"/>
        <v>3895.0100075153373</v>
      </c>
      <c r="W15" s="92">
        <f t="shared" si="5"/>
        <v>474.90392829754597</v>
      </c>
      <c r="X15" s="92">
        <f t="shared" si="13"/>
        <v>12706.277708819018</v>
      </c>
      <c r="Y15" s="93">
        <f t="shared" si="6"/>
        <v>75188.277708819005</v>
      </c>
    </row>
    <row r="16" spans="1:25" x14ac:dyDescent="0.3">
      <c r="A16" s="88" t="s">
        <v>51</v>
      </c>
      <c r="B16" s="89" t="s">
        <v>134</v>
      </c>
      <c r="C16" s="260">
        <v>54012</v>
      </c>
      <c r="D16" s="91">
        <f t="shared" si="0"/>
        <v>27.609968051118212</v>
      </c>
      <c r="E16" s="89">
        <v>37.5</v>
      </c>
      <c r="F16" s="92">
        <f t="shared" si="7"/>
        <v>724.85429447852766</v>
      </c>
      <c r="G16" s="92">
        <f t="shared" si="8"/>
        <v>6481.44</v>
      </c>
      <c r="H16" s="92">
        <f t="shared" si="9"/>
        <v>3367.006186196319</v>
      </c>
      <c r="I16" s="92">
        <f t="shared" si="10"/>
        <v>410.52640720858898</v>
      </c>
      <c r="J16" s="92">
        <f t="shared" si="11"/>
        <v>10983.826887883435</v>
      </c>
      <c r="K16" s="93">
        <f t="shared" si="1"/>
        <v>64995.826887883442</v>
      </c>
      <c r="O16" s="88" t="s">
        <v>152</v>
      </c>
      <c r="P16" s="89" t="s">
        <v>137</v>
      </c>
      <c r="Q16" s="260">
        <v>64169</v>
      </c>
      <c r="R16" s="91">
        <f t="shared" si="12"/>
        <v>32.802044728434502</v>
      </c>
      <c r="S16" s="89">
        <v>37.5</v>
      </c>
      <c r="T16" s="92">
        <f t="shared" si="2"/>
        <v>861.163726993865</v>
      </c>
      <c r="U16" s="92">
        <f t="shared" si="3"/>
        <v>7700.28</v>
      </c>
      <c r="V16" s="92">
        <f t="shared" si="4"/>
        <v>4000.1744049846625</v>
      </c>
      <c r="W16" s="92">
        <f t="shared" si="5"/>
        <v>487.726227952454</v>
      </c>
      <c r="X16" s="92">
        <f t="shared" si="13"/>
        <v>13049.344359930981</v>
      </c>
      <c r="Y16" s="93">
        <f t="shared" si="6"/>
        <v>77218.344359930983</v>
      </c>
    </row>
    <row r="17" spans="1:25" x14ac:dyDescent="0.3">
      <c r="A17" s="88" t="s">
        <v>52</v>
      </c>
      <c r="B17" s="89" t="s">
        <v>134</v>
      </c>
      <c r="C17" s="260">
        <v>55483</v>
      </c>
      <c r="D17" s="91">
        <f t="shared" si="0"/>
        <v>28.361916932907345</v>
      </c>
      <c r="E17" s="89">
        <v>37.5</v>
      </c>
      <c r="F17" s="92">
        <f t="shared" si="7"/>
        <v>744.59547546012266</v>
      </c>
      <c r="G17" s="92">
        <f t="shared" si="8"/>
        <v>6657.96</v>
      </c>
      <c r="H17" s="92">
        <f t="shared" si="9"/>
        <v>3458.7055511503067</v>
      </c>
      <c r="I17" s="92">
        <f t="shared" si="10"/>
        <v>421.70696606595095</v>
      </c>
      <c r="J17" s="92">
        <f t="shared" si="11"/>
        <v>11282.96799267638</v>
      </c>
      <c r="K17" s="93">
        <f t="shared" si="1"/>
        <v>66765.967992676378</v>
      </c>
      <c r="O17" s="88" t="s">
        <v>153</v>
      </c>
      <c r="P17" s="89" t="s">
        <v>137</v>
      </c>
      <c r="Q17" s="260">
        <v>65992</v>
      </c>
      <c r="R17" s="91">
        <f t="shared" si="12"/>
        <v>33.733929712460061</v>
      </c>
      <c r="S17" s="89">
        <v>37.5</v>
      </c>
      <c r="T17" s="92">
        <f t="shared" si="2"/>
        <v>885.62883435582819</v>
      </c>
      <c r="U17" s="92">
        <f t="shared" si="3"/>
        <v>7919.04</v>
      </c>
      <c r="V17" s="92">
        <f t="shared" si="4"/>
        <v>4113.8167858895704</v>
      </c>
      <c r="W17" s="92">
        <f t="shared" si="5"/>
        <v>501.58221625766868</v>
      </c>
      <c r="X17" s="92">
        <f t="shared" si="13"/>
        <v>13420.067836503067</v>
      </c>
      <c r="Y17" s="93">
        <f t="shared" si="6"/>
        <v>79412.067836503062</v>
      </c>
    </row>
    <row r="18" spans="1:25" x14ac:dyDescent="0.3">
      <c r="A18" s="88" t="s">
        <v>53</v>
      </c>
      <c r="B18" s="89" t="s">
        <v>134</v>
      </c>
      <c r="C18" s="260">
        <v>56957</v>
      </c>
      <c r="D18" s="91">
        <f t="shared" si="0"/>
        <v>29.115399361022362</v>
      </c>
      <c r="E18" s="89">
        <v>37.5</v>
      </c>
      <c r="F18" s="92">
        <f t="shared" si="7"/>
        <v>764.37691717791415</v>
      </c>
      <c r="G18" s="92">
        <f t="shared" si="8"/>
        <v>6834.84</v>
      </c>
      <c r="H18" s="92">
        <f t="shared" si="9"/>
        <v>3550.5919304447852</v>
      </c>
      <c r="I18" s="92">
        <f t="shared" si="10"/>
        <v>432.91032687883433</v>
      </c>
      <c r="J18" s="92">
        <f t="shared" si="11"/>
        <v>11582.719174501533</v>
      </c>
      <c r="K18" s="93">
        <f t="shared" si="1"/>
        <v>68539.71917450153</v>
      </c>
      <c r="O18" s="88" t="s">
        <v>154</v>
      </c>
      <c r="P18" s="89" t="s">
        <v>137</v>
      </c>
      <c r="Q18" s="260">
        <v>67838</v>
      </c>
      <c r="R18" s="91">
        <f t="shared" si="12"/>
        <v>34.677571884984026</v>
      </c>
      <c r="S18" s="89">
        <v>37.5</v>
      </c>
      <c r="T18" s="92">
        <f t="shared" si="2"/>
        <v>910.40260736196319</v>
      </c>
      <c r="U18" s="92">
        <f t="shared" si="3"/>
        <v>8140.5599999999995</v>
      </c>
      <c r="V18" s="92">
        <f t="shared" si="4"/>
        <v>4228.8929434049078</v>
      </c>
      <c r="W18" s="92">
        <f t="shared" si="5"/>
        <v>515.61301955521469</v>
      </c>
      <c r="X18" s="92">
        <f t="shared" si="13"/>
        <v>13795.468570322084</v>
      </c>
      <c r="Y18" s="93">
        <f t="shared" si="6"/>
        <v>81633.468570322075</v>
      </c>
    </row>
    <row r="19" spans="1:25" x14ac:dyDescent="0.3">
      <c r="A19" s="88" t="s">
        <v>54</v>
      </c>
      <c r="B19" s="89" t="s">
        <v>134</v>
      </c>
      <c r="C19" s="260">
        <v>58427</v>
      </c>
      <c r="D19" s="91">
        <f t="shared" si="0"/>
        <v>29.866837060702874</v>
      </c>
      <c r="E19" s="89">
        <v>37.5</v>
      </c>
      <c r="F19" s="92">
        <f t="shared" si="7"/>
        <v>784.10467791411043</v>
      </c>
      <c r="G19" s="92">
        <f t="shared" si="8"/>
        <v>7011.24</v>
      </c>
      <c r="H19" s="92">
        <f t="shared" si="9"/>
        <v>3642.228957285276</v>
      </c>
      <c r="I19" s="92">
        <f t="shared" si="10"/>
        <v>444.08328508435579</v>
      </c>
      <c r="J19" s="92">
        <f t="shared" si="11"/>
        <v>11881.656920283744</v>
      </c>
      <c r="K19" s="93">
        <f t="shared" si="1"/>
        <v>70308.656920283742</v>
      </c>
      <c r="O19" s="88" t="s">
        <v>155</v>
      </c>
      <c r="P19" s="89" t="s">
        <v>137</v>
      </c>
      <c r="Q19" s="260">
        <v>69665</v>
      </c>
      <c r="R19" s="91">
        <f t="shared" si="12"/>
        <v>35.611501597444089</v>
      </c>
      <c r="S19" s="89">
        <v>37.5</v>
      </c>
      <c r="T19" s="92">
        <f t="shared" si="2"/>
        <v>934.92139570552149</v>
      </c>
      <c r="U19" s="92">
        <f t="shared" si="3"/>
        <v>8359.7999999999993</v>
      </c>
      <c r="V19" s="92">
        <f t="shared" si="4"/>
        <v>4342.7846767638039</v>
      </c>
      <c r="W19" s="92">
        <f t="shared" si="5"/>
        <v>529.49941046779134</v>
      </c>
      <c r="X19" s="92">
        <f t="shared" si="13"/>
        <v>14167.005482937117</v>
      </c>
      <c r="Y19" s="93">
        <f t="shared" si="6"/>
        <v>83832.005482937107</v>
      </c>
    </row>
    <row r="20" spans="1:25" x14ac:dyDescent="0.3">
      <c r="A20" s="88" t="s">
        <v>55</v>
      </c>
      <c r="B20" s="89" t="s">
        <v>134</v>
      </c>
      <c r="C20" s="260">
        <v>60879</v>
      </c>
      <c r="D20" s="91">
        <f t="shared" si="0"/>
        <v>31.120255591054313</v>
      </c>
      <c r="E20" s="89">
        <v>37.5</v>
      </c>
      <c r="F20" s="92">
        <f t="shared" si="7"/>
        <v>817.01111963190192</v>
      </c>
      <c r="G20" s="92">
        <f t="shared" si="8"/>
        <v>7305.48</v>
      </c>
      <c r="H20" s="92">
        <f t="shared" si="9"/>
        <v>3795.0820115797546</v>
      </c>
      <c r="I20" s="92">
        <f t="shared" si="10"/>
        <v>462.72008339723925</v>
      </c>
      <c r="J20" s="92">
        <f t="shared" si="11"/>
        <v>12380.293214608897</v>
      </c>
      <c r="K20" s="93">
        <f t="shared" si="1"/>
        <v>73259.293214608901</v>
      </c>
      <c r="O20" s="88" t="s">
        <v>156</v>
      </c>
      <c r="P20" s="89" t="s">
        <v>137</v>
      </c>
      <c r="Q20" s="260">
        <v>70868</v>
      </c>
      <c r="R20" s="91">
        <f t="shared" si="12"/>
        <v>36.226453674121402</v>
      </c>
      <c r="S20" s="89">
        <v>37.5</v>
      </c>
      <c r="T20" s="92">
        <f t="shared" si="2"/>
        <v>951.06595092024531</v>
      </c>
      <c r="U20" s="92">
        <f t="shared" si="3"/>
        <v>8504.16</v>
      </c>
      <c r="V20" s="92">
        <f t="shared" si="4"/>
        <v>4417.7774273006144</v>
      </c>
      <c r="W20" s="92">
        <f t="shared" si="5"/>
        <v>538.64299463190184</v>
      </c>
      <c r="X20" s="92">
        <f t="shared" si="13"/>
        <v>14411.646372852761</v>
      </c>
      <c r="Y20" s="93">
        <f t="shared" si="6"/>
        <v>85279.64637285276</v>
      </c>
    </row>
    <row r="21" spans="1:25" x14ac:dyDescent="0.3">
      <c r="A21" s="88" t="s">
        <v>56</v>
      </c>
      <c r="B21" s="89" t="s">
        <v>134</v>
      </c>
      <c r="C21" s="260">
        <v>62351</v>
      </c>
      <c r="D21" s="91">
        <f t="shared" si="0"/>
        <v>31.872715654952074</v>
      </c>
      <c r="E21" s="89">
        <v>37.5</v>
      </c>
      <c r="F21" s="92">
        <f t="shared" si="7"/>
        <v>836.76572085889575</v>
      </c>
      <c r="G21" s="92">
        <f t="shared" si="8"/>
        <v>7482.12</v>
      </c>
      <c r="H21" s="92">
        <f t="shared" si="9"/>
        <v>3886.8437146472388</v>
      </c>
      <c r="I21" s="92">
        <f t="shared" si="10"/>
        <v>473.90824290644167</v>
      </c>
      <c r="J21" s="92">
        <f t="shared" si="11"/>
        <v>12679.637678412577</v>
      </c>
      <c r="K21" s="93">
        <f t="shared" si="1"/>
        <v>75030.637678412575</v>
      </c>
      <c r="O21" s="88" t="s">
        <v>157</v>
      </c>
      <c r="P21" s="89" t="s">
        <v>137</v>
      </c>
      <c r="Q21" s="260">
        <v>72071</v>
      </c>
      <c r="R21" s="91">
        <f t="shared" si="12"/>
        <v>36.841405750798728</v>
      </c>
      <c r="S21" s="89">
        <v>37.5</v>
      </c>
      <c r="T21" s="92">
        <f t="shared" si="2"/>
        <v>967.21050613496925</v>
      </c>
      <c r="U21" s="92">
        <f t="shared" si="3"/>
        <v>8648.52</v>
      </c>
      <c r="V21" s="92">
        <f t="shared" si="4"/>
        <v>4492.7701778374239</v>
      </c>
      <c r="W21" s="92">
        <f t="shared" si="5"/>
        <v>547.78657879601224</v>
      </c>
      <c r="X21" s="92">
        <f t="shared" si="13"/>
        <v>14656.287262768406</v>
      </c>
      <c r="Y21" s="93">
        <f t="shared" si="6"/>
        <v>86727.287262768412</v>
      </c>
    </row>
    <row r="22" spans="1:25" x14ac:dyDescent="0.3">
      <c r="A22" s="88" t="s">
        <v>57</v>
      </c>
      <c r="B22" s="89" t="s">
        <v>134</v>
      </c>
      <c r="C22" s="260">
        <v>63577</v>
      </c>
      <c r="D22" s="91">
        <f t="shared" si="0"/>
        <v>32.499424920127801</v>
      </c>
      <c r="E22" s="89">
        <v>37.5</v>
      </c>
      <c r="F22" s="92">
        <f t="shared" si="7"/>
        <v>853.21894171779149</v>
      </c>
      <c r="G22" s="92">
        <f t="shared" si="8"/>
        <v>7629.24</v>
      </c>
      <c r="H22" s="92">
        <f t="shared" si="9"/>
        <v>3963.2702417944788</v>
      </c>
      <c r="I22" s="92">
        <f t="shared" si="10"/>
        <v>483.22664206288346</v>
      </c>
      <c r="J22" s="92">
        <f t="shared" si="11"/>
        <v>12928.955825575154</v>
      </c>
      <c r="K22" s="93">
        <f t="shared" si="1"/>
        <v>76505.955825575162</v>
      </c>
      <c r="O22" s="88" t="s">
        <v>158</v>
      </c>
      <c r="P22" s="89" t="s">
        <v>137</v>
      </c>
      <c r="Q22" s="260">
        <v>74462</v>
      </c>
      <c r="R22" s="91">
        <f t="shared" si="12"/>
        <v>38.063642172523963</v>
      </c>
      <c r="S22" s="89">
        <v>37.5</v>
      </c>
      <c r="T22" s="92">
        <f t="shared" si="2"/>
        <v>999.29831288343564</v>
      </c>
      <c r="U22" s="92">
        <f t="shared" si="3"/>
        <v>8935.44</v>
      </c>
      <c r="V22" s="92">
        <f t="shared" si="4"/>
        <v>4641.8206072085886</v>
      </c>
      <c r="W22" s="92">
        <f t="shared" si="5"/>
        <v>565.95973734662573</v>
      </c>
      <c r="X22" s="92">
        <f t="shared" si="13"/>
        <v>15142.51865743865</v>
      </c>
      <c r="Y22" s="93">
        <f t="shared" si="6"/>
        <v>89604.518657438646</v>
      </c>
    </row>
    <row r="23" spans="1:25" x14ac:dyDescent="0.3">
      <c r="A23" s="88" t="s">
        <v>58</v>
      </c>
      <c r="B23" s="89" t="s">
        <v>134</v>
      </c>
      <c r="C23" s="260">
        <v>64801</v>
      </c>
      <c r="D23" s="91">
        <f t="shared" si="0"/>
        <v>33.125111821086257</v>
      </c>
      <c r="E23" s="89">
        <v>37.5</v>
      </c>
      <c r="F23" s="92">
        <f t="shared" si="7"/>
        <v>869.64532208588946</v>
      </c>
      <c r="G23" s="92">
        <f t="shared" si="8"/>
        <v>7776.12</v>
      </c>
      <c r="H23" s="92">
        <f t="shared" si="9"/>
        <v>4039.572092714724</v>
      </c>
      <c r="I23" s="92">
        <f t="shared" si="10"/>
        <v>492.52983991564423</v>
      </c>
      <c r="J23" s="92">
        <f t="shared" si="11"/>
        <v>13177.867254716259</v>
      </c>
      <c r="K23" s="93">
        <f t="shared" si="1"/>
        <v>77978.867254716257</v>
      </c>
      <c r="O23" s="88" t="s">
        <v>159</v>
      </c>
      <c r="P23" s="89" t="s">
        <v>137</v>
      </c>
      <c r="Q23" s="260">
        <v>76846</v>
      </c>
      <c r="R23" s="91">
        <f t="shared" si="12"/>
        <v>39.282300319488819</v>
      </c>
      <c r="S23" s="89">
        <v>37.5</v>
      </c>
      <c r="T23" s="92">
        <f t="shared" si="2"/>
        <v>1031.2921779141104</v>
      </c>
      <c r="U23" s="92">
        <f t="shared" si="3"/>
        <v>9221.52</v>
      </c>
      <c r="V23" s="92">
        <f t="shared" si="4"/>
        <v>4790.4346697852761</v>
      </c>
      <c r="W23" s="92">
        <f t="shared" si="5"/>
        <v>584.07969133435574</v>
      </c>
      <c r="X23" s="92">
        <f t="shared" si="13"/>
        <v>15627.326539033744</v>
      </c>
      <c r="Y23" s="93">
        <f t="shared" si="6"/>
        <v>92473.326539033733</v>
      </c>
    </row>
    <row r="24" spans="1:25" x14ac:dyDescent="0.3">
      <c r="A24" s="88" t="s">
        <v>59</v>
      </c>
      <c r="B24" s="89" t="s">
        <v>134</v>
      </c>
      <c r="C24" s="260">
        <v>65784</v>
      </c>
      <c r="D24" s="91">
        <f t="shared" si="0"/>
        <v>33.627603833865813</v>
      </c>
      <c r="E24" s="89">
        <v>37.5</v>
      </c>
      <c r="F24" s="92">
        <f t="shared" si="7"/>
        <v>882.8374233128834</v>
      </c>
      <c r="G24" s="92">
        <f t="shared" si="8"/>
        <v>7894.08</v>
      </c>
      <c r="H24" s="92">
        <f t="shared" si="9"/>
        <v>4100.8504582822088</v>
      </c>
      <c r="I24" s="92">
        <f t="shared" si="10"/>
        <v>500.00128067484661</v>
      </c>
      <c r="J24" s="92">
        <f t="shared" si="11"/>
        <v>13377.76916226994</v>
      </c>
      <c r="K24" s="93">
        <f t="shared" si="1"/>
        <v>79161.769162269935</v>
      </c>
      <c r="O24" s="88" t="s">
        <v>160</v>
      </c>
      <c r="P24" s="89" t="s">
        <v>137</v>
      </c>
      <c r="Q24" s="260">
        <v>79255</v>
      </c>
      <c r="R24" s="91">
        <f t="shared" si="12"/>
        <v>40.513738019169331</v>
      </c>
      <c r="S24" s="89">
        <v>37.5</v>
      </c>
      <c r="T24" s="92">
        <f t="shared" si="2"/>
        <v>1063.6215490797545</v>
      </c>
      <c r="U24" s="92">
        <f t="shared" si="3"/>
        <v>9510.6</v>
      </c>
      <c r="V24" s="92">
        <f t="shared" si="4"/>
        <v>4940.6071851993865</v>
      </c>
      <c r="W24" s="92">
        <f t="shared" si="5"/>
        <v>602.3896616180981</v>
      </c>
      <c r="X24" s="92">
        <f t="shared" si="13"/>
        <v>16117.218395897238</v>
      </c>
      <c r="Y24" s="93">
        <f t="shared" si="6"/>
        <v>95372.218395897246</v>
      </c>
    </row>
    <row r="25" spans="1:25" x14ac:dyDescent="0.3">
      <c r="A25" s="88" t="s">
        <v>60</v>
      </c>
      <c r="B25" s="89" t="s">
        <v>134</v>
      </c>
      <c r="C25" s="260">
        <v>67744</v>
      </c>
      <c r="D25" s="91">
        <f t="shared" si="0"/>
        <v>34.629520766773162</v>
      </c>
      <c r="E25" s="89">
        <v>37.5</v>
      </c>
      <c r="F25" s="92">
        <f t="shared" si="7"/>
        <v>909.14110429447851</v>
      </c>
      <c r="G25" s="92">
        <f t="shared" si="8"/>
        <v>8129.28</v>
      </c>
      <c r="H25" s="92">
        <f t="shared" si="9"/>
        <v>4223.0331607361968</v>
      </c>
      <c r="I25" s="92">
        <f t="shared" si="10"/>
        <v>514.89855828220857</v>
      </c>
      <c r="J25" s="92">
        <f t="shared" si="11"/>
        <v>13776.352823312884</v>
      </c>
      <c r="K25" s="93">
        <f t="shared" si="1"/>
        <v>81520.352823312889</v>
      </c>
      <c r="O25" s="88" t="s">
        <v>161</v>
      </c>
      <c r="P25" s="89" t="s">
        <v>137</v>
      </c>
      <c r="Q25" s="260">
        <v>84503</v>
      </c>
      <c r="R25" s="91">
        <f t="shared" si="12"/>
        <v>43.196421725239617</v>
      </c>
      <c r="S25" s="89">
        <v>37.5</v>
      </c>
      <c r="T25" s="92">
        <f t="shared" si="2"/>
        <v>1134.0509969325153</v>
      </c>
      <c r="U25" s="92">
        <f t="shared" si="3"/>
        <v>10140.359999999999</v>
      </c>
      <c r="V25" s="92">
        <f t="shared" si="4"/>
        <v>5267.7576048312885</v>
      </c>
      <c r="W25" s="92">
        <f t="shared" si="5"/>
        <v>642.27788247699391</v>
      </c>
      <c r="X25" s="92">
        <f t="shared" si="13"/>
        <v>17184.446484240798</v>
      </c>
      <c r="Y25" s="93">
        <f t="shared" si="6"/>
        <v>101687.44648424081</v>
      </c>
    </row>
    <row r="26" spans="1:25" x14ac:dyDescent="0.3">
      <c r="A26" s="88" t="s">
        <v>61</v>
      </c>
      <c r="B26" s="89" t="s">
        <v>134</v>
      </c>
      <c r="C26" s="260">
        <v>70200</v>
      </c>
      <c r="D26" s="91">
        <f t="shared" si="0"/>
        <v>35.884984025559106</v>
      </c>
      <c r="E26" s="89">
        <v>37.5</v>
      </c>
      <c r="F26" s="92">
        <f t="shared" si="7"/>
        <v>942.101226993865</v>
      </c>
      <c r="G26" s="92">
        <f t="shared" si="8"/>
        <v>8424</v>
      </c>
      <c r="H26" s="92">
        <f t="shared" si="9"/>
        <v>4376.1355674846627</v>
      </c>
      <c r="I26" s="92">
        <f t="shared" si="10"/>
        <v>533.56575920245393</v>
      </c>
      <c r="J26" s="92">
        <f t="shared" si="11"/>
        <v>14275.802553680984</v>
      </c>
      <c r="K26" s="93">
        <f t="shared" si="1"/>
        <v>84475.802553680973</v>
      </c>
      <c r="O26" s="88" t="s">
        <v>162</v>
      </c>
      <c r="P26" s="89" t="s">
        <v>137</v>
      </c>
      <c r="Q26" s="260">
        <v>87339</v>
      </c>
      <c r="R26" s="91">
        <f t="shared" si="12"/>
        <v>44.646134185303517</v>
      </c>
      <c r="S26" s="89">
        <v>37.5</v>
      </c>
      <c r="T26" s="92">
        <f t="shared" si="2"/>
        <v>1172.1108128834355</v>
      </c>
      <c r="U26" s="92">
        <f t="shared" si="3"/>
        <v>10480.68</v>
      </c>
      <c r="V26" s="92">
        <f t="shared" si="4"/>
        <v>5444.5484947085888</v>
      </c>
      <c r="W26" s="92">
        <f t="shared" si="5"/>
        <v>663.83333109662567</v>
      </c>
      <c r="X26" s="92">
        <f t="shared" si="13"/>
        <v>17761.172638688651</v>
      </c>
      <c r="Y26" s="93">
        <f t="shared" si="6"/>
        <v>105100.17263868866</v>
      </c>
    </row>
    <row r="27" spans="1:25" x14ac:dyDescent="0.3">
      <c r="A27" s="88" t="s">
        <v>62</v>
      </c>
      <c r="B27" s="89" t="s">
        <v>134</v>
      </c>
      <c r="C27" s="260">
        <v>73144</v>
      </c>
      <c r="D27" s="91">
        <f t="shared" si="0"/>
        <v>37.389904153354628</v>
      </c>
      <c r="E27" s="89">
        <v>37.5</v>
      </c>
      <c r="F27" s="92">
        <f t="shared" si="7"/>
        <v>981.61042944785277</v>
      </c>
      <c r="G27" s="92">
        <f t="shared" si="8"/>
        <v>8777.2799999999988</v>
      </c>
      <c r="H27" s="92">
        <f t="shared" si="9"/>
        <v>4559.658973619632</v>
      </c>
      <c r="I27" s="92">
        <f t="shared" si="10"/>
        <v>555.94207822085889</v>
      </c>
      <c r="J27" s="92">
        <f t="shared" si="11"/>
        <v>14874.491481288343</v>
      </c>
      <c r="K27" s="93">
        <f t="shared" si="1"/>
        <v>88018.491481288351</v>
      </c>
      <c r="O27" s="88" t="s">
        <v>163</v>
      </c>
      <c r="P27" s="89" t="s">
        <v>137</v>
      </c>
      <c r="Q27" s="260">
        <v>90198</v>
      </c>
      <c r="R27" s="91">
        <f t="shared" si="12"/>
        <v>46.107603833865817</v>
      </c>
      <c r="S27" s="89">
        <v>37.5</v>
      </c>
      <c r="T27" s="92">
        <f t="shared" si="2"/>
        <v>1210.4792944785277</v>
      </c>
      <c r="U27" s="92">
        <f t="shared" si="3"/>
        <v>10823.76</v>
      </c>
      <c r="V27" s="92">
        <f t="shared" si="4"/>
        <v>5622.7731611963191</v>
      </c>
      <c r="W27" s="92">
        <f t="shared" si="5"/>
        <v>685.56359470858899</v>
      </c>
      <c r="X27" s="92">
        <f t="shared" si="13"/>
        <v>18342.576050383439</v>
      </c>
      <c r="Y27" s="93">
        <f t="shared" si="6"/>
        <v>108540.57605038343</v>
      </c>
    </row>
    <row r="28" spans="1:25" x14ac:dyDescent="0.3">
      <c r="A28" s="88" t="s">
        <v>63</v>
      </c>
      <c r="B28" s="89" t="s">
        <v>134</v>
      </c>
      <c r="C28" s="260">
        <v>75595</v>
      </c>
      <c r="D28" s="91">
        <f t="shared" si="0"/>
        <v>38.642811501597443</v>
      </c>
      <c r="E28" s="89">
        <v>37.5</v>
      </c>
      <c r="F28" s="92">
        <f t="shared" si="7"/>
        <v>1014.5034509202453</v>
      </c>
      <c r="G28" s="92">
        <f t="shared" si="8"/>
        <v>9071.4</v>
      </c>
      <c r="H28" s="92">
        <f t="shared" si="9"/>
        <v>4712.4496898006137</v>
      </c>
      <c r="I28" s="92">
        <f t="shared" si="10"/>
        <v>574.5712758819019</v>
      </c>
      <c r="J28" s="92">
        <f t="shared" si="11"/>
        <v>15372.92441660276</v>
      </c>
      <c r="K28" s="93">
        <f t="shared" si="1"/>
        <v>90967.924416602764</v>
      </c>
      <c r="O28" s="88" t="s">
        <v>164</v>
      </c>
      <c r="P28" s="89" t="s">
        <v>137</v>
      </c>
      <c r="Q28" s="260">
        <v>91482</v>
      </c>
      <c r="R28" s="91">
        <f t="shared" si="12"/>
        <v>46.763961661341853</v>
      </c>
      <c r="S28" s="89">
        <v>37.5</v>
      </c>
      <c r="T28" s="92">
        <f t="shared" si="2"/>
        <v>1227.7108895705521</v>
      </c>
      <c r="U28" s="92">
        <f t="shared" si="3"/>
        <v>10977.84</v>
      </c>
      <c r="V28" s="92">
        <f t="shared" si="4"/>
        <v>5702.8152989263799</v>
      </c>
      <c r="W28" s="92">
        <f t="shared" si="5"/>
        <v>695.32283167177911</v>
      </c>
      <c r="X28" s="92">
        <f t="shared" si="13"/>
        <v>18603.689020168713</v>
      </c>
      <c r="Y28" s="93">
        <f t="shared" si="6"/>
        <v>110085.68902016869</v>
      </c>
    </row>
    <row r="29" spans="1:25" x14ac:dyDescent="0.3">
      <c r="A29" s="88" t="s">
        <v>64</v>
      </c>
      <c r="B29" s="89" t="s">
        <v>134</v>
      </c>
      <c r="C29" s="260">
        <v>77066</v>
      </c>
      <c r="D29" s="91">
        <f t="shared" si="0"/>
        <v>39.394760383386583</v>
      </c>
      <c r="E29" s="89">
        <v>37.5</v>
      </c>
      <c r="F29" s="92">
        <f t="shared" si="7"/>
        <v>1034.2446319018404</v>
      </c>
      <c r="G29" s="92">
        <f t="shared" si="8"/>
        <v>9247.92</v>
      </c>
      <c r="H29" s="92">
        <f t="shared" si="9"/>
        <v>4804.1490547546009</v>
      </c>
      <c r="I29" s="92">
        <f t="shared" si="10"/>
        <v>585.7518347392637</v>
      </c>
      <c r="J29" s="92">
        <f t="shared" si="11"/>
        <v>15672.065521395705</v>
      </c>
      <c r="K29" s="93">
        <f t="shared" si="1"/>
        <v>92738.065521395692</v>
      </c>
      <c r="O29" s="88" t="s">
        <v>165</v>
      </c>
      <c r="P29" s="89" t="s">
        <v>137</v>
      </c>
      <c r="Q29" s="260">
        <v>92766</v>
      </c>
      <c r="R29" s="91">
        <f t="shared" si="12"/>
        <v>47.420319488817888</v>
      </c>
      <c r="S29" s="89">
        <v>37.5</v>
      </c>
      <c r="T29" s="92">
        <f t="shared" si="2"/>
        <v>1244.9424846625766</v>
      </c>
      <c r="U29" s="92">
        <f t="shared" si="3"/>
        <v>11131.92</v>
      </c>
      <c r="V29" s="92">
        <f t="shared" si="4"/>
        <v>5782.8574366564417</v>
      </c>
      <c r="W29" s="92">
        <f t="shared" si="5"/>
        <v>705.08206863496935</v>
      </c>
      <c r="X29" s="92">
        <f t="shared" si="13"/>
        <v>18864.801989953987</v>
      </c>
      <c r="Y29" s="93">
        <f t="shared" si="6"/>
        <v>111630.80198995399</v>
      </c>
    </row>
    <row r="30" spans="1:25" x14ac:dyDescent="0.3">
      <c r="A30" s="88" t="s">
        <v>65</v>
      </c>
      <c r="B30" s="89" t="s">
        <v>134</v>
      </c>
      <c r="C30" s="260">
        <v>78536</v>
      </c>
      <c r="D30" s="91">
        <f t="shared" si="0"/>
        <v>40.146198083067091</v>
      </c>
      <c r="E30" s="89">
        <v>37.5</v>
      </c>
      <c r="F30" s="92">
        <f t="shared" si="7"/>
        <v>1053.9723926380368</v>
      </c>
      <c r="G30" s="92">
        <f t="shared" si="8"/>
        <v>9424.32</v>
      </c>
      <c r="H30" s="92">
        <f t="shared" si="9"/>
        <v>4895.7860815950926</v>
      </c>
      <c r="I30" s="92">
        <f t="shared" si="10"/>
        <v>596.92479294478528</v>
      </c>
      <c r="J30" s="92">
        <f t="shared" si="11"/>
        <v>15971.003267177915</v>
      </c>
      <c r="K30" s="93">
        <f t="shared" si="1"/>
        <v>94507.003267177934</v>
      </c>
      <c r="O30" s="88" t="s">
        <v>166</v>
      </c>
      <c r="P30" s="89" t="s">
        <v>137</v>
      </c>
      <c r="Q30" s="260">
        <v>95332</v>
      </c>
      <c r="R30" s="91">
        <f t="shared" si="12"/>
        <v>48.732012779552718</v>
      </c>
      <c r="S30" s="89">
        <v>37.5</v>
      </c>
      <c r="T30" s="92">
        <f t="shared" si="2"/>
        <v>1279.3788343558283</v>
      </c>
      <c r="U30" s="92">
        <f t="shared" si="3"/>
        <v>11439.84</v>
      </c>
      <c r="V30" s="92">
        <f t="shared" si="4"/>
        <v>5942.8170358895704</v>
      </c>
      <c r="W30" s="92">
        <f t="shared" si="5"/>
        <v>724.58534125766869</v>
      </c>
      <c r="X30" s="92">
        <f t="shared" si="13"/>
        <v>19386.621211503068</v>
      </c>
      <c r="Y30" s="93">
        <f t="shared" si="6"/>
        <v>114718.62121150306</v>
      </c>
    </row>
    <row r="31" spans="1:25" x14ac:dyDescent="0.3">
      <c r="A31" s="88" t="s">
        <v>66</v>
      </c>
      <c r="B31" s="89" t="s">
        <v>134</v>
      </c>
      <c r="C31" s="260">
        <v>80008</v>
      </c>
      <c r="D31" s="91">
        <f t="shared" si="0"/>
        <v>40.898658146964856</v>
      </c>
      <c r="E31" s="89">
        <v>37.5</v>
      </c>
      <c r="F31" s="92">
        <f t="shared" si="7"/>
        <v>1073.7269938650306</v>
      </c>
      <c r="G31" s="92">
        <f t="shared" si="8"/>
        <v>9600.9599999999991</v>
      </c>
      <c r="H31" s="92">
        <f t="shared" si="9"/>
        <v>4987.5477846625772</v>
      </c>
      <c r="I31" s="92">
        <f t="shared" si="10"/>
        <v>608.11295245398765</v>
      </c>
      <c r="J31" s="92">
        <f t="shared" si="11"/>
        <v>16270.347730981595</v>
      </c>
      <c r="K31" s="93">
        <f t="shared" si="1"/>
        <v>96278.347730981593</v>
      </c>
      <c r="O31" s="88" t="s">
        <v>167</v>
      </c>
      <c r="P31" s="89" t="s">
        <v>137</v>
      </c>
      <c r="Q31" s="260">
        <v>97897</v>
      </c>
      <c r="R31" s="91">
        <f t="shared" si="12"/>
        <v>50.043194888178917</v>
      </c>
      <c r="S31" s="89">
        <v>37.5</v>
      </c>
      <c r="T31" s="92">
        <f t="shared" si="2"/>
        <v>1313.8017638036811</v>
      </c>
      <c r="U31" s="92">
        <f t="shared" si="3"/>
        <v>11747.64</v>
      </c>
      <c r="V31" s="92">
        <f t="shared" si="4"/>
        <v>6102.7142970092027</v>
      </c>
      <c r="W31" s="92">
        <f t="shared" si="5"/>
        <v>744.08101322852758</v>
      </c>
      <c r="X31" s="92">
        <f t="shared" si="13"/>
        <v>19908.237074041412</v>
      </c>
      <c r="Y31" s="93">
        <f t="shared" si="6"/>
        <v>117805.2370740414</v>
      </c>
    </row>
    <row r="32" spans="1:25" x14ac:dyDescent="0.3">
      <c r="A32" s="88" t="s">
        <v>67</v>
      </c>
      <c r="B32" s="89" t="s">
        <v>134</v>
      </c>
      <c r="C32" s="260">
        <v>82952</v>
      </c>
      <c r="D32" s="91">
        <f t="shared" si="0"/>
        <v>42.403578274760385</v>
      </c>
      <c r="E32" s="89">
        <v>37.5</v>
      </c>
      <c r="F32" s="92">
        <f t="shared" si="7"/>
        <v>1113.2361963190185</v>
      </c>
      <c r="G32" s="92">
        <f t="shared" si="8"/>
        <v>9954.24</v>
      </c>
      <c r="H32" s="92">
        <f t="shared" si="9"/>
        <v>5171.0711907975465</v>
      </c>
      <c r="I32" s="92">
        <f t="shared" si="10"/>
        <v>630.4892714723926</v>
      </c>
      <c r="J32" s="92">
        <f t="shared" si="11"/>
        <v>16869.036658588957</v>
      </c>
      <c r="K32" s="93">
        <f t="shared" si="1"/>
        <v>99821.036658588971</v>
      </c>
      <c r="O32" s="88" t="s">
        <v>168</v>
      </c>
      <c r="P32" s="89" t="s">
        <v>137</v>
      </c>
      <c r="Q32" s="260">
        <v>100463</v>
      </c>
      <c r="R32" s="91">
        <f t="shared" si="12"/>
        <v>51.35488817891374</v>
      </c>
      <c r="S32" s="89">
        <v>37.5</v>
      </c>
      <c r="T32" s="92">
        <f t="shared" si="2"/>
        <v>1348.2381134969326</v>
      </c>
      <c r="U32" s="92">
        <f t="shared" si="3"/>
        <v>12055.56</v>
      </c>
      <c r="V32" s="92">
        <f t="shared" si="4"/>
        <v>6262.6738962423315</v>
      </c>
      <c r="W32" s="92">
        <f t="shared" si="5"/>
        <v>763.58428585122692</v>
      </c>
      <c r="X32" s="92">
        <f t="shared" si="13"/>
        <v>20430.05629559049</v>
      </c>
      <c r="Y32" s="93">
        <f t="shared" si="6"/>
        <v>120893.05629559049</v>
      </c>
    </row>
    <row r="33" spans="1:25" x14ac:dyDescent="0.3">
      <c r="A33" s="88" t="s">
        <v>68</v>
      </c>
      <c r="B33" s="89" t="s">
        <v>134</v>
      </c>
      <c r="C33" s="260">
        <v>85894</v>
      </c>
      <c r="D33" s="91">
        <f t="shared" si="0"/>
        <v>43.907476038338658</v>
      </c>
      <c r="E33" s="89">
        <v>37.5</v>
      </c>
      <c r="F33" s="92">
        <f t="shared" si="7"/>
        <v>1152.7185582822085</v>
      </c>
      <c r="G33" s="92">
        <f t="shared" si="8"/>
        <v>10307.279999999999</v>
      </c>
      <c r="H33" s="92">
        <f t="shared" si="9"/>
        <v>5354.4699207055219</v>
      </c>
      <c r="I33" s="92">
        <f t="shared" si="10"/>
        <v>652.85038918711655</v>
      </c>
      <c r="J33" s="92">
        <f t="shared" si="11"/>
        <v>17467.318868174843</v>
      </c>
      <c r="K33" s="93">
        <f t="shared" si="1"/>
        <v>103361.31886817486</v>
      </c>
      <c r="O33" s="88" t="s">
        <v>169</v>
      </c>
      <c r="P33" s="89" t="s">
        <v>137</v>
      </c>
      <c r="Q33" s="260">
        <v>103796</v>
      </c>
      <c r="R33" s="91">
        <f t="shared" si="12"/>
        <v>53.058658146964859</v>
      </c>
      <c r="S33" s="89">
        <v>37.5</v>
      </c>
      <c r="T33" s="92">
        <f t="shared" si="2"/>
        <v>1392.967791411043</v>
      </c>
      <c r="U33" s="92">
        <f t="shared" si="3"/>
        <v>12455.52</v>
      </c>
      <c r="V33" s="92">
        <f t="shared" si="4"/>
        <v>6470.4468285276071</v>
      </c>
      <c r="W33" s="92">
        <f t="shared" si="5"/>
        <v>788.91725843558277</v>
      </c>
      <c r="X33" s="92">
        <f t="shared" si="13"/>
        <v>21107.851878374233</v>
      </c>
      <c r="Y33" s="93">
        <f t="shared" si="6"/>
        <v>124903.85187837423</v>
      </c>
    </row>
    <row r="34" spans="1:25" x14ac:dyDescent="0.3">
      <c r="A34" s="88" t="s">
        <v>69</v>
      </c>
      <c r="B34" s="89" t="s">
        <v>134</v>
      </c>
      <c r="C34" s="260">
        <v>88836</v>
      </c>
      <c r="D34" s="91">
        <f t="shared" si="0"/>
        <v>45.41137380191693</v>
      </c>
      <c r="E34" s="89">
        <v>37.5</v>
      </c>
      <c r="F34" s="92">
        <f t="shared" si="7"/>
        <v>1192.2009202453987</v>
      </c>
      <c r="G34" s="92">
        <f t="shared" si="8"/>
        <v>10660.32</v>
      </c>
      <c r="H34" s="92">
        <f t="shared" si="9"/>
        <v>5537.8686506134964</v>
      </c>
      <c r="I34" s="92">
        <f t="shared" si="10"/>
        <v>675.21150690184038</v>
      </c>
      <c r="J34" s="92">
        <f t="shared" si="11"/>
        <v>18065.601077760737</v>
      </c>
      <c r="K34" s="93">
        <f t="shared" si="1"/>
        <v>106901.60107776073</v>
      </c>
      <c r="O34" s="88" t="s">
        <v>170</v>
      </c>
      <c r="P34" s="89" t="s">
        <v>137</v>
      </c>
      <c r="Q34" s="260">
        <v>107110</v>
      </c>
      <c r="R34" s="91">
        <f t="shared" si="12"/>
        <v>54.752715654952084</v>
      </c>
      <c r="S34" s="89">
        <v>37.5</v>
      </c>
      <c r="T34" s="92">
        <f t="shared" si="2"/>
        <v>1437.4424846625768</v>
      </c>
      <c r="U34" s="92">
        <f t="shared" si="3"/>
        <v>12853.199999999999</v>
      </c>
      <c r="V34" s="92">
        <f t="shared" si="4"/>
        <v>6677.0353366564414</v>
      </c>
      <c r="W34" s="92">
        <f t="shared" si="5"/>
        <v>814.1058186349693</v>
      </c>
      <c r="X34" s="92">
        <f t="shared" si="13"/>
        <v>21781.783639953988</v>
      </c>
      <c r="Y34" s="93">
        <f t="shared" si="6"/>
        <v>128891.78363995398</v>
      </c>
    </row>
    <row r="35" spans="1:25" x14ac:dyDescent="0.3">
      <c r="A35" s="88" t="s">
        <v>70</v>
      </c>
      <c r="B35" s="89" t="s">
        <v>134</v>
      </c>
      <c r="C35" s="260">
        <v>92267</v>
      </c>
      <c r="D35" s="91">
        <f t="shared" si="0"/>
        <v>47.16523961661342</v>
      </c>
      <c r="E35" s="89">
        <v>37.5</v>
      </c>
      <c r="F35" s="92">
        <f t="shared" si="7"/>
        <v>1238.2457822085889</v>
      </c>
      <c r="G35" s="92">
        <f t="shared" si="8"/>
        <v>11072.039999999999</v>
      </c>
      <c r="H35" s="92">
        <f t="shared" si="9"/>
        <v>5751.7507180214716</v>
      </c>
      <c r="I35" s="92">
        <f t="shared" si="10"/>
        <v>701.28934336656437</v>
      </c>
      <c r="J35" s="92">
        <f t="shared" si="11"/>
        <v>18763.325843596624</v>
      </c>
      <c r="K35" s="93">
        <f t="shared" si="1"/>
        <v>111030.32584359661</v>
      </c>
      <c r="O35" s="88" t="s">
        <v>171</v>
      </c>
      <c r="P35" s="89" t="s">
        <v>137</v>
      </c>
      <c r="Q35" s="260">
        <v>110415</v>
      </c>
      <c r="R35" s="91">
        <f t="shared" si="12"/>
        <v>56.442172523961659</v>
      </c>
      <c r="S35" s="89">
        <v>37.5</v>
      </c>
      <c r="T35" s="92">
        <f t="shared" si="2"/>
        <v>1481.7963957055213</v>
      </c>
      <c r="U35" s="92">
        <f t="shared" si="3"/>
        <v>13249.8</v>
      </c>
      <c r="V35" s="92">
        <f t="shared" si="4"/>
        <v>6883.0628017638037</v>
      </c>
      <c r="W35" s="92">
        <f t="shared" si="5"/>
        <v>839.22597296779134</v>
      </c>
      <c r="X35" s="92">
        <f t="shared" si="13"/>
        <v>22453.885170437115</v>
      </c>
      <c r="Y35" s="93">
        <f t="shared" si="6"/>
        <v>132868.88517043713</v>
      </c>
    </row>
    <row r="36" spans="1:25" x14ac:dyDescent="0.3">
      <c r="A36" s="88" t="s">
        <v>71</v>
      </c>
      <c r="B36" s="89" t="s">
        <v>134</v>
      </c>
      <c r="C36" s="260">
        <v>92761</v>
      </c>
      <c r="D36" s="91">
        <f t="shared" si="0"/>
        <v>47.417763578274759</v>
      </c>
      <c r="E36" s="89">
        <v>37.5</v>
      </c>
      <c r="F36" s="92">
        <f t="shared" si="7"/>
        <v>1244.8753834355828</v>
      </c>
      <c r="G36" s="92">
        <f t="shared" si="8"/>
        <v>11131.32</v>
      </c>
      <c r="H36" s="92">
        <f t="shared" si="9"/>
        <v>5782.5457460889565</v>
      </c>
      <c r="I36" s="92">
        <f t="shared" si="10"/>
        <v>705.04406537576688</v>
      </c>
      <c r="J36" s="92">
        <f t="shared" si="11"/>
        <v>18863.785194900309</v>
      </c>
      <c r="K36" s="93">
        <f t="shared" si="1"/>
        <v>111624.78519490031</v>
      </c>
      <c r="O36" s="88" t="s">
        <v>172</v>
      </c>
      <c r="P36" s="89" t="s">
        <v>137</v>
      </c>
      <c r="Q36" s="260">
        <v>113726</v>
      </c>
      <c r="R36" s="91">
        <f t="shared" si="12"/>
        <v>58.134696485623003</v>
      </c>
      <c r="S36" s="89">
        <v>37.5</v>
      </c>
      <c r="T36" s="92">
        <f t="shared" si="2"/>
        <v>1526.2308282208589</v>
      </c>
      <c r="U36" s="92">
        <f t="shared" si="3"/>
        <v>13647.119999999999</v>
      </c>
      <c r="V36" s="92">
        <f t="shared" si="4"/>
        <v>7089.4642955521467</v>
      </c>
      <c r="W36" s="92">
        <f t="shared" si="5"/>
        <v>864.39173121165641</v>
      </c>
      <c r="X36" s="92">
        <f t="shared" si="13"/>
        <v>23127.206854984663</v>
      </c>
      <c r="Y36" s="93">
        <f t="shared" si="6"/>
        <v>136853.20685498466</v>
      </c>
    </row>
    <row r="37" spans="1:25" x14ac:dyDescent="0.3">
      <c r="A37" s="88" t="s">
        <v>72</v>
      </c>
      <c r="B37" s="89" t="s">
        <v>134</v>
      </c>
      <c r="C37" s="260">
        <v>95702</v>
      </c>
      <c r="D37" s="91">
        <f t="shared" si="0"/>
        <v>48.921150159744414</v>
      </c>
      <c r="E37" s="89">
        <v>37.5</v>
      </c>
      <c r="F37" s="92">
        <f t="shared" si="7"/>
        <v>1284.3443251533743</v>
      </c>
      <c r="G37" s="92">
        <f t="shared" si="8"/>
        <v>11484.24</v>
      </c>
      <c r="H37" s="92">
        <f t="shared" si="9"/>
        <v>5965.8821378834364</v>
      </c>
      <c r="I37" s="92">
        <f t="shared" si="10"/>
        <v>727.39758243865026</v>
      </c>
      <c r="J37" s="92">
        <f t="shared" si="11"/>
        <v>19461.86404547546</v>
      </c>
      <c r="K37" s="93">
        <f t="shared" si="1"/>
        <v>115163.86404547546</v>
      </c>
      <c r="O37" s="88" t="s">
        <v>173</v>
      </c>
      <c r="P37" s="89" t="s">
        <v>137</v>
      </c>
      <c r="Q37" s="260">
        <v>120754</v>
      </c>
      <c r="R37" s="91">
        <f t="shared" si="12"/>
        <v>61.72728434504792</v>
      </c>
      <c r="S37" s="89">
        <v>37.5</v>
      </c>
      <c r="T37" s="92">
        <f t="shared" si="2"/>
        <v>1620.5483128834355</v>
      </c>
      <c r="U37" s="92">
        <f t="shared" si="3"/>
        <v>14490.48</v>
      </c>
      <c r="V37" s="92">
        <f t="shared" si="4"/>
        <v>7527.5765572085884</v>
      </c>
      <c r="W37" s="92">
        <f t="shared" si="5"/>
        <v>917.80911234662574</v>
      </c>
      <c r="X37" s="92">
        <f t="shared" si="13"/>
        <v>24556.413982438648</v>
      </c>
      <c r="Y37" s="93">
        <f t="shared" si="6"/>
        <v>145310.41398243862</v>
      </c>
    </row>
    <row r="38" spans="1:25" x14ac:dyDescent="0.3">
      <c r="A38" s="88" t="s">
        <v>73</v>
      </c>
      <c r="B38" s="89" t="s">
        <v>134</v>
      </c>
      <c r="C38" s="260">
        <v>98650</v>
      </c>
      <c r="D38" s="91">
        <f t="shared" si="0"/>
        <v>50.428115015974441</v>
      </c>
      <c r="E38" s="89">
        <v>37.5</v>
      </c>
      <c r="F38" s="92">
        <f t="shared" si="7"/>
        <v>1323.907208588957</v>
      </c>
      <c r="G38" s="92">
        <f t="shared" si="8"/>
        <v>11838</v>
      </c>
      <c r="H38" s="92">
        <f t="shared" si="9"/>
        <v>6149.6548964723934</v>
      </c>
      <c r="I38" s="92">
        <f t="shared" si="10"/>
        <v>749.80430406441724</v>
      </c>
      <c r="J38" s="92">
        <f t="shared" si="11"/>
        <v>20061.366409125767</v>
      </c>
      <c r="K38" s="93">
        <f t="shared" si="1"/>
        <v>118711.36640912577</v>
      </c>
      <c r="O38" s="88" t="s">
        <v>174</v>
      </c>
      <c r="P38" s="89" t="s">
        <v>137</v>
      </c>
      <c r="Q38" s="260">
        <v>124468</v>
      </c>
      <c r="R38" s="91">
        <f t="shared" si="12"/>
        <v>63.625814696485627</v>
      </c>
      <c r="S38" s="89">
        <v>37.5</v>
      </c>
      <c r="T38" s="92">
        <f t="shared" si="2"/>
        <v>1670.3911042944785</v>
      </c>
      <c r="U38" s="92">
        <f t="shared" si="3"/>
        <v>14936.16</v>
      </c>
      <c r="V38" s="92">
        <f t="shared" si="4"/>
        <v>7759.1003107361967</v>
      </c>
      <c r="W38" s="92">
        <f t="shared" si="5"/>
        <v>946.03793328220854</v>
      </c>
      <c r="X38" s="92">
        <f t="shared" si="13"/>
        <v>25311.689348312884</v>
      </c>
      <c r="Y38" s="93">
        <f t="shared" si="6"/>
        <v>149779.68934831288</v>
      </c>
    </row>
    <row r="39" spans="1:25" x14ac:dyDescent="0.3">
      <c r="A39" s="88" t="s">
        <v>74</v>
      </c>
      <c r="B39" s="89" t="s">
        <v>134</v>
      </c>
      <c r="C39" s="260">
        <v>101590</v>
      </c>
      <c r="D39" s="91">
        <f t="shared" si="0"/>
        <v>51.930990415335458</v>
      </c>
      <c r="E39" s="89">
        <v>37.5</v>
      </c>
      <c r="F39" s="92">
        <f t="shared" si="7"/>
        <v>1363.3627300613496</v>
      </c>
      <c r="G39" s="92">
        <f t="shared" si="8"/>
        <v>12190.8</v>
      </c>
      <c r="H39" s="92">
        <f t="shared" si="9"/>
        <v>6332.928950153374</v>
      </c>
      <c r="I39" s="92">
        <f t="shared" si="10"/>
        <v>772.15022047546006</v>
      </c>
      <c r="J39" s="92">
        <f t="shared" si="11"/>
        <v>20659.241900690184</v>
      </c>
      <c r="K39" s="93">
        <f t="shared" si="1"/>
        <v>122249.24190069019</v>
      </c>
      <c r="O39" s="88" t="s">
        <v>175</v>
      </c>
      <c r="P39" s="89" t="s">
        <v>137</v>
      </c>
      <c r="Q39" s="260">
        <v>128186</v>
      </c>
      <c r="R39" s="91">
        <f t="shared" si="12"/>
        <v>65.526389776357831</v>
      </c>
      <c r="S39" s="89">
        <v>37.5</v>
      </c>
      <c r="T39" s="92">
        <f t="shared" si="2"/>
        <v>1720.2875766871166</v>
      </c>
      <c r="U39" s="92">
        <f t="shared" si="3"/>
        <v>15382.32</v>
      </c>
      <c r="V39" s="92">
        <f t="shared" si="4"/>
        <v>7990.8734167177918</v>
      </c>
      <c r="W39" s="92">
        <f t="shared" si="5"/>
        <v>974.29715682515337</v>
      </c>
      <c r="X39" s="92">
        <f t="shared" si="13"/>
        <v>26067.778150230057</v>
      </c>
      <c r="Y39" s="93">
        <f t="shared" si="6"/>
        <v>154253.77815023009</v>
      </c>
    </row>
    <row r="40" spans="1:25" x14ac:dyDescent="0.3">
      <c r="A40" s="88" t="s">
        <v>75</v>
      </c>
      <c r="B40" s="89" t="s">
        <v>134</v>
      </c>
      <c r="C40" s="260">
        <v>107475</v>
      </c>
      <c r="D40" s="91">
        <f t="shared" si="0"/>
        <v>54.939297124600635</v>
      </c>
      <c r="E40" s="89">
        <v>37.5</v>
      </c>
      <c r="F40" s="92">
        <f t="shared" si="7"/>
        <v>1442.3408742331289</v>
      </c>
      <c r="G40" s="92">
        <f t="shared" si="8"/>
        <v>12897</v>
      </c>
      <c r="H40" s="92">
        <f t="shared" si="9"/>
        <v>6699.7887480828222</v>
      </c>
      <c r="I40" s="92">
        <f t="shared" si="10"/>
        <v>816.8800565567484</v>
      </c>
      <c r="J40" s="92">
        <f t="shared" si="11"/>
        <v>21856.009678872699</v>
      </c>
      <c r="K40" s="93">
        <f t="shared" si="1"/>
        <v>129331.0096788727</v>
      </c>
      <c r="O40" s="88" t="s">
        <v>78</v>
      </c>
      <c r="P40" s="89" t="s">
        <v>137</v>
      </c>
      <c r="Q40" s="26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</row>
    <row r="41" spans="1:25" x14ac:dyDescent="0.3">
      <c r="A41" s="88" t="s">
        <v>76</v>
      </c>
      <c r="B41" s="89" t="s">
        <v>134</v>
      </c>
      <c r="C41" s="260">
        <v>109438</v>
      </c>
      <c r="D41" s="91">
        <f t="shared" si="0"/>
        <v>55.942747603833865</v>
      </c>
      <c r="E41" s="89">
        <v>37.5</v>
      </c>
      <c r="F41" s="92">
        <f t="shared" si="7"/>
        <v>1468.6848159509202</v>
      </c>
      <c r="G41" s="92">
        <f t="shared" si="8"/>
        <v>13132.56</v>
      </c>
      <c r="H41" s="92">
        <f t="shared" si="9"/>
        <v>6822.1584648773005</v>
      </c>
      <c r="I41" s="92">
        <f t="shared" si="10"/>
        <v>831.80013611963193</v>
      </c>
      <c r="J41" s="92">
        <f t="shared" si="11"/>
        <v>22255.203416947854</v>
      </c>
      <c r="K41" s="93">
        <f t="shared" si="1"/>
        <v>131693.20341694786</v>
      </c>
      <c r="O41" s="88" t="s">
        <v>176</v>
      </c>
      <c r="P41" s="89" t="s">
        <v>137</v>
      </c>
      <c r="Q41" s="260">
        <v>129100</v>
      </c>
      <c r="R41" s="91">
        <f>+Q41*12/313/75</f>
        <v>65.993610223642179</v>
      </c>
      <c r="S41" s="89">
        <v>37.5</v>
      </c>
      <c r="T41" s="92">
        <f t="shared" si="2"/>
        <v>1732.5536809815951</v>
      </c>
      <c r="U41" s="92">
        <f t="shared" si="3"/>
        <v>15492</v>
      </c>
      <c r="V41" s="92">
        <f t="shared" si="4"/>
        <v>8047.8504524539876</v>
      </c>
      <c r="W41" s="92">
        <f t="shared" si="5"/>
        <v>981.24415260736191</v>
      </c>
      <c r="X41" s="92">
        <f t="shared" si="13"/>
        <v>26253.64828604295</v>
      </c>
      <c r="Y41" s="93">
        <f t="shared" si="6"/>
        <v>155353.64828604294</v>
      </c>
    </row>
    <row r="42" spans="1:25" x14ac:dyDescent="0.3">
      <c r="A42" s="88" t="s">
        <v>77</v>
      </c>
      <c r="B42" s="89" t="s">
        <v>134</v>
      </c>
      <c r="C42" s="260">
        <v>111401</v>
      </c>
      <c r="D42" s="91">
        <f t="shared" si="0"/>
        <v>56.946198083067088</v>
      </c>
      <c r="E42" s="89">
        <v>37.5</v>
      </c>
      <c r="F42" s="92">
        <f t="shared" si="7"/>
        <v>1495.0287576687117</v>
      </c>
      <c r="G42" s="92">
        <f t="shared" si="8"/>
        <v>13368.119999999999</v>
      </c>
      <c r="H42" s="92">
        <f t="shared" si="9"/>
        <v>6944.5281816717788</v>
      </c>
      <c r="I42" s="92">
        <f t="shared" si="10"/>
        <v>846.72021568251535</v>
      </c>
      <c r="J42" s="92">
        <f t="shared" si="11"/>
        <v>22654.397155023005</v>
      </c>
      <c r="K42" s="93">
        <f t="shared" si="1"/>
        <v>134055.39715502301</v>
      </c>
      <c r="O42" s="88" t="s">
        <v>177</v>
      </c>
      <c r="P42" s="89" t="s">
        <v>137</v>
      </c>
      <c r="Q42" s="260">
        <v>136400</v>
      </c>
      <c r="R42" s="91">
        <f t="shared" si="12"/>
        <v>69.725239616613422</v>
      </c>
      <c r="S42" s="89">
        <v>37.5</v>
      </c>
      <c r="T42" s="92">
        <f t="shared" si="2"/>
        <v>1830.5214723926381</v>
      </c>
      <c r="U42" s="92">
        <f t="shared" si="3"/>
        <v>16368</v>
      </c>
      <c r="V42" s="92">
        <f t="shared" si="4"/>
        <v>8502.9186809815947</v>
      </c>
      <c r="W42" s="92">
        <f t="shared" si="5"/>
        <v>1036.7289110429447</v>
      </c>
      <c r="X42" s="92">
        <f t="shared" si="13"/>
        <v>27738.169064417176</v>
      </c>
      <c r="Y42" s="93">
        <f t="shared" si="6"/>
        <v>164138.16906441716</v>
      </c>
    </row>
    <row r="43" spans="1:25" x14ac:dyDescent="0.3">
      <c r="A43" s="88" t="s">
        <v>78</v>
      </c>
      <c r="B43" s="89" t="s">
        <v>134</v>
      </c>
      <c r="C43" s="260">
        <v>113850</v>
      </c>
      <c r="D43" s="91">
        <f t="shared" si="0"/>
        <v>58.198083067092654</v>
      </c>
      <c r="E43" s="89">
        <v>37.5</v>
      </c>
      <c r="F43" s="92">
        <f t="shared" si="7"/>
        <v>1527.8949386503068</v>
      </c>
      <c r="G43" s="92">
        <f t="shared" si="8"/>
        <v>13662</v>
      </c>
      <c r="H43" s="92">
        <f t="shared" si="9"/>
        <v>7097.1942216257667</v>
      </c>
      <c r="I43" s="92">
        <f t="shared" si="10"/>
        <v>865.33421203987723</v>
      </c>
      <c r="J43" s="92">
        <f t="shared" si="11"/>
        <v>23152.423372315952</v>
      </c>
      <c r="K43" s="93">
        <f t="shared" si="1"/>
        <v>137002.42337231597</v>
      </c>
      <c r="O43" s="88" t="s">
        <v>178</v>
      </c>
      <c r="P43" s="89" t="s">
        <v>137</v>
      </c>
      <c r="Q43" s="260">
        <v>139106</v>
      </c>
      <c r="R43" s="91">
        <f t="shared" si="12"/>
        <v>71.108498402555909</v>
      </c>
      <c r="S43" s="89">
        <v>37.5</v>
      </c>
      <c r="T43" s="92">
        <f t="shared" si="2"/>
        <v>1866.8366564417177</v>
      </c>
      <c r="U43" s="92">
        <f t="shared" si="3"/>
        <v>16692.72</v>
      </c>
      <c r="V43" s="92">
        <f t="shared" si="4"/>
        <v>8671.6056161042943</v>
      </c>
      <c r="W43" s="92">
        <f t="shared" si="5"/>
        <v>1057.2962749233127</v>
      </c>
      <c r="X43" s="92">
        <f t="shared" si="13"/>
        <v>28288.458547469327</v>
      </c>
      <c r="Y43" s="93">
        <f t="shared" si="6"/>
        <v>167394.45854746932</v>
      </c>
    </row>
    <row r="44" spans="1:25" x14ac:dyDescent="0.3">
      <c r="A44" s="88" t="s">
        <v>79</v>
      </c>
      <c r="B44" s="89" t="s">
        <v>134</v>
      </c>
      <c r="C44" s="260">
        <v>116306</v>
      </c>
      <c r="D44" s="91">
        <f t="shared" si="0"/>
        <v>59.453546325878598</v>
      </c>
      <c r="E44" s="89">
        <v>37.5</v>
      </c>
      <c r="F44" s="92">
        <f t="shared" si="7"/>
        <v>1560.8550613496932</v>
      </c>
      <c r="G44" s="92">
        <f t="shared" si="8"/>
        <v>13956.72</v>
      </c>
      <c r="H44" s="92">
        <f t="shared" si="9"/>
        <v>7250.2966283742335</v>
      </c>
      <c r="I44" s="92">
        <f t="shared" si="10"/>
        <v>884.00141296012271</v>
      </c>
      <c r="J44" s="92">
        <f t="shared" si="11"/>
        <v>23651.873102684051</v>
      </c>
      <c r="K44" s="93">
        <f t="shared" si="1"/>
        <v>139957.87310268404</v>
      </c>
      <c r="O44" s="88" t="s">
        <v>179</v>
      </c>
      <c r="P44" s="89" t="s">
        <v>137</v>
      </c>
      <c r="Q44" s="260">
        <v>141808</v>
      </c>
      <c r="R44" s="91">
        <f t="shared" si="12"/>
        <v>72.489712460063899</v>
      </c>
      <c r="S44" s="89">
        <v>37.5</v>
      </c>
      <c r="T44" s="92">
        <f t="shared" si="2"/>
        <v>1903.0981595092023</v>
      </c>
      <c r="U44" s="92">
        <f t="shared" si="3"/>
        <v>17016.96</v>
      </c>
      <c r="V44" s="92">
        <f t="shared" si="4"/>
        <v>8840.0431987730062</v>
      </c>
      <c r="W44" s="92">
        <f t="shared" si="5"/>
        <v>1077.8332361963191</v>
      </c>
      <c r="X44" s="92">
        <f t="shared" si="13"/>
        <v>28837.934594478524</v>
      </c>
      <c r="Y44" s="93">
        <f t="shared" si="6"/>
        <v>170645.93459447852</v>
      </c>
    </row>
    <row r="45" spans="1:25" x14ac:dyDescent="0.3">
      <c r="A45" s="88" t="s">
        <v>80</v>
      </c>
      <c r="B45" s="89" t="s">
        <v>134</v>
      </c>
      <c r="C45" s="260">
        <v>122882</v>
      </c>
      <c r="D45" s="91">
        <f t="shared" si="0"/>
        <v>62.815079872204478</v>
      </c>
      <c r="E45" s="89">
        <v>37.5</v>
      </c>
      <c r="F45" s="92">
        <f t="shared" si="7"/>
        <v>1649.1065950920245</v>
      </c>
      <c r="G45" s="92">
        <f t="shared" si="8"/>
        <v>14745.84</v>
      </c>
      <c r="H45" s="92">
        <f t="shared" si="9"/>
        <v>7660.2320627300624</v>
      </c>
      <c r="I45" s="92">
        <f t="shared" si="10"/>
        <v>933.98329946319018</v>
      </c>
      <c r="J45" s="92">
        <f t="shared" si="11"/>
        <v>24989.161957285276</v>
      </c>
      <c r="K45" s="93">
        <f t="shared" si="1"/>
        <v>147871.16195728531</v>
      </c>
      <c r="O45" s="88" t="s">
        <v>180</v>
      </c>
      <c r="P45" s="89" t="s">
        <v>137</v>
      </c>
      <c r="Q45" s="260">
        <v>143469</v>
      </c>
      <c r="R45" s="91">
        <f t="shared" si="12"/>
        <v>73.338785942492009</v>
      </c>
      <c r="S45" s="89">
        <v>37.5</v>
      </c>
      <c r="T45" s="92">
        <f t="shared" si="2"/>
        <v>1925.3891871165645</v>
      </c>
      <c r="U45" s="92">
        <f t="shared" si="3"/>
        <v>17216.28</v>
      </c>
      <c r="V45" s="92">
        <f t="shared" si="4"/>
        <v>8943.5868052914102</v>
      </c>
      <c r="W45" s="92">
        <f t="shared" si="5"/>
        <v>1090.4579189033741</v>
      </c>
      <c r="X45" s="92">
        <f t="shared" si="13"/>
        <v>29175.713911311352</v>
      </c>
      <c r="Y45" s="93">
        <f t="shared" si="6"/>
        <v>172644.71391131135</v>
      </c>
    </row>
    <row r="46" spans="1:25" x14ac:dyDescent="0.3">
      <c r="A46" s="88" t="s">
        <v>81</v>
      </c>
      <c r="B46" s="89" t="s">
        <v>134</v>
      </c>
      <c r="C46" s="260">
        <v>125319</v>
      </c>
      <c r="D46" s="91">
        <f t="shared" si="0"/>
        <v>64.060830670926521</v>
      </c>
      <c r="E46" s="89">
        <v>37.5</v>
      </c>
      <c r="F46" s="92">
        <f t="shared" si="7"/>
        <v>1681.8117331288345</v>
      </c>
      <c r="G46" s="92">
        <f t="shared" si="8"/>
        <v>15038.279999999999</v>
      </c>
      <c r="H46" s="92">
        <f t="shared" si="9"/>
        <v>7812.1500453220851</v>
      </c>
      <c r="I46" s="92">
        <f t="shared" si="10"/>
        <v>952.50608799846623</v>
      </c>
      <c r="J46" s="92">
        <f t="shared" si="11"/>
        <v>25484.747866449383</v>
      </c>
      <c r="K46" s="93">
        <f t="shared" si="1"/>
        <v>150803.74786644935</v>
      </c>
      <c r="O46" s="88" t="s">
        <v>181</v>
      </c>
      <c r="P46" s="89" t="s">
        <v>137</v>
      </c>
      <c r="Q46" s="260">
        <v>146318</v>
      </c>
      <c r="R46" s="91">
        <f t="shared" si="12"/>
        <v>74.79514376996805</v>
      </c>
      <c r="S46" s="89">
        <v>37.5</v>
      </c>
      <c r="T46" s="92">
        <f t="shared" si="2"/>
        <v>1963.6234662576687</v>
      </c>
      <c r="U46" s="92">
        <f t="shared" si="3"/>
        <v>17558.16</v>
      </c>
      <c r="V46" s="92">
        <f t="shared" si="4"/>
        <v>9121.1880906441729</v>
      </c>
      <c r="W46" s="92">
        <f t="shared" si="5"/>
        <v>1112.1121759969326</v>
      </c>
      <c r="X46" s="92">
        <f t="shared" si="13"/>
        <v>29755.083732898773</v>
      </c>
      <c r="Y46" s="93">
        <f t="shared" si="6"/>
        <v>176073.08373289878</v>
      </c>
    </row>
    <row r="47" spans="1:25" x14ac:dyDescent="0.3">
      <c r="A47" s="88" t="s">
        <v>82</v>
      </c>
      <c r="B47" s="89" t="s">
        <v>134</v>
      </c>
      <c r="C47" s="260">
        <v>127757</v>
      </c>
      <c r="D47" s="91">
        <f t="shared" si="0"/>
        <v>65.307092651757188</v>
      </c>
      <c r="E47" s="89">
        <v>37.5</v>
      </c>
      <c r="F47" s="92">
        <f t="shared" si="7"/>
        <v>1714.5302914110432</v>
      </c>
      <c r="G47" s="92">
        <f t="shared" si="8"/>
        <v>15330.84</v>
      </c>
      <c r="H47" s="92">
        <f t="shared" si="9"/>
        <v>7964.1303660276071</v>
      </c>
      <c r="I47" s="92">
        <f t="shared" si="10"/>
        <v>971.03647718558273</v>
      </c>
      <c r="J47" s="92">
        <f t="shared" si="11"/>
        <v>25980.537134624232</v>
      </c>
      <c r="K47" s="93">
        <f t="shared" si="1"/>
        <v>153737.53713462423</v>
      </c>
      <c r="O47" s="88" t="s">
        <v>182</v>
      </c>
      <c r="P47" s="89" t="s">
        <v>137</v>
      </c>
      <c r="Q47" s="260">
        <v>149124</v>
      </c>
      <c r="R47" s="91">
        <f t="shared" si="12"/>
        <v>76.229520766773163</v>
      </c>
      <c r="S47" s="89">
        <v>37.5</v>
      </c>
      <c r="T47" s="92">
        <f t="shared" si="2"/>
        <v>2001.2806748466257</v>
      </c>
      <c r="U47" s="92">
        <f t="shared" si="3"/>
        <v>17894.88</v>
      </c>
      <c r="V47" s="92">
        <f t="shared" si="4"/>
        <v>9296.1088371165661</v>
      </c>
      <c r="W47" s="92">
        <f t="shared" si="5"/>
        <v>1133.4396050613498</v>
      </c>
      <c r="X47" s="92">
        <f t="shared" si="13"/>
        <v>30325.70911702454</v>
      </c>
      <c r="Y47" s="93">
        <f t="shared" si="6"/>
        <v>179449.70911702455</v>
      </c>
    </row>
    <row r="48" spans="1:25" x14ac:dyDescent="0.3">
      <c r="A48" s="88" t="s">
        <v>83</v>
      </c>
      <c r="B48" s="89" t="s">
        <v>134</v>
      </c>
      <c r="C48" s="260">
        <v>129253</v>
      </c>
      <c r="D48" s="91">
        <f t="shared" si="0"/>
        <v>66.071821086261977</v>
      </c>
      <c r="E48" s="89">
        <v>37.5</v>
      </c>
      <c r="F48" s="92">
        <f t="shared" si="7"/>
        <v>1734.6069785276075</v>
      </c>
      <c r="G48" s="92">
        <f t="shared" si="8"/>
        <v>15510.359999999999</v>
      </c>
      <c r="H48" s="92">
        <f t="shared" si="9"/>
        <v>8057.3881838190182</v>
      </c>
      <c r="I48" s="92">
        <f t="shared" si="10"/>
        <v>982.40705233895699</v>
      </c>
      <c r="J48" s="92">
        <f t="shared" si="11"/>
        <v>26284.762214685579</v>
      </c>
      <c r="K48" s="93">
        <f t="shared" si="1"/>
        <v>155537.76221468559</v>
      </c>
      <c r="O48" s="88" t="s">
        <v>183</v>
      </c>
      <c r="P48" s="89" t="s">
        <v>137</v>
      </c>
      <c r="Q48" s="260">
        <v>153669</v>
      </c>
      <c r="R48" s="91">
        <f t="shared" si="12"/>
        <v>78.55284345047923</v>
      </c>
      <c r="S48" s="89">
        <v>37.5</v>
      </c>
      <c r="T48" s="92">
        <f t="shared" si="2"/>
        <v>2062.2756901840494</v>
      </c>
      <c r="U48" s="92">
        <f t="shared" si="3"/>
        <v>18440.28</v>
      </c>
      <c r="V48" s="92">
        <f t="shared" si="4"/>
        <v>9579.4355629601232</v>
      </c>
      <c r="W48" s="92">
        <f t="shared" si="5"/>
        <v>1167.9845676763805</v>
      </c>
      <c r="X48" s="92">
        <f t="shared" si="13"/>
        <v>31249.975820820549</v>
      </c>
      <c r="Y48" s="93">
        <f t="shared" si="6"/>
        <v>184918.97582082057</v>
      </c>
    </row>
    <row r="49" spans="1:25" x14ac:dyDescent="0.3">
      <c r="A49" s="88" t="s">
        <v>84</v>
      </c>
      <c r="B49" s="89" t="s">
        <v>134</v>
      </c>
      <c r="C49" s="260">
        <v>131818</v>
      </c>
      <c r="D49" s="91">
        <f t="shared" si="0"/>
        <v>67.383003194888175</v>
      </c>
      <c r="E49" s="89">
        <v>37.5</v>
      </c>
      <c r="F49" s="92">
        <f t="shared" si="7"/>
        <v>1769.02990797546</v>
      </c>
      <c r="G49" s="92">
        <f t="shared" si="8"/>
        <v>15818.16</v>
      </c>
      <c r="H49" s="92">
        <f t="shared" si="9"/>
        <v>8217.2854449386505</v>
      </c>
      <c r="I49" s="92">
        <f t="shared" si="10"/>
        <v>1001.9027243098159</v>
      </c>
      <c r="J49" s="92">
        <f t="shared" si="11"/>
        <v>26806.378077223926</v>
      </c>
      <c r="K49" s="93">
        <f t="shared" si="1"/>
        <v>158624.37807722396</v>
      </c>
      <c r="O49" s="88" t="s">
        <v>184</v>
      </c>
      <c r="P49" s="89" t="s">
        <v>137</v>
      </c>
      <c r="Q49" s="260">
        <v>156724</v>
      </c>
      <c r="R49" s="91">
        <f t="shared" si="12"/>
        <v>80.114504792332269</v>
      </c>
      <c r="S49" s="89">
        <v>37.5</v>
      </c>
      <c r="T49" s="92">
        <f t="shared" si="2"/>
        <v>2103.2745398773009</v>
      </c>
      <c r="U49" s="92">
        <f t="shared" si="3"/>
        <v>18806.88</v>
      </c>
      <c r="V49" s="92">
        <f t="shared" si="4"/>
        <v>9769.8784996932518</v>
      </c>
      <c r="W49" s="92">
        <f t="shared" si="5"/>
        <v>1191.2045590490798</v>
      </c>
      <c r="X49" s="92">
        <f t="shared" si="13"/>
        <v>31871.237598619635</v>
      </c>
      <c r="Y49" s="93">
        <f t="shared" si="6"/>
        <v>188595.23759861963</v>
      </c>
    </row>
    <row r="50" spans="1:25" x14ac:dyDescent="0.3">
      <c r="A50" s="88" t="s">
        <v>85</v>
      </c>
      <c r="B50" s="89" t="s">
        <v>134</v>
      </c>
      <c r="C50" s="260">
        <v>134347</v>
      </c>
      <c r="D50" s="91">
        <f t="shared" si="0"/>
        <v>68.675782747603833</v>
      </c>
      <c r="E50" s="89">
        <v>37.5</v>
      </c>
      <c r="F50" s="92">
        <f t="shared" si="7"/>
        <v>1802.969708588957</v>
      </c>
      <c r="G50" s="92">
        <f t="shared" si="8"/>
        <v>16121.64</v>
      </c>
      <c r="H50" s="92">
        <f t="shared" si="9"/>
        <v>8374.938533972394</v>
      </c>
      <c r="I50" s="92">
        <f t="shared" si="10"/>
        <v>1021.1247728144172</v>
      </c>
      <c r="J50" s="92">
        <f t="shared" si="11"/>
        <v>27320.673015375767</v>
      </c>
      <c r="K50" s="93">
        <f t="shared" si="1"/>
        <v>161667.6730153758</v>
      </c>
      <c r="O50" s="88" t="s">
        <v>185</v>
      </c>
      <c r="P50" s="89" t="s">
        <v>137</v>
      </c>
      <c r="Q50" s="260">
        <v>159782</v>
      </c>
      <c r="R50" s="91">
        <f t="shared" si="12"/>
        <v>81.677699680511182</v>
      </c>
      <c r="S50" s="89">
        <v>37.5</v>
      </c>
      <c r="T50" s="92">
        <f t="shared" si="2"/>
        <v>2144.3136503067485</v>
      </c>
      <c r="U50" s="92">
        <f t="shared" si="3"/>
        <v>19173.84</v>
      </c>
      <c r="V50" s="92">
        <f t="shared" si="4"/>
        <v>9960.5084507668707</v>
      </c>
      <c r="W50" s="92">
        <f t="shared" si="5"/>
        <v>1214.4473523773006</v>
      </c>
      <c r="X50" s="92">
        <f t="shared" si="13"/>
        <v>32493.109453450921</v>
      </c>
      <c r="Y50" s="93">
        <f t="shared" si="6"/>
        <v>192275.10945345092</v>
      </c>
    </row>
    <row r="51" spans="1:25" x14ac:dyDescent="0.3">
      <c r="A51" s="88" t="s">
        <v>86</v>
      </c>
      <c r="B51" s="89" t="s">
        <v>134</v>
      </c>
      <c r="C51" s="260">
        <v>138441</v>
      </c>
      <c r="D51" s="91">
        <f t="shared" si="0"/>
        <v>70.768562300319488</v>
      </c>
      <c r="E51" s="89">
        <v>37.5</v>
      </c>
      <c r="F51" s="92">
        <f t="shared" si="7"/>
        <v>1857.9121932515338</v>
      </c>
      <c r="G51" s="92">
        <f t="shared" si="8"/>
        <v>16612.919999999998</v>
      </c>
      <c r="H51" s="92">
        <f t="shared" si="9"/>
        <v>8630.1507706288339</v>
      </c>
      <c r="I51" s="92">
        <f t="shared" si="10"/>
        <v>1052.2418414493866</v>
      </c>
      <c r="J51" s="92">
        <f t="shared" si="11"/>
        <v>28153.224805329752</v>
      </c>
      <c r="K51" s="93">
        <f t="shared" si="1"/>
        <v>166594.22480532972</v>
      </c>
      <c r="O51" s="88" t="s">
        <v>186</v>
      </c>
      <c r="P51" s="89" t="s">
        <v>137</v>
      </c>
      <c r="Q51" s="260">
        <v>163873</v>
      </c>
      <c r="R51" s="91">
        <f t="shared" si="12"/>
        <v>83.768945686900963</v>
      </c>
      <c r="S51" s="89">
        <v>37.5</v>
      </c>
      <c r="T51" s="92">
        <f t="shared" si="2"/>
        <v>2199.2158742331289</v>
      </c>
      <c r="U51" s="92">
        <f t="shared" si="3"/>
        <v>19664.759999999998</v>
      </c>
      <c r="V51" s="92">
        <f t="shared" si="4"/>
        <v>10215.533673082824</v>
      </c>
      <c r="W51" s="92">
        <f t="shared" si="5"/>
        <v>1245.5416190567485</v>
      </c>
      <c r="X51" s="92">
        <f t="shared" si="13"/>
        <v>33325.051166372701</v>
      </c>
      <c r="Y51" s="93">
        <f t="shared" si="6"/>
        <v>197198.05116637272</v>
      </c>
    </row>
    <row r="52" spans="1:25" x14ac:dyDescent="0.3">
      <c r="A52" s="88" t="s">
        <v>87</v>
      </c>
      <c r="B52" s="89" t="s">
        <v>134</v>
      </c>
      <c r="C52" s="260">
        <v>141193</v>
      </c>
      <c r="D52" s="91">
        <f t="shared" si="0"/>
        <v>72.17533546325879</v>
      </c>
      <c r="E52" s="89">
        <v>37.5</v>
      </c>
      <c r="F52" s="92">
        <f t="shared" si="7"/>
        <v>1894.844708588957</v>
      </c>
      <c r="G52" s="92">
        <f t="shared" si="8"/>
        <v>16943.16</v>
      </c>
      <c r="H52" s="92">
        <f t="shared" si="9"/>
        <v>8801.7052589723935</v>
      </c>
      <c r="I52" s="92">
        <f t="shared" si="10"/>
        <v>1073.1588353144173</v>
      </c>
      <c r="J52" s="92">
        <f t="shared" si="11"/>
        <v>28712.868802875768</v>
      </c>
      <c r="K52" s="93">
        <f t="shared" si="1"/>
        <v>169905.86880287578</v>
      </c>
      <c r="O52" s="88" t="s">
        <v>187</v>
      </c>
      <c r="P52" s="89" t="s">
        <v>137</v>
      </c>
      <c r="Q52" s="260">
        <v>167132</v>
      </c>
      <c r="R52" s="91">
        <f t="shared" si="12"/>
        <v>85.434888178913738</v>
      </c>
      <c r="S52" s="89">
        <v>37.5</v>
      </c>
      <c r="T52" s="92">
        <f t="shared" si="2"/>
        <v>2242.9524539877298</v>
      </c>
      <c r="U52" s="92">
        <f t="shared" si="3"/>
        <v>20055.84</v>
      </c>
      <c r="V52" s="92">
        <f t="shared" si="4"/>
        <v>10418.693584969325</v>
      </c>
      <c r="W52" s="92">
        <f t="shared" si="5"/>
        <v>1270.3121434049078</v>
      </c>
      <c r="X52" s="92">
        <f t="shared" si="13"/>
        <v>33987.798182361963</v>
      </c>
      <c r="Y52" s="93">
        <f t="shared" si="6"/>
        <v>201119.79818236196</v>
      </c>
    </row>
    <row r="53" spans="1:25" x14ac:dyDescent="0.3">
      <c r="A53" s="88" t="s">
        <v>88</v>
      </c>
      <c r="B53" s="89" t="s">
        <v>134</v>
      </c>
      <c r="C53" s="260">
        <v>143949</v>
      </c>
      <c r="D53" s="91">
        <f t="shared" si="0"/>
        <v>73.584153354632591</v>
      </c>
      <c r="E53" s="89">
        <v>37.5</v>
      </c>
      <c r="F53" s="92">
        <f t="shared" si="7"/>
        <v>1931.8309049079753</v>
      </c>
      <c r="G53" s="92">
        <f t="shared" si="8"/>
        <v>17273.88</v>
      </c>
      <c r="H53" s="92">
        <f t="shared" si="9"/>
        <v>8973.509099769939</v>
      </c>
      <c r="I53" s="92">
        <f t="shared" si="10"/>
        <v>1094.1062317868098</v>
      </c>
      <c r="J53" s="92">
        <f t="shared" si="11"/>
        <v>29273.326236464727</v>
      </c>
      <c r="K53" s="93">
        <f t="shared" si="1"/>
        <v>173222.32623646472</v>
      </c>
      <c r="O53" s="88" t="s">
        <v>188</v>
      </c>
      <c r="P53" s="89" t="s">
        <v>137</v>
      </c>
      <c r="Q53" s="260">
        <v>170395</v>
      </c>
      <c r="R53" s="91">
        <f t="shared" si="12"/>
        <v>87.102875399361025</v>
      </c>
      <c r="S53" s="89">
        <v>37.5</v>
      </c>
      <c r="T53" s="92">
        <f t="shared" si="2"/>
        <v>2286.7427147239264</v>
      </c>
      <c r="U53" s="92">
        <f t="shared" si="3"/>
        <v>20447.399999999998</v>
      </c>
      <c r="V53" s="92">
        <f t="shared" si="4"/>
        <v>10622.102849309815</v>
      </c>
      <c r="W53" s="92">
        <f t="shared" si="5"/>
        <v>1295.1130703604294</v>
      </c>
      <c r="X53" s="92">
        <f t="shared" si="13"/>
        <v>34651.358634394164</v>
      </c>
      <c r="Y53" s="93">
        <f t="shared" si="6"/>
        <v>205046.35863439419</v>
      </c>
    </row>
    <row r="54" spans="1:25" x14ac:dyDescent="0.3">
      <c r="A54" s="88" t="s">
        <v>89</v>
      </c>
      <c r="B54" s="89" t="s">
        <v>134</v>
      </c>
      <c r="C54" s="260">
        <v>147634</v>
      </c>
      <c r="D54" s="91">
        <f t="shared" si="0"/>
        <v>75.467859424920121</v>
      </c>
      <c r="E54" s="89">
        <v>37.5</v>
      </c>
      <c r="F54" s="92">
        <f t="shared" si="7"/>
        <v>1981.2845092024538</v>
      </c>
      <c r="G54" s="92">
        <f t="shared" si="8"/>
        <v>17716.079999999998</v>
      </c>
      <c r="H54" s="92">
        <f t="shared" si="9"/>
        <v>9203.2250480061357</v>
      </c>
      <c r="I54" s="92">
        <f t="shared" si="10"/>
        <v>1122.1146338190185</v>
      </c>
      <c r="J54" s="92">
        <f t="shared" si="11"/>
        <v>30022.704191027606</v>
      </c>
      <c r="K54" s="93">
        <f t="shared" si="1"/>
        <v>177656.70419102762</v>
      </c>
      <c r="O54" s="88" t="s">
        <v>189</v>
      </c>
      <c r="P54" s="89" t="s">
        <v>137</v>
      </c>
      <c r="Q54" s="260">
        <v>187718</v>
      </c>
      <c r="R54" s="91">
        <f t="shared" si="12"/>
        <v>95.958083067092659</v>
      </c>
      <c r="S54" s="89">
        <v>37.5</v>
      </c>
      <c r="T54" s="92">
        <f t="shared" si="2"/>
        <v>2519.2216257668711</v>
      </c>
      <c r="U54" s="92">
        <f t="shared" si="3"/>
        <v>22526.16</v>
      </c>
      <c r="V54" s="92">
        <f t="shared" si="4"/>
        <v>11701.985989417177</v>
      </c>
      <c r="W54" s="92">
        <f t="shared" si="5"/>
        <v>1426.7791621932515</v>
      </c>
      <c r="X54" s="92">
        <f t="shared" si="13"/>
        <v>38174.146777377297</v>
      </c>
      <c r="Y54" s="93">
        <f t="shared" si="6"/>
        <v>225892.14677737729</v>
      </c>
    </row>
    <row r="55" spans="1:25" x14ac:dyDescent="0.3">
      <c r="A55" s="88" t="s">
        <v>90</v>
      </c>
      <c r="B55" s="89" t="s">
        <v>134</v>
      </c>
      <c r="C55" s="260">
        <v>150573</v>
      </c>
      <c r="D55" s="91">
        <f t="shared" si="0"/>
        <v>76.970223642172513</v>
      </c>
      <c r="E55" s="89">
        <v>37.5</v>
      </c>
      <c r="F55" s="92">
        <f t="shared" si="7"/>
        <v>2020.7266104294479</v>
      </c>
      <c r="G55" s="92">
        <f t="shared" si="8"/>
        <v>18068.759999999998</v>
      </c>
      <c r="H55" s="92">
        <f t="shared" si="9"/>
        <v>9386.4367635736198</v>
      </c>
      <c r="I55" s="92">
        <f t="shared" si="10"/>
        <v>1144.4529495782208</v>
      </c>
      <c r="J55" s="92">
        <f t="shared" si="11"/>
        <v>30620.376323581288</v>
      </c>
      <c r="K55" s="93">
        <f t="shared" si="1"/>
        <v>181193.37632358129</v>
      </c>
      <c r="O55" s="88" t="s">
        <v>190</v>
      </c>
      <c r="P55" s="89" t="s">
        <v>137</v>
      </c>
      <c r="Q55" s="260">
        <v>196928</v>
      </c>
      <c r="R55" s="91">
        <f t="shared" si="12"/>
        <v>100.66607028753994</v>
      </c>
      <c r="S55" s="89">
        <v>37.5</v>
      </c>
      <c r="T55" s="92">
        <f t="shared" si="2"/>
        <v>2642.8220858895706</v>
      </c>
      <c r="U55" s="92">
        <f t="shared" si="3"/>
        <v>23631.360000000001</v>
      </c>
      <c r="V55" s="92">
        <f t="shared" si="4"/>
        <v>12276.120014723927</v>
      </c>
      <c r="W55" s="92">
        <f t="shared" si="5"/>
        <v>1496.7811656441718</v>
      </c>
      <c r="X55" s="92">
        <f t="shared" si="13"/>
        <v>40047.083266257665</v>
      </c>
      <c r="Y55" s="93">
        <f t="shared" si="6"/>
        <v>236975.08326625766</v>
      </c>
    </row>
    <row r="56" spans="1:25" x14ac:dyDescent="0.3">
      <c r="A56" s="88" t="s">
        <v>91</v>
      </c>
      <c r="B56" s="89" t="s">
        <v>134</v>
      </c>
      <c r="C56" s="260">
        <v>153510</v>
      </c>
      <c r="D56" s="91">
        <f t="shared" si="0"/>
        <v>78.471565495207656</v>
      </c>
      <c r="E56" s="89">
        <v>37.5</v>
      </c>
      <c r="F56" s="92">
        <f t="shared" si="7"/>
        <v>2060.1418711656443</v>
      </c>
      <c r="G56" s="92">
        <f t="shared" si="8"/>
        <v>18421.2</v>
      </c>
      <c r="H56" s="92">
        <f t="shared" si="9"/>
        <v>9569.5238029141128</v>
      </c>
      <c r="I56" s="92">
        <f t="shared" si="10"/>
        <v>1166.7760640337424</v>
      </c>
      <c r="J56" s="92">
        <f t="shared" si="11"/>
        <v>31217.641738113503</v>
      </c>
      <c r="K56" s="93">
        <f t="shared" si="1"/>
        <v>184727.64173811351</v>
      </c>
      <c r="O56" s="88" t="s">
        <v>191</v>
      </c>
      <c r="P56" s="89" t="s">
        <v>137</v>
      </c>
      <c r="Q56" s="260">
        <v>200869</v>
      </c>
      <c r="R56" s="91">
        <f t="shared" si="12"/>
        <v>102.68063897763578</v>
      </c>
      <c r="S56" s="89">
        <v>37.5</v>
      </c>
      <c r="T56" s="92">
        <f t="shared" si="2"/>
        <v>2695.7112730061349</v>
      </c>
      <c r="U56" s="92">
        <f t="shared" si="3"/>
        <v>24104.28</v>
      </c>
      <c r="V56" s="92">
        <f t="shared" si="4"/>
        <v>12521.794520015337</v>
      </c>
      <c r="W56" s="92">
        <f t="shared" si="5"/>
        <v>1526.735334547546</v>
      </c>
      <c r="X56" s="92">
        <f t="shared" si="13"/>
        <v>40848.521127569016</v>
      </c>
      <c r="Y56" s="93">
        <f t="shared" si="6"/>
        <v>241717.52112756902</v>
      </c>
    </row>
    <row r="57" spans="1:25" x14ac:dyDescent="0.3">
      <c r="A57" s="88" t="s">
        <v>92</v>
      </c>
      <c r="B57" s="89" t="s">
        <v>134</v>
      </c>
      <c r="C57" s="260">
        <v>169114</v>
      </c>
      <c r="D57" s="91">
        <f t="shared" si="0"/>
        <v>86.448051118210856</v>
      </c>
      <c r="E57" s="89">
        <v>37.5</v>
      </c>
      <c r="F57" s="92">
        <f t="shared" si="7"/>
        <v>2269.5513803680983</v>
      </c>
      <c r="G57" s="92">
        <f t="shared" si="8"/>
        <v>20293.68</v>
      </c>
      <c r="H57" s="92">
        <f t="shared" si="9"/>
        <v>10542.247725920244</v>
      </c>
      <c r="I57" s="92">
        <f t="shared" si="10"/>
        <v>1285.3766353527606</v>
      </c>
      <c r="J57" s="92">
        <f t="shared" si="11"/>
        <v>34390.855741641106</v>
      </c>
      <c r="K57" s="93">
        <f t="shared" si="1"/>
        <v>203504.85574164111</v>
      </c>
      <c r="O57" s="88" t="s">
        <v>192</v>
      </c>
      <c r="P57" s="89" t="s">
        <v>137</v>
      </c>
      <c r="Q57" s="260">
        <v>204662</v>
      </c>
      <c r="R57" s="91">
        <f>+Q57*12/313/75</f>
        <v>104.61955271565495</v>
      </c>
      <c r="S57" s="89">
        <v>37.5</v>
      </c>
      <c r="T57" s="92">
        <f t="shared" si="2"/>
        <v>2746.6142638036808</v>
      </c>
      <c r="U57" s="92">
        <f t="shared" si="3"/>
        <v>24559.439999999999</v>
      </c>
      <c r="V57" s="92">
        <f t="shared" si="4"/>
        <v>12758.242984509203</v>
      </c>
      <c r="W57" s="92">
        <f t="shared" si="5"/>
        <v>1555.5646069785275</v>
      </c>
      <c r="X57" s="92">
        <f t="shared" si="13"/>
        <v>41619.861855291412</v>
      </c>
      <c r="Y57" s="93">
        <f t="shared" si="6"/>
        <v>246281.86185529141</v>
      </c>
    </row>
    <row r="58" spans="1:25" x14ac:dyDescent="0.3">
      <c r="A58" s="88" t="s">
        <v>93</v>
      </c>
      <c r="B58" s="89" t="s">
        <v>134</v>
      </c>
      <c r="C58" s="260">
        <v>177414</v>
      </c>
      <c r="D58" s="91">
        <f t="shared" si="0"/>
        <v>90.690862619808314</v>
      </c>
      <c r="E58" s="89">
        <v>37.5</v>
      </c>
      <c r="F58" s="92">
        <f t="shared" si="7"/>
        <v>2380.939417177914</v>
      </c>
      <c r="G58" s="92">
        <f t="shared" si="8"/>
        <v>21289.68</v>
      </c>
      <c r="H58" s="92">
        <f t="shared" si="9"/>
        <v>11059.654067944786</v>
      </c>
      <c r="I58" s="92">
        <f t="shared" si="10"/>
        <v>1348.4620456288344</v>
      </c>
      <c r="J58" s="92">
        <f t="shared" si="11"/>
        <v>36078.735530751532</v>
      </c>
      <c r="K58" s="93">
        <f t="shared" si="1"/>
        <v>213492.73553075155</v>
      </c>
      <c r="O58" s="88" t="s">
        <v>193</v>
      </c>
      <c r="P58" s="89" t="s">
        <v>137</v>
      </c>
      <c r="Q58" s="260">
        <v>69118</v>
      </c>
      <c r="R58" s="91">
        <f>+Q58*12/313/80</f>
        <v>33.123642172523958</v>
      </c>
      <c r="S58" s="89">
        <v>40</v>
      </c>
      <c r="T58" s="92">
        <f t="shared" si="2"/>
        <v>927.58052147239266</v>
      </c>
      <c r="U58" s="92">
        <f t="shared" si="3"/>
        <v>8294.16</v>
      </c>
      <c r="V58" s="92">
        <f t="shared" si="4"/>
        <v>4308.6857286809818</v>
      </c>
      <c r="W58" s="92">
        <f t="shared" si="5"/>
        <v>525.3418539110429</v>
      </c>
      <c r="X58" s="92">
        <f t="shared" si="13"/>
        <v>14055.768104064417</v>
      </c>
      <c r="Y58" s="93">
        <f t="shared" si="6"/>
        <v>83173.768104064424</v>
      </c>
    </row>
    <row r="59" spans="1:25" x14ac:dyDescent="0.3">
      <c r="A59" s="88" t="s">
        <v>94</v>
      </c>
      <c r="B59" s="89" t="s">
        <v>134</v>
      </c>
      <c r="C59" s="260">
        <v>180962</v>
      </c>
      <c r="D59" s="91">
        <f t="shared" si="0"/>
        <v>92.504536741214054</v>
      </c>
      <c r="E59" s="89">
        <v>37.5</v>
      </c>
      <c r="F59" s="92">
        <f t="shared" si="7"/>
        <v>2428.5544478527609</v>
      </c>
      <c r="G59" s="92">
        <f t="shared" si="8"/>
        <v>21715.439999999999</v>
      </c>
      <c r="H59" s="92">
        <f t="shared" si="9"/>
        <v>11280.829694631902</v>
      </c>
      <c r="I59" s="92">
        <f t="shared" si="10"/>
        <v>1375.4291583588958</v>
      </c>
      <c r="J59" s="92">
        <f t="shared" si="11"/>
        <v>36800.253300843557</v>
      </c>
      <c r="K59" s="93">
        <f t="shared" si="1"/>
        <v>217762.25330084359</v>
      </c>
      <c r="O59" s="88" t="s">
        <v>194</v>
      </c>
      <c r="P59" s="89" t="s">
        <v>137</v>
      </c>
      <c r="Q59" s="260">
        <v>72774</v>
      </c>
      <c r="R59" s="91">
        <f t="shared" ref="R59:R82" si="14">+Q59*12/313/80</f>
        <v>34.875718849840254</v>
      </c>
      <c r="S59" s="89">
        <v>40</v>
      </c>
      <c r="T59" s="92">
        <f t="shared" si="2"/>
        <v>976.64493865030681</v>
      </c>
      <c r="U59" s="92">
        <f t="shared" si="3"/>
        <v>8732.8799999999992</v>
      </c>
      <c r="V59" s="92">
        <f t="shared" si="4"/>
        <v>4536.593871625767</v>
      </c>
      <c r="W59" s="92">
        <f t="shared" si="5"/>
        <v>553.12983703987732</v>
      </c>
      <c r="X59" s="92">
        <f t="shared" si="13"/>
        <v>14799.24864731595</v>
      </c>
      <c r="Y59" s="93">
        <f t="shared" si="6"/>
        <v>87573.248647315952</v>
      </c>
    </row>
    <row r="60" spans="1:25" x14ac:dyDescent="0.3">
      <c r="A60" s="88" t="s">
        <v>95</v>
      </c>
      <c r="B60" s="89" t="s">
        <v>134</v>
      </c>
      <c r="C60" s="260">
        <v>184514</v>
      </c>
      <c r="D60" s="91">
        <f t="shared" si="0"/>
        <v>94.32025559105432</v>
      </c>
      <c r="E60" s="89">
        <v>37.5</v>
      </c>
      <c r="F60" s="92">
        <f t="shared" si="7"/>
        <v>2476.2231595092026</v>
      </c>
      <c r="G60" s="92">
        <f t="shared" si="8"/>
        <v>22141.68</v>
      </c>
      <c r="H60" s="92">
        <f t="shared" si="9"/>
        <v>11502.254673773006</v>
      </c>
      <c r="I60" s="92">
        <f t="shared" si="10"/>
        <v>1402.4266736963191</v>
      </c>
      <c r="J60" s="92">
        <f t="shared" si="11"/>
        <v>37522.584506978528</v>
      </c>
      <c r="K60" s="93">
        <f t="shared" si="1"/>
        <v>222036.58450697854</v>
      </c>
      <c r="O60" s="88" t="s">
        <v>195</v>
      </c>
      <c r="P60" s="89" t="s">
        <v>137</v>
      </c>
      <c r="Q60" s="260">
        <v>76463</v>
      </c>
      <c r="R60" s="91">
        <f t="shared" si="14"/>
        <v>36.64361022364217</v>
      </c>
      <c r="S60" s="89">
        <v>40</v>
      </c>
      <c r="T60" s="92">
        <f t="shared" si="2"/>
        <v>1026.1522239263802</v>
      </c>
      <c r="U60" s="92">
        <f t="shared" si="3"/>
        <v>9175.56</v>
      </c>
      <c r="V60" s="92">
        <f t="shared" si="4"/>
        <v>4766.5591723159514</v>
      </c>
      <c r="W60" s="92">
        <f t="shared" si="5"/>
        <v>581.16864167944789</v>
      </c>
      <c r="X60" s="92">
        <f t="shared" si="13"/>
        <v>15549.440037921777</v>
      </c>
      <c r="Y60" s="93">
        <f t="shared" si="6"/>
        <v>92012.440037921784</v>
      </c>
    </row>
    <row r="61" spans="1:25" x14ac:dyDescent="0.3">
      <c r="A61" s="88" t="s">
        <v>96</v>
      </c>
      <c r="B61" s="89" t="s">
        <v>134</v>
      </c>
      <c r="C61" s="260">
        <v>64716</v>
      </c>
      <c r="D61" s="91">
        <f>+C61*12/313/80</f>
        <v>31.014057507987218</v>
      </c>
      <c r="E61" s="89">
        <v>40</v>
      </c>
      <c r="F61" s="92">
        <f t="shared" si="7"/>
        <v>868.50460122699383</v>
      </c>
      <c r="G61" s="92">
        <f t="shared" si="8"/>
        <v>7765.92</v>
      </c>
      <c r="H61" s="92">
        <f t="shared" si="9"/>
        <v>4034.2733530674841</v>
      </c>
      <c r="I61" s="92">
        <f t="shared" si="10"/>
        <v>491.88378450920237</v>
      </c>
      <c r="J61" s="92">
        <f t="shared" si="11"/>
        <v>13160.581738803681</v>
      </c>
      <c r="K61" s="93">
        <f t="shared" si="1"/>
        <v>77876.581738803681</v>
      </c>
      <c r="O61" s="88" t="s">
        <v>196</v>
      </c>
      <c r="P61" s="89" t="s">
        <v>137</v>
      </c>
      <c r="Q61" s="260">
        <v>80160</v>
      </c>
      <c r="R61" s="91">
        <f t="shared" si="14"/>
        <v>38.415335463258785</v>
      </c>
      <c r="S61" s="89">
        <v>40</v>
      </c>
      <c r="T61" s="92">
        <f t="shared" si="2"/>
        <v>1075.7668711656443</v>
      </c>
      <c r="U61" s="92">
        <f t="shared" si="3"/>
        <v>9619.1999999999989</v>
      </c>
      <c r="V61" s="92">
        <f t="shared" si="4"/>
        <v>4997.0231779141104</v>
      </c>
      <c r="W61" s="92">
        <f t="shared" si="5"/>
        <v>609.26825153374227</v>
      </c>
      <c r="X61" s="92">
        <f t="shared" si="13"/>
        <v>16301.258300613496</v>
      </c>
      <c r="Y61" s="93">
        <f t="shared" si="6"/>
        <v>96461.258300613496</v>
      </c>
    </row>
    <row r="62" spans="1:25" x14ac:dyDescent="0.3">
      <c r="A62" s="88" t="s">
        <v>97</v>
      </c>
      <c r="B62" s="89" t="s">
        <v>134</v>
      </c>
      <c r="C62" s="260">
        <v>68412</v>
      </c>
      <c r="D62" s="91">
        <f t="shared" ref="D62:D85" si="15">+C62*12/313/80</f>
        <v>32.785303514376992</v>
      </c>
      <c r="E62" s="89">
        <v>40</v>
      </c>
      <c r="F62" s="92">
        <f t="shared" si="7"/>
        <v>918.10582822085883</v>
      </c>
      <c r="G62" s="92">
        <f t="shared" si="8"/>
        <v>8209.44</v>
      </c>
      <c r="H62" s="92">
        <f t="shared" si="9"/>
        <v>4264.6750205521475</v>
      </c>
      <c r="I62" s="92">
        <f t="shared" si="10"/>
        <v>519.97579371165637</v>
      </c>
      <c r="J62" s="92">
        <f t="shared" si="11"/>
        <v>13912.196642484663</v>
      </c>
      <c r="K62" s="93">
        <f t="shared" si="1"/>
        <v>82324.196642484661</v>
      </c>
      <c r="O62" s="88" t="s">
        <v>197</v>
      </c>
      <c r="P62" s="89" t="s">
        <v>137</v>
      </c>
      <c r="Q62" s="260">
        <v>83159</v>
      </c>
      <c r="R62" s="91">
        <f t="shared" si="14"/>
        <v>39.852555910543131</v>
      </c>
      <c r="S62" s="89">
        <v>40</v>
      </c>
      <c r="T62" s="92">
        <f t="shared" si="2"/>
        <v>1116.0141871165645</v>
      </c>
      <c r="U62" s="92">
        <f t="shared" si="3"/>
        <v>9979.08</v>
      </c>
      <c r="V62" s="92">
        <f t="shared" si="4"/>
        <v>5183.9751802914116</v>
      </c>
      <c r="W62" s="92">
        <f t="shared" si="5"/>
        <v>632.06260640337428</v>
      </c>
      <c r="X62" s="92">
        <f t="shared" si="13"/>
        <v>16911.131973811353</v>
      </c>
      <c r="Y62" s="93">
        <f t="shared" si="6"/>
        <v>100070.13197381135</v>
      </c>
    </row>
    <row r="63" spans="1:25" x14ac:dyDescent="0.3">
      <c r="A63" s="88" t="s">
        <v>98</v>
      </c>
      <c r="B63" s="89" t="s">
        <v>134</v>
      </c>
      <c r="C63" s="260">
        <v>72109</v>
      </c>
      <c r="D63" s="91">
        <f t="shared" si="15"/>
        <v>34.557028753993606</v>
      </c>
      <c r="E63" s="89">
        <v>40</v>
      </c>
      <c r="F63" s="92">
        <f t="shared" si="7"/>
        <v>967.72047546012266</v>
      </c>
      <c r="G63" s="92">
        <f t="shared" si="8"/>
        <v>8653.08</v>
      </c>
      <c r="H63" s="92">
        <f t="shared" si="9"/>
        <v>4495.1390261503075</v>
      </c>
      <c r="I63" s="92">
        <f t="shared" si="10"/>
        <v>548.07540356595098</v>
      </c>
      <c r="J63" s="92">
        <f t="shared" si="11"/>
        <v>14664.01490517638</v>
      </c>
      <c r="K63" s="93">
        <f t="shared" si="1"/>
        <v>86773.014905176387</v>
      </c>
      <c r="O63" s="88" t="s">
        <v>198</v>
      </c>
      <c r="P63" s="89" t="s">
        <v>137</v>
      </c>
      <c r="Q63" s="260">
        <v>86160</v>
      </c>
      <c r="R63" s="91">
        <f t="shared" si="14"/>
        <v>41.290734824281152</v>
      </c>
      <c r="S63" s="89">
        <v>40</v>
      </c>
      <c r="T63" s="92">
        <f t="shared" si="2"/>
        <v>1156.2883435582823</v>
      </c>
      <c r="U63" s="92">
        <f t="shared" si="3"/>
        <v>10339.199999999999</v>
      </c>
      <c r="V63" s="92">
        <f t="shared" si="4"/>
        <v>5371.0518588957048</v>
      </c>
      <c r="W63" s="92">
        <f t="shared" si="5"/>
        <v>654.87216257668706</v>
      </c>
      <c r="X63" s="92">
        <f t="shared" si="13"/>
        <v>17521.412365030676</v>
      </c>
      <c r="Y63" s="93">
        <f t="shared" si="6"/>
        <v>103681.41236503067</v>
      </c>
    </row>
    <row r="64" spans="1:25" x14ac:dyDescent="0.3">
      <c r="A64" s="88" t="s">
        <v>99</v>
      </c>
      <c r="B64" s="89" t="s">
        <v>134</v>
      </c>
      <c r="C64" s="260">
        <v>75807</v>
      </c>
      <c r="D64" s="91">
        <f t="shared" si="15"/>
        <v>36.329233226837061</v>
      </c>
      <c r="E64" s="89">
        <v>40</v>
      </c>
      <c r="F64" s="92">
        <f t="shared" si="7"/>
        <v>1017.3485429447853</v>
      </c>
      <c r="G64" s="92">
        <f t="shared" si="8"/>
        <v>9096.84</v>
      </c>
      <c r="H64" s="92">
        <f t="shared" si="9"/>
        <v>4725.665369861963</v>
      </c>
      <c r="I64" s="92">
        <f t="shared" si="10"/>
        <v>576.18261407208593</v>
      </c>
      <c r="J64" s="92">
        <f t="shared" si="11"/>
        <v>15416.036526878834</v>
      </c>
      <c r="K64" s="93">
        <f t="shared" si="1"/>
        <v>91223.03652687883</v>
      </c>
      <c r="O64" s="88" t="s">
        <v>199</v>
      </c>
      <c r="P64" s="89" t="s">
        <v>137</v>
      </c>
      <c r="Q64" s="260">
        <v>89161</v>
      </c>
      <c r="R64" s="91">
        <f t="shared" si="14"/>
        <v>42.728913738019166</v>
      </c>
      <c r="S64" s="89">
        <v>40</v>
      </c>
      <c r="T64" s="92">
        <f t="shared" si="2"/>
        <v>1196.5625</v>
      </c>
      <c r="U64" s="92">
        <f t="shared" si="3"/>
        <v>10699.32</v>
      </c>
      <c r="V64" s="92">
        <f t="shared" si="4"/>
        <v>5558.1285375000007</v>
      </c>
      <c r="W64" s="92">
        <f t="shared" si="5"/>
        <v>677.68171874999996</v>
      </c>
      <c r="X64" s="92">
        <f t="shared" si="13"/>
        <v>18131.692756249999</v>
      </c>
      <c r="Y64" s="93">
        <f t="shared" si="6"/>
        <v>107292.69275625001</v>
      </c>
    </row>
    <row r="65" spans="1:25" x14ac:dyDescent="0.3">
      <c r="A65" s="88" t="s">
        <v>100</v>
      </c>
      <c r="B65" s="89" t="s">
        <v>134</v>
      </c>
      <c r="C65" s="260">
        <v>78815</v>
      </c>
      <c r="D65" s="91">
        <f t="shared" si="15"/>
        <v>37.77076677316294</v>
      </c>
      <c r="E65" s="89">
        <v>40</v>
      </c>
      <c r="F65" s="92">
        <f t="shared" si="7"/>
        <v>1057.7166411042945</v>
      </c>
      <c r="G65" s="92">
        <f t="shared" si="8"/>
        <v>9457.7999999999993</v>
      </c>
      <c r="H65" s="92">
        <f t="shared" si="9"/>
        <v>4913.178415260737</v>
      </c>
      <c r="I65" s="92">
        <f t="shared" si="10"/>
        <v>599.04537480828219</v>
      </c>
      <c r="J65" s="92">
        <f t="shared" si="11"/>
        <v>16027.740431173313</v>
      </c>
      <c r="K65" s="93">
        <f t="shared" si="1"/>
        <v>94842.740431173326</v>
      </c>
      <c r="O65" s="88" t="s">
        <v>200</v>
      </c>
      <c r="P65" s="89" t="s">
        <v>137</v>
      </c>
      <c r="Q65" s="260">
        <v>92158</v>
      </c>
      <c r="R65" s="91">
        <f t="shared" si="14"/>
        <v>44.165175718849838</v>
      </c>
      <c r="S65" s="89">
        <v>40</v>
      </c>
      <c r="T65" s="92">
        <f t="shared" si="2"/>
        <v>1236.7829754601225</v>
      </c>
      <c r="U65" s="92">
        <f t="shared" si="3"/>
        <v>11058.96</v>
      </c>
      <c r="V65" s="92">
        <f t="shared" si="4"/>
        <v>5744.955863650307</v>
      </c>
      <c r="W65" s="92">
        <f t="shared" si="5"/>
        <v>700.46087231595095</v>
      </c>
      <c r="X65" s="92">
        <f t="shared" si="13"/>
        <v>18741.159711426379</v>
      </c>
      <c r="Y65" s="93">
        <f t="shared" si="6"/>
        <v>110899.15971142639</v>
      </c>
    </row>
    <row r="66" spans="1:25" x14ac:dyDescent="0.3">
      <c r="A66" s="88" t="s">
        <v>101</v>
      </c>
      <c r="B66" s="89" t="s">
        <v>134</v>
      </c>
      <c r="C66" s="260">
        <v>81816</v>
      </c>
      <c r="D66" s="91">
        <f t="shared" si="15"/>
        <v>39.208945686900961</v>
      </c>
      <c r="E66" s="89">
        <v>40</v>
      </c>
      <c r="F66" s="92">
        <f t="shared" si="7"/>
        <v>1097.9907975460123</v>
      </c>
      <c r="G66" s="92">
        <f t="shared" si="8"/>
        <v>9817.92</v>
      </c>
      <c r="H66" s="92">
        <f t="shared" si="9"/>
        <v>5100.2550938650302</v>
      </c>
      <c r="I66" s="92">
        <f t="shared" si="10"/>
        <v>621.85493098159509</v>
      </c>
      <c r="J66" s="92">
        <f t="shared" si="11"/>
        <v>16638.020822392635</v>
      </c>
      <c r="K66" s="93">
        <f t="shared" si="1"/>
        <v>98454.020822392631</v>
      </c>
      <c r="O66" s="88" t="s">
        <v>201</v>
      </c>
      <c r="P66" s="89" t="s">
        <v>137</v>
      </c>
      <c r="Q66" s="260">
        <v>96777</v>
      </c>
      <c r="R66" s="91">
        <f t="shared" si="14"/>
        <v>46.378753993610225</v>
      </c>
      <c r="S66" s="89">
        <v>40</v>
      </c>
      <c r="T66" s="92">
        <f t="shared" si="2"/>
        <v>1298.7710889570553</v>
      </c>
      <c r="U66" s="92">
        <f t="shared" si="3"/>
        <v>11613.24</v>
      </c>
      <c r="V66" s="92">
        <f t="shared" si="4"/>
        <v>6032.8956098926383</v>
      </c>
      <c r="W66" s="92">
        <f t="shared" si="5"/>
        <v>735.56828316717792</v>
      </c>
      <c r="X66" s="92">
        <f t="shared" si="13"/>
        <v>19680.474982016869</v>
      </c>
      <c r="Y66" s="93">
        <f t="shared" si="6"/>
        <v>116457.47498201688</v>
      </c>
    </row>
    <row r="67" spans="1:25" x14ac:dyDescent="0.3">
      <c r="A67" s="88" t="s">
        <v>102</v>
      </c>
      <c r="B67" s="89" t="s">
        <v>134</v>
      </c>
      <c r="C67" s="260">
        <v>84822</v>
      </c>
      <c r="D67" s="91">
        <f t="shared" si="15"/>
        <v>40.649520766773165</v>
      </c>
      <c r="E67" s="89">
        <v>40</v>
      </c>
      <c r="F67" s="92">
        <f t="shared" si="7"/>
        <v>1138.3320552147238</v>
      </c>
      <c r="G67" s="92">
        <f t="shared" si="8"/>
        <v>10178.64</v>
      </c>
      <c r="H67" s="92">
        <f t="shared" si="9"/>
        <v>5287.6434630368094</v>
      </c>
      <c r="I67" s="92">
        <f t="shared" si="10"/>
        <v>644.70249041411034</v>
      </c>
      <c r="J67" s="92">
        <f t="shared" si="11"/>
        <v>17249.318008665643</v>
      </c>
      <c r="K67" s="93">
        <f t="shared" ref="K67:K85" si="16">C67+F67+G67+H67+I67</f>
        <v>102071.31800866564</v>
      </c>
      <c r="O67" s="88" t="s">
        <v>202</v>
      </c>
      <c r="P67" s="89" t="s">
        <v>137</v>
      </c>
      <c r="Q67" s="260">
        <v>100240</v>
      </c>
      <c r="R67" s="91">
        <f t="shared" si="14"/>
        <v>48.038338658146969</v>
      </c>
      <c r="S67" s="89">
        <v>40</v>
      </c>
      <c r="T67" s="92">
        <f t="shared" si="2"/>
        <v>1345.2453987730062</v>
      </c>
      <c r="U67" s="92">
        <f t="shared" si="3"/>
        <v>12028.8</v>
      </c>
      <c r="V67" s="92">
        <f t="shared" si="4"/>
        <v>6248.7724969325154</v>
      </c>
      <c r="W67" s="92">
        <f t="shared" si="5"/>
        <v>761.88934049079751</v>
      </c>
      <c r="X67" s="92">
        <f t="shared" si="13"/>
        <v>20384.707236196318</v>
      </c>
      <c r="Y67" s="93">
        <f t="shared" si="6"/>
        <v>120624.70723619634</v>
      </c>
    </row>
    <row r="68" spans="1:25" x14ac:dyDescent="0.3">
      <c r="A68" s="88" t="s">
        <v>103</v>
      </c>
      <c r="B68" s="89" t="s">
        <v>134</v>
      </c>
      <c r="C68" s="260">
        <v>87822</v>
      </c>
      <c r="D68" s="91">
        <f t="shared" si="15"/>
        <v>42.087220447284345</v>
      </c>
      <c r="E68" s="89">
        <v>40</v>
      </c>
      <c r="F68" s="92">
        <f t="shared" ref="F68:F85" si="17">C68/26.08*2*17.5%</f>
        <v>1178.592791411043</v>
      </c>
      <c r="G68" s="92">
        <f t="shared" ref="G68:G85" si="18">C68*G$2</f>
        <v>10538.64</v>
      </c>
      <c r="H68" s="92">
        <f t="shared" ref="H68:H85" si="19">(C68+F68+G68)*5.5%</f>
        <v>5474.657803527607</v>
      </c>
      <c r="I68" s="92">
        <f t="shared" ref="I68:I85" si="20">(C68+F68)*0.75%</f>
        <v>667.50444593558279</v>
      </c>
      <c r="J68" s="92">
        <f t="shared" ref="J68:J85" si="21">SUM(F68:I68)</f>
        <v>17859.395040874231</v>
      </c>
      <c r="K68" s="93">
        <f t="shared" si="16"/>
        <v>105681.39504087422</v>
      </c>
      <c r="O68" s="88" t="s">
        <v>203</v>
      </c>
      <c r="P68" s="89" t="s">
        <v>137</v>
      </c>
      <c r="Q68" s="260">
        <v>103697</v>
      </c>
      <c r="R68" s="91">
        <f t="shared" si="14"/>
        <v>49.695047923322683</v>
      </c>
      <c r="S68" s="89">
        <v>40</v>
      </c>
      <c r="T68" s="92">
        <f t="shared" ref="T68:T82" si="22">Q68/26.08*2*17.5%</f>
        <v>1391.6391871165645</v>
      </c>
      <c r="U68" s="92">
        <f t="shared" ref="U68:U82" si="23">Q68*G$2</f>
        <v>12443.64</v>
      </c>
      <c r="V68" s="92">
        <f t="shared" ref="V68:V82" si="24">(Q68+T68+U68)*5.5%</f>
        <v>6464.275355291411</v>
      </c>
      <c r="W68" s="92">
        <f t="shared" ref="W68:W82" si="25">(Q68+T68)*0.75%</f>
        <v>788.16479390337429</v>
      </c>
      <c r="X68" s="92">
        <f t="shared" si="13"/>
        <v>21087.719336311351</v>
      </c>
      <c r="Y68" s="93">
        <f t="shared" ref="Y68:Y82" si="26">Q68+T68+U68+V68+W68</f>
        <v>124784.71933631135</v>
      </c>
    </row>
    <row r="69" spans="1:25" x14ac:dyDescent="0.3">
      <c r="A69" s="88" t="s">
        <v>104</v>
      </c>
      <c r="B69" s="89" t="s">
        <v>134</v>
      </c>
      <c r="C69" s="260">
        <v>92446</v>
      </c>
      <c r="D69" s="91">
        <f t="shared" si="15"/>
        <v>44.303194888178915</v>
      </c>
      <c r="E69" s="89">
        <v>40</v>
      </c>
      <c r="F69" s="92">
        <f t="shared" si="17"/>
        <v>1240.6480061349694</v>
      </c>
      <c r="G69" s="92">
        <f t="shared" si="18"/>
        <v>11093.52</v>
      </c>
      <c r="H69" s="92">
        <f t="shared" si="19"/>
        <v>5762.9092403374234</v>
      </c>
      <c r="I69" s="92">
        <f t="shared" si="20"/>
        <v>702.64986004601224</v>
      </c>
      <c r="J69" s="92">
        <f t="shared" si="21"/>
        <v>18799.727106518403</v>
      </c>
      <c r="K69" s="93">
        <f t="shared" si="16"/>
        <v>111245.72710651842</v>
      </c>
      <c r="O69" s="88" t="s">
        <v>204</v>
      </c>
      <c r="P69" s="89" t="s">
        <v>137</v>
      </c>
      <c r="Q69" s="260">
        <v>107161</v>
      </c>
      <c r="R69" s="91">
        <f t="shared" si="14"/>
        <v>51.355111821086254</v>
      </c>
      <c r="S69" s="89">
        <v>40</v>
      </c>
      <c r="T69" s="92">
        <f t="shared" si="22"/>
        <v>1438.126917177914</v>
      </c>
      <c r="U69" s="92">
        <f t="shared" si="23"/>
        <v>12859.32</v>
      </c>
      <c r="V69" s="92">
        <f t="shared" si="24"/>
        <v>6680.2145804447846</v>
      </c>
      <c r="W69" s="92">
        <f t="shared" si="25"/>
        <v>814.49345187883432</v>
      </c>
      <c r="X69" s="92">
        <f t="shared" ref="X69:X82" si="27">SUM(T69:W69)</f>
        <v>21792.154949501535</v>
      </c>
      <c r="Y69" s="93">
        <f t="shared" si="26"/>
        <v>128953.15494950152</v>
      </c>
    </row>
    <row r="70" spans="1:25" x14ac:dyDescent="0.3">
      <c r="A70" s="88" t="s">
        <v>105</v>
      </c>
      <c r="B70" s="89" t="s">
        <v>134</v>
      </c>
      <c r="C70" s="260">
        <v>95913</v>
      </c>
      <c r="D70" s="91">
        <f t="shared" si="15"/>
        <v>45.964696485623008</v>
      </c>
      <c r="E70" s="89">
        <v>40</v>
      </c>
      <c r="F70" s="92">
        <f t="shared" si="17"/>
        <v>1287.1759969325153</v>
      </c>
      <c r="G70" s="92">
        <f t="shared" si="18"/>
        <v>11509.56</v>
      </c>
      <c r="H70" s="92">
        <f t="shared" si="19"/>
        <v>5979.0354798312883</v>
      </c>
      <c r="I70" s="92">
        <f t="shared" si="20"/>
        <v>729.00131997699384</v>
      </c>
      <c r="J70" s="92">
        <f t="shared" si="21"/>
        <v>19504.772796740795</v>
      </c>
      <c r="K70" s="93">
        <f t="shared" si="16"/>
        <v>115417.7727967408</v>
      </c>
      <c r="O70" s="88" t="s">
        <v>205</v>
      </c>
      <c r="P70" s="89" t="s">
        <v>137</v>
      </c>
      <c r="Q70" s="260">
        <v>110620</v>
      </c>
      <c r="R70" s="91">
        <f t="shared" si="14"/>
        <v>53.012779552715656</v>
      </c>
      <c r="S70" s="89">
        <v>40</v>
      </c>
      <c r="T70" s="92">
        <f t="shared" si="22"/>
        <v>1484.5475460122698</v>
      </c>
      <c r="U70" s="92">
        <f t="shared" si="23"/>
        <v>13274.4</v>
      </c>
      <c r="V70" s="92">
        <f t="shared" si="24"/>
        <v>6895.8421150306749</v>
      </c>
      <c r="W70" s="92">
        <f t="shared" si="25"/>
        <v>840.784106595092</v>
      </c>
      <c r="X70" s="92">
        <f t="shared" si="27"/>
        <v>22495.573767638038</v>
      </c>
      <c r="Y70" s="93">
        <f t="shared" si="26"/>
        <v>133115.57376763804</v>
      </c>
    </row>
    <row r="71" spans="1:25" x14ac:dyDescent="0.3">
      <c r="A71" s="88" t="s">
        <v>106</v>
      </c>
      <c r="B71" s="89" t="s">
        <v>134</v>
      </c>
      <c r="C71" s="260">
        <v>99382</v>
      </c>
      <c r="D71" s="91">
        <f t="shared" si="15"/>
        <v>47.627156549520762</v>
      </c>
      <c r="E71" s="89">
        <v>40</v>
      </c>
      <c r="F71" s="92">
        <f t="shared" si="17"/>
        <v>1333.7308282208589</v>
      </c>
      <c r="G71" s="92">
        <f t="shared" si="18"/>
        <v>11925.84</v>
      </c>
      <c r="H71" s="92">
        <f t="shared" si="19"/>
        <v>6195.286395552147</v>
      </c>
      <c r="I71" s="92">
        <f t="shared" si="20"/>
        <v>755.36798121165634</v>
      </c>
      <c r="J71" s="92">
        <f t="shared" si="21"/>
        <v>20210.225204984665</v>
      </c>
      <c r="K71" s="93">
        <f t="shared" si="16"/>
        <v>119592.22520498466</v>
      </c>
      <c r="O71" s="88" t="s">
        <v>206</v>
      </c>
      <c r="P71" s="89" t="s">
        <v>137</v>
      </c>
      <c r="Q71" s="260">
        <v>114087</v>
      </c>
      <c r="R71" s="91">
        <f t="shared" si="14"/>
        <v>54.674281150159743</v>
      </c>
      <c r="S71" s="89">
        <v>40</v>
      </c>
      <c r="T71" s="92">
        <f t="shared" si="22"/>
        <v>1531.0755368098162</v>
      </c>
      <c r="U71" s="92">
        <f t="shared" si="23"/>
        <v>13690.439999999999</v>
      </c>
      <c r="V71" s="92">
        <f t="shared" si="24"/>
        <v>7111.9683545245398</v>
      </c>
      <c r="W71" s="92">
        <f t="shared" si="25"/>
        <v>867.1355665260736</v>
      </c>
      <c r="X71" s="92">
        <f t="shared" si="27"/>
        <v>23200.61945786043</v>
      </c>
      <c r="Y71" s="93">
        <f t="shared" si="26"/>
        <v>137287.61945786042</v>
      </c>
    </row>
    <row r="72" spans="1:25" x14ac:dyDescent="0.3">
      <c r="A72" s="88" t="s">
        <v>107</v>
      </c>
      <c r="B72" s="89" t="s">
        <v>134</v>
      </c>
      <c r="C72" s="260">
        <v>102850</v>
      </c>
      <c r="D72" s="91">
        <f t="shared" si="15"/>
        <v>49.28913738019169</v>
      </c>
      <c r="E72" s="89">
        <v>40</v>
      </c>
      <c r="F72" s="92">
        <f t="shared" si="17"/>
        <v>1380.2722392638036</v>
      </c>
      <c r="G72" s="92">
        <f t="shared" si="18"/>
        <v>12342</v>
      </c>
      <c r="H72" s="92">
        <f t="shared" si="19"/>
        <v>6411.4749731595093</v>
      </c>
      <c r="I72" s="92">
        <f t="shared" si="20"/>
        <v>781.72704179447851</v>
      </c>
      <c r="J72" s="92">
        <f t="shared" si="21"/>
        <v>20915.474254217792</v>
      </c>
      <c r="K72" s="93">
        <f t="shared" si="16"/>
        <v>123765.4742542178</v>
      </c>
      <c r="O72" s="88" t="s">
        <v>207</v>
      </c>
      <c r="P72" s="89" t="s">
        <v>137</v>
      </c>
      <c r="Q72" s="260">
        <v>117544</v>
      </c>
      <c r="R72" s="91">
        <f t="shared" si="14"/>
        <v>56.330990415335464</v>
      </c>
      <c r="S72" s="89">
        <v>40</v>
      </c>
      <c r="T72" s="92">
        <f t="shared" si="22"/>
        <v>1577.4693251533743</v>
      </c>
      <c r="U72" s="92">
        <f t="shared" si="23"/>
        <v>14105.279999999999</v>
      </c>
      <c r="V72" s="92">
        <f t="shared" si="24"/>
        <v>7327.4712128834344</v>
      </c>
      <c r="W72" s="92">
        <f t="shared" si="25"/>
        <v>893.41101993865027</v>
      </c>
      <c r="X72" s="92">
        <f t="shared" si="27"/>
        <v>23903.631557975456</v>
      </c>
      <c r="Y72" s="93">
        <f t="shared" si="26"/>
        <v>141447.63155797543</v>
      </c>
    </row>
    <row r="73" spans="1:25" x14ac:dyDescent="0.3">
      <c r="A73" s="88" t="s">
        <v>108</v>
      </c>
      <c r="B73" s="89" t="s">
        <v>134</v>
      </c>
      <c r="C73" s="260">
        <v>106314</v>
      </c>
      <c r="D73" s="91">
        <f t="shared" si="15"/>
        <v>50.949201277955275</v>
      </c>
      <c r="E73" s="89">
        <v>40</v>
      </c>
      <c r="F73" s="92">
        <f t="shared" si="17"/>
        <v>1426.7599693251534</v>
      </c>
      <c r="G73" s="92">
        <f t="shared" si="18"/>
        <v>12757.68</v>
      </c>
      <c r="H73" s="92">
        <f t="shared" si="19"/>
        <v>6627.4141983128829</v>
      </c>
      <c r="I73" s="92">
        <f t="shared" si="20"/>
        <v>808.05569976993866</v>
      </c>
      <c r="J73" s="92">
        <f t="shared" si="21"/>
        <v>21619.909867407976</v>
      </c>
      <c r="K73" s="93">
        <f t="shared" si="16"/>
        <v>127933.90986740796</v>
      </c>
      <c r="O73" s="88" t="s">
        <v>208</v>
      </c>
      <c r="P73" s="89" t="s">
        <v>137</v>
      </c>
      <c r="Q73" s="260">
        <v>121007</v>
      </c>
      <c r="R73" s="91">
        <f t="shared" si="14"/>
        <v>57.990575079872201</v>
      </c>
      <c r="S73" s="89">
        <v>40</v>
      </c>
      <c r="T73" s="92">
        <f t="shared" si="22"/>
        <v>1623.9436349693253</v>
      </c>
      <c r="U73" s="92">
        <f t="shared" si="23"/>
        <v>14520.84</v>
      </c>
      <c r="V73" s="92">
        <f t="shared" si="24"/>
        <v>7543.3480999233125</v>
      </c>
      <c r="W73" s="92">
        <f t="shared" si="25"/>
        <v>919.73207726226997</v>
      </c>
      <c r="X73" s="92">
        <f t="shared" si="27"/>
        <v>24607.863812154908</v>
      </c>
      <c r="Y73" s="93">
        <f t="shared" si="26"/>
        <v>145614.86381215492</v>
      </c>
    </row>
    <row r="74" spans="1:25" x14ac:dyDescent="0.3">
      <c r="A74" s="88" t="s">
        <v>109</v>
      </c>
      <c r="B74" s="89" t="s">
        <v>134</v>
      </c>
      <c r="C74" s="260">
        <v>109783</v>
      </c>
      <c r="D74" s="91">
        <f t="shared" si="15"/>
        <v>52.611661341853036</v>
      </c>
      <c r="E74" s="89">
        <v>40</v>
      </c>
      <c r="F74" s="92">
        <f t="shared" si="17"/>
        <v>1473.3148006134968</v>
      </c>
      <c r="G74" s="92">
        <f t="shared" si="18"/>
        <v>13173.96</v>
      </c>
      <c r="H74" s="92">
        <f t="shared" si="19"/>
        <v>6843.6651140337426</v>
      </c>
      <c r="I74" s="92">
        <f t="shared" si="20"/>
        <v>834.42236100460127</v>
      </c>
      <c r="J74" s="92">
        <f t="shared" si="21"/>
        <v>22325.362275651842</v>
      </c>
      <c r="K74" s="93">
        <f t="shared" si="16"/>
        <v>132108.36227565183</v>
      </c>
      <c r="O74" s="88" t="s">
        <v>209</v>
      </c>
      <c r="P74" s="89" t="s">
        <v>137</v>
      </c>
      <c r="Q74" s="260">
        <v>124465</v>
      </c>
      <c r="R74" s="91">
        <f t="shared" si="14"/>
        <v>59.647763578274763</v>
      </c>
      <c r="S74" s="89">
        <v>40</v>
      </c>
      <c r="T74" s="92">
        <f t="shared" si="22"/>
        <v>1670.3508435582821</v>
      </c>
      <c r="U74" s="92">
        <f t="shared" si="23"/>
        <v>14935.8</v>
      </c>
      <c r="V74" s="92">
        <f t="shared" si="24"/>
        <v>7758.9132963957054</v>
      </c>
      <c r="W74" s="92">
        <f t="shared" si="25"/>
        <v>946.01513132668708</v>
      </c>
      <c r="X74" s="92">
        <f t="shared" si="27"/>
        <v>25311.079271280672</v>
      </c>
      <c r="Y74" s="93">
        <f t="shared" si="26"/>
        <v>149776.07927128067</v>
      </c>
    </row>
    <row r="75" spans="1:25" x14ac:dyDescent="0.3">
      <c r="A75" s="88" t="s">
        <v>110</v>
      </c>
      <c r="B75" s="89" t="s">
        <v>134</v>
      </c>
      <c r="C75" s="260">
        <v>113245</v>
      </c>
      <c r="D75" s="91">
        <f t="shared" si="15"/>
        <v>54.27076677316294</v>
      </c>
      <c r="E75" s="89">
        <v>40</v>
      </c>
      <c r="F75" s="92">
        <f t="shared" si="17"/>
        <v>1519.7756901840492</v>
      </c>
      <c r="G75" s="92">
        <f t="shared" si="18"/>
        <v>13589.4</v>
      </c>
      <c r="H75" s="92">
        <f t="shared" si="19"/>
        <v>7059.4796629601224</v>
      </c>
      <c r="I75" s="92">
        <f t="shared" si="20"/>
        <v>860.73581767638029</v>
      </c>
      <c r="J75" s="92">
        <f t="shared" si="21"/>
        <v>23029.391170820552</v>
      </c>
      <c r="K75" s="93">
        <f t="shared" si="16"/>
        <v>136274.39117082054</v>
      </c>
      <c r="O75" s="88" t="s">
        <v>210</v>
      </c>
      <c r="P75" s="89" t="s">
        <v>137</v>
      </c>
      <c r="Q75" s="260">
        <v>127931</v>
      </c>
      <c r="R75" s="91">
        <f t="shared" si="14"/>
        <v>61.308785942492008</v>
      </c>
      <c r="S75" s="89">
        <v>40</v>
      </c>
      <c r="T75" s="92">
        <f t="shared" si="22"/>
        <v>1716.8654141104294</v>
      </c>
      <c r="U75" s="92">
        <f t="shared" si="23"/>
        <v>15351.72</v>
      </c>
      <c r="V75" s="92">
        <f t="shared" si="24"/>
        <v>7974.9771977760729</v>
      </c>
      <c r="W75" s="92">
        <f t="shared" si="25"/>
        <v>972.35899060582824</v>
      </c>
      <c r="X75" s="92">
        <f t="shared" si="27"/>
        <v>26015.92160249233</v>
      </c>
      <c r="Y75" s="93">
        <f t="shared" si="26"/>
        <v>153946.92160249234</v>
      </c>
    </row>
    <row r="76" spans="1:25" x14ac:dyDescent="0.3">
      <c r="A76" s="88" t="s">
        <v>111</v>
      </c>
      <c r="B76" s="89" t="s">
        <v>134</v>
      </c>
      <c r="C76" s="260">
        <v>116713</v>
      </c>
      <c r="D76" s="91">
        <f t="shared" si="15"/>
        <v>55.932747603833867</v>
      </c>
      <c r="E76" s="89">
        <v>40</v>
      </c>
      <c r="F76" s="92">
        <f t="shared" si="17"/>
        <v>1566.3171012269938</v>
      </c>
      <c r="G76" s="92">
        <f t="shared" si="18"/>
        <v>14005.56</v>
      </c>
      <c r="H76" s="92">
        <f t="shared" si="19"/>
        <v>7275.6682405674846</v>
      </c>
      <c r="I76" s="92">
        <f t="shared" si="20"/>
        <v>887.09487825920235</v>
      </c>
      <c r="J76" s="92">
        <f t="shared" si="21"/>
        <v>23734.64022005368</v>
      </c>
      <c r="K76" s="93">
        <f t="shared" si="16"/>
        <v>140447.6402200537</v>
      </c>
      <c r="O76" s="88" t="s">
        <v>211</v>
      </c>
      <c r="P76" s="89" t="s">
        <v>137</v>
      </c>
      <c r="Q76" s="260">
        <v>131390</v>
      </c>
      <c r="R76" s="91">
        <f t="shared" si="14"/>
        <v>62.966453674121411</v>
      </c>
      <c r="S76" s="89">
        <v>40</v>
      </c>
      <c r="T76" s="92">
        <f t="shared" si="22"/>
        <v>1763.2860429447855</v>
      </c>
      <c r="U76" s="92">
        <f t="shared" si="23"/>
        <v>15766.8</v>
      </c>
      <c r="V76" s="92">
        <f t="shared" si="24"/>
        <v>8190.6047323619632</v>
      </c>
      <c r="W76" s="92">
        <f t="shared" si="25"/>
        <v>998.64964532208592</v>
      </c>
      <c r="X76" s="92">
        <f t="shared" si="27"/>
        <v>26719.340420628836</v>
      </c>
      <c r="Y76" s="93">
        <f t="shared" si="26"/>
        <v>158109.34042062884</v>
      </c>
    </row>
    <row r="77" spans="1:25" x14ac:dyDescent="0.3">
      <c r="A77" s="88" t="s">
        <v>112</v>
      </c>
      <c r="B77" s="89" t="s">
        <v>134</v>
      </c>
      <c r="C77" s="260">
        <v>120181</v>
      </c>
      <c r="D77" s="91">
        <f t="shared" si="15"/>
        <v>57.594728434504795</v>
      </c>
      <c r="E77" s="89">
        <v>40</v>
      </c>
      <c r="F77" s="92">
        <f t="shared" si="17"/>
        <v>1612.8585122699387</v>
      </c>
      <c r="G77" s="92">
        <f t="shared" si="18"/>
        <v>14421.72</v>
      </c>
      <c r="H77" s="92">
        <f t="shared" si="19"/>
        <v>7491.8568181748469</v>
      </c>
      <c r="I77" s="92">
        <f t="shared" si="20"/>
        <v>913.45393884202451</v>
      </c>
      <c r="J77" s="92">
        <f t="shared" si="21"/>
        <v>24439.88926928681</v>
      </c>
      <c r="K77" s="93">
        <f t="shared" si="16"/>
        <v>144620.88926928682</v>
      </c>
      <c r="O77" s="88" t="s">
        <v>212</v>
      </c>
      <c r="P77" s="89" t="s">
        <v>137</v>
      </c>
      <c r="Q77" s="260">
        <v>134854</v>
      </c>
      <c r="R77" s="91">
        <f t="shared" si="14"/>
        <v>64.626517571884989</v>
      </c>
      <c r="S77" s="89">
        <v>40</v>
      </c>
      <c r="T77" s="92">
        <f t="shared" si="22"/>
        <v>1809.7737730061349</v>
      </c>
      <c r="U77" s="92">
        <f t="shared" si="23"/>
        <v>16182.48</v>
      </c>
      <c r="V77" s="92">
        <f t="shared" si="24"/>
        <v>8406.5439575153378</v>
      </c>
      <c r="W77" s="92">
        <f t="shared" si="25"/>
        <v>1024.9783032975461</v>
      </c>
      <c r="X77" s="92">
        <f t="shared" si="27"/>
        <v>27423.77603381902</v>
      </c>
      <c r="Y77" s="93">
        <f t="shared" si="26"/>
        <v>162277.77603381901</v>
      </c>
    </row>
    <row r="78" spans="1:25" x14ac:dyDescent="0.3">
      <c r="A78" s="88" t="s">
        <v>113</v>
      </c>
      <c r="B78" s="89" t="s">
        <v>134</v>
      </c>
      <c r="C78" s="260">
        <v>123648</v>
      </c>
      <c r="D78" s="91">
        <f t="shared" si="15"/>
        <v>59.256230031948881</v>
      </c>
      <c r="E78" s="89">
        <v>40</v>
      </c>
      <c r="F78" s="92">
        <f t="shared" si="17"/>
        <v>1659.3865030674847</v>
      </c>
      <c r="G78" s="92">
        <f t="shared" si="18"/>
        <v>14837.76</v>
      </c>
      <c r="H78" s="92">
        <f t="shared" si="19"/>
        <v>7707.9830576687118</v>
      </c>
      <c r="I78" s="92">
        <f t="shared" si="20"/>
        <v>939.805398773006</v>
      </c>
      <c r="J78" s="92">
        <f t="shared" si="21"/>
        <v>25144.934959509203</v>
      </c>
      <c r="K78" s="93">
        <f t="shared" si="16"/>
        <v>148792.93495950921</v>
      </c>
      <c r="O78" s="88" t="s">
        <v>213</v>
      </c>
      <c r="P78" s="89" t="s">
        <v>137</v>
      </c>
      <c r="Q78" s="260">
        <v>140626</v>
      </c>
      <c r="R78" s="91">
        <f t="shared" si="14"/>
        <v>67.392651757188503</v>
      </c>
      <c r="S78" s="89">
        <v>40</v>
      </c>
      <c r="T78" s="92">
        <f t="shared" si="22"/>
        <v>1887.2354294478528</v>
      </c>
      <c r="U78" s="92">
        <f t="shared" si="23"/>
        <v>16875.12</v>
      </c>
      <c r="V78" s="92">
        <f t="shared" si="24"/>
        <v>8766.3595486196318</v>
      </c>
      <c r="W78" s="92">
        <f t="shared" si="25"/>
        <v>1068.8492657208587</v>
      </c>
      <c r="X78" s="92">
        <f t="shared" si="27"/>
        <v>28597.564243788343</v>
      </c>
      <c r="Y78" s="93">
        <f t="shared" si="26"/>
        <v>169223.56424378834</v>
      </c>
    </row>
    <row r="79" spans="1:25" x14ac:dyDescent="0.3">
      <c r="A79" s="88" t="s">
        <v>114</v>
      </c>
      <c r="B79" s="89" t="s">
        <v>134</v>
      </c>
      <c r="C79" s="260">
        <v>127112</v>
      </c>
      <c r="D79" s="91">
        <f t="shared" si="15"/>
        <v>60.916293929712459</v>
      </c>
      <c r="E79" s="89">
        <v>40</v>
      </c>
      <c r="F79" s="92">
        <f t="shared" si="17"/>
        <v>1705.8742331288345</v>
      </c>
      <c r="G79" s="92">
        <f t="shared" si="18"/>
        <v>15253.439999999999</v>
      </c>
      <c r="H79" s="92">
        <f t="shared" si="19"/>
        <v>7923.9222828220854</v>
      </c>
      <c r="I79" s="92">
        <f t="shared" si="20"/>
        <v>966.13405674846626</v>
      </c>
      <c r="J79" s="92">
        <f t="shared" si="21"/>
        <v>25849.370572699383</v>
      </c>
      <c r="K79" s="93">
        <f t="shared" si="16"/>
        <v>152961.37057269938</v>
      </c>
      <c r="O79" s="88" t="s">
        <v>214</v>
      </c>
      <c r="P79" s="89" t="s">
        <v>137</v>
      </c>
      <c r="Q79" s="260">
        <v>145235</v>
      </c>
      <c r="R79" s="91">
        <f t="shared" si="14"/>
        <v>69.601437699680517</v>
      </c>
      <c r="S79" s="89">
        <v>40</v>
      </c>
      <c r="T79" s="92">
        <f t="shared" si="22"/>
        <v>1949.0893404907977</v>
      </c>
      <c r="U79" s="92">
        <f t="shared" si="23"/>
        <v>17428.2</v>
      </c>
      <c r="V79" s="92">
        <f t="shared" si="24"/>
        <v>9053.6759137269946</v>
      </c>
      <c r="W79" s="92">
        <f t="shared" si="25"/>
        <v>1103.8806700536809</v>
      </c>
      <c r="X79" s="92">
        <f t="shared" si="27"/>
        <v>29534.845924271474</v>
      </c>
      <c r="Y79" s="93">
        <f t="shared" si="26"/>
        <v>174769.84592427147</v>
      </c>
    </row>
    <row r="80" spans="1:25" x14ac:dyDescent="0.3">
      <c r="A80" s="88" t="s">
        <v>115</v>
      </c>
      <c r="B80" s="89" t="s">
        <v>134</v>
      </c>
      <c r="C80" s="260">
        <v>130582</v>
      </c>
      <c r="D80" s="91">
        <f t="shared" si="15"/>
        <v>62.579233226837061</v>
      </c>
      <c r="E80" s="89">
        <v>40</v>
      </c>
      <c r="F80" s="92">
        <f t="shared" si="17"/>
        <v>1752.4424846625768</v>
      </c>
      <c r="G80" s="92">
        <f t="shared" si="18"/>
        <v>15669.84</v>
      </c>
      <c r="H80" s="92">
        <f t="shared" si="19"/>
        <v>8140.2355366564416</v>
      </c>
      <c r="I80" s="92">
        <f t="shared" si="20"/>
        <v>992.50831863496933</v>
      </c>
      <c r="J80" s="92">
        <f t="shared" si="21"/>
        <v>26555.026339953987</v>
      </c>
      <c r="K80" s="93">
        <f t="shared" si="16"/>
        <v>157137.02633995397</v>
      </c>
      <c r="O80" s="88" t="s">
        <v>215</v>
      </c>
      <c r="P80" s="89" t="s">
        <v>137</v>
      </c>
      <c r="Q80" s="260">
        <v>149850</v>
      </c>
      <c r="R80" s="91">
        <f t="shared" si="14"/>
        <v>71.813099041533548</v>
      </c>
      <c r="S80" s="89">
        <v>40</v>
      </c>
      <c r="T80" s="92">
        <f t="shared" si="22"/>
        <v>2011.0237730061349</v>
      </c>
      <c r="U80" s="92">
        <f t="shared" si="23"/>
        <v>17982</v>
      </c>
      <c r="V80" s="92">
        <f t="shared" si="24"/>
        <v>9341.3663075153381</v>
      </c>
      <c r="W80" s="92">
        <f t="shared" si="25"/>
        <v>1138.957678297546</v>
      </c>
      <c r="X80" s="92">
        <f t="shared" si="27"/>
        <v>30473.347758819018</v>
      </c>
      <c r="Y80" s="93">
        <f t="shared" si="26"/>
        <v>180323.347758819</v>
      </c>
    </row>
    <row r="81" spans="1:25" x14ac:dyDescent="0.3">
      <c r="A81" s="88" t="s">
        <v>116</v>
      </c>
      <c r="B81" s="89" t="s">
        <v>134</v>
      </c>
      <c r="C81" s="260">
        <v>136360</v>
      </c>
      <c r="D81" s="91">
        <f t="shared" si="15"/>
        <v>65.348242811501592</v>
      </c>
      <c r="E81" s="89">
        <v>40</v>
      </c>
      <c r="F81" s="92">
        <f t="shared" si="17"/>
        <v>1829.984662576687</v>
      </c>
      <c r="G81" s="92">
        <f t="shared" si="18"/>
        <v>16363.199999999999</v>
      </c>
      <c r="H81" s="92">
        <f t="shared" si="19"/>
        <v>8500.4251564417191</v>
      </c>
      <c r="I81" s="92">
        <f t="shared" si="20"/>
        <v>1036.4248849693251</v>
      </c>
      <c r="J81" s="92">
        <f t="shared" si="21"/>
        <v>27730.034703987731</v>
      </c>
      <c r="K81" s="93">
        <f t="shared" si="16"/>
        <v>164090.03470398777</v>
      </c>
      <c r="O81" s="88" t="s">
        <v>216</v>
      </c>
      <c r="P81" s="89" t="s">
        <v>137</v>
      </c>
      <c r="Q81" s="260">
        <v>154466</v>
      </c>
      <c r="R81" s="91">
        <f t="shared" si="14"/>
        <v>74.025239616613419</v>
      </c>
      <c r="S81" s="89">
        <v>40</v>
      </c>
      <c r="T81" s="92">
        <f t="shared" si="22"/>
        <v>2072.9716257668711</v>
      </c>
      <c r="U81" s="92">
        <f t="shared" si="23"/>
        <v>18535.919999999998</v>
      </c>
      <c r="V81" s="92">
        <f t="shared" si="24"/>
        <v>9629.119039417179</v>
      </c>
      <c r="W81" s="92">
        <f t="shared" si="25"/>
        <v>1174.0422871932515</v>
      </c>
      <c r="X81" s="92">
        <f t="shared" si="27"/>
        <v>31412.0529523773</v>
      </c>
      <c r="Y81" s="93">
        <f t="shared" si="26"/>
        <v>185878.0529523773</v>
      </c>
    </row>
    <row r="82" spans="1:25" x14ac:dyDescent="0.3">
      <c r="A82" s="88" t="s">
        <v>117</v>
      </c>
      <c r="B82" s="89" t="s">
        <v>134</v>
      </c>
      <c r="C82" s="260">
        <v>140980</v>
      </c>
      <c r="D82" s="91">
        <f t="shared" si="15"/>
        <v>67.562300319488813</v>
      </c>
      <c r="E82" s="89">
        <v>40</v>
      </c>
      <c r="F82" s="92">
        <f t="shared" si="17"/>
        <v>1891.9861963190183</v>
      </c>
      <c r="G82" s="92">
        <f t="shared" si="18"/>
        <v>16917.599999999999</v>
      </c>
      <c r="H82" s="92">
        <f t="shared" si="19"/>
        <v>8788.4272407975459</v>
      </c>
      <c r="I82" s="92">
        <f t="shared" si="20"/>
        <v>1071.5398964723927</v>
      </c>
      <c r="J82" s="92">
        <f t="shared" si="21"/>
        <v>28669.553333588956</v>
      </c>
      <c r="K82" s="93">
        <f t="shared" si="16"/>
        <v>169649.55333358896</v>
      </c>
      <c r="O82" s="88" t="s">
        <v>217</v>
      </c>
      <c r="P82" s="89" t="s">
        <v>137</v>
      </c>
      <c r="Q82" s="260">
        <v>179856</v>
      </c>
      <c r="R82" s="91">
        <f t="shared" si="14"/>
        <v>86.192971246006394</v>
      </c>
      <c r="S82" s="89">
        <v>40</v>
      </c>
      <c r="T82" s="92">
        <f t="shared" si="22"/>
        <v>2413.7116564417179</v>
      </c>
      <c r="U82" s="92">
        <f t="shared" si="23"/>
        <v>21582.719999999998</v>
      </c>
      <c r="V82" s="92">
        <f t="shared" si="24"/>
        <v>11211.883741104293</v>
      </c>
      <c r="W82" s="92">
        <f t="shared" si="25"/>
        <v>1367.0228374233127</v>
      </c>
      <c r="X82" s="92">
        <f t="shared" si="27"/>
        <v>36575.33823496932</v>
      </c>
      <c r="Y82" s="93">
        <f t="shared" si="26"/>
        <v>216431.33823496933</v>
      </c>
    </row>
    <row r="83" spans="1:25" x14ac:dyDescent="0.3">
      <c r="A83" s="88" t="s">
        <v>118</v>
      </c>
      <c r="B83" s="89" t="s">
        <v>134</v>
      </c>
      <c r="C83" s="260">
        <v>145604</v>
      </c>
      <c r="D83" s="91">
        <f t="shared" si="15"/>
        <v>69.778274760383383</v>
      </c>
      <c r="E83" s="89">
        <v>40</v>
      </c>
      <c r="F83" s="92">
        <f t="shared" si="17"/>
        <v>1954.0414110429447</v>
      </c>
      <c r="G83" s="92">
        <f t="shared" si="18"/>
        <v>17472.48</v>
      </c>
      <c r="H83" s="92">
        <f t="shared" si="19"/>
        <v>9076.6786776073623</v>
      </c>
      <c r="I83" s="92">
        <f t="shared" si="20"/>
        <v>1106.685310582822</v>
      </c>
      <c r="J83" s="92">
        <f t="shared" si="21"/>
        <v>29609.885399233131</v>
      </c>
      <c r="K83" s="93">
        <f t="shared" si="16"/>
        <v>175213.88539923314</v>
      </c>
    </row>
    <row r="84" spans="1:25" x14ac:dyDescent="0.3">
      <c r="A84" s="88" t="s">
        <v>119</v>
      </c>
      <c r="B84" s="89" t="s">
        <v>134</v>
      </c>
      <c r="C84" s="260">
        <v>150228</v>
      </c>
      <c r="D84" s="91">
        <f t="shared" si="15"/>
        <v>71.994249201277952</v>
      </c>
      <c r="E84" s="89">
        <v>40</v>
      </c>
      <c r="F84" s="92">
        <f t="shared" si="17"/>
        <v>2016.0966257668713</v>
      </c>
      <c r="G84" s="92">
        <f t="shared" si="18"/>
        <v>18027.36</v>
      </c>
      <c r="H84" s="92">
        <f t="shared" si="19"/>
        <v>9364.9301144171786</v>
      </c>
      <c r="I84" s="92">
        <f t="shared" si="20"/>
        <v>1141.8307246932513</v>
      </c>
      <c r="J84" s="92">
        <f t="shared" si="21"/>
        <v>30550.2174648773</v>
      </c>
      <c r="K84" s="93">
        <f t="shared" si="16"/>
        <v>180778.21746487732</v>
      </c>
    </row>
    <row r="85" spans="1:25" x14ac:dyDescent="0.3">
      <c r="A85" s="88" t="s">
        <v>120</v>
      </c>
      <c r="B85" s="89" t="s">
        <v>134</v>
      </c>
      <c r="C85" s="260">
        <v>175654</v>
      </c>
      <c r="D85" s="91">
        <f t="shared" si="15"/>
        <v>84.179233226837056</v>
      </c>
      <c r="E85" s="89">
        <v>40</v>
      </c>
      <c r="F85" s="92">
        <f t="shared" si="17"/>
        <v>2357.3197852760736</v>
      </c>
      <c r="G85" s="92">
        <f t="shared" si="18"/>
        <v>21078.48</v>
      </c>
      <c r="H85" s="92">
        <f t="shared" si="19"/>
        <v>10949.938988190184</v>
      </c>
      <c r="I85" s="92">
        <f t="shared" si="20"/>
        <v>1335.0848983895705</v>
      </c>
      <c r="J85" s="92">
        <f t="shared" si="21"/>
        <v>35720.823671855833</v>
      </c>
      <c r="K85" s="93">
        <f t="shared" si="16"/>
        <v>211374.82367185585</v>
      </c>
    </row>
  </sheetData>
  <mergeCells count="18">
    <mergeCell ref="A1:A2"/>
    <mergeCell ref="B1:B2"/>
    <mergeCell ref="C1:C2"/>
    <mergeCell ref="D1:D2"/>
    <mergeCell ref="E1:E2"/>
    <mergeCell ref="F1:F2"/>
    <mergeCell ref="J1:J2"/>
    <mergeCell ref="K1:K2"/>
    <mergeCell ref="L1:N2"/>
    <mergeCell ref="O1:O2"/>
    <mergeCell ref="X1:X2"/>
    <mergeCell ref="Y1:Y2"/>
    <mergeCell ref="L3:N4"/>
    <mergeCell ref="P1:P2"/>
    <mergeCell ref="Q1:Q2"/>
    <mergeCell ref="R1:R2"/>
    <mergeCell ref="S1:S2"/>
    <mergeCell ref="T1:T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"/>
  <sheetViews>
    <sheetView zoomScale="85" zoomScaleNormal="85" workbookViewId="0">
      <selection activeCell="Q4" sqref="Q4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0" width="9.109375" style="84" customWidth="1"/>
    <col min="11" max="11" width="17.44140625" style="84" customWidth="1"/>
    <col min="12" max="14" width="9.109375" style="84"/>
    <col min="15" max="15" width="28.5546875" style="84" bestFit="1" customWidth="1"/>
    <col min="16" max="16" width="8.88671875" style="84" bestFit="1" customWidth="1"/>
    <col min="17" max="17" width="12.5546875" style="84" customWidth="1"/>
    <col min="18" max="18" width="11.109375" style="84" customWidth="1"/>
    <col min="19" max="19" width="8.44140625" style="84" customWidth="1"/>
    <col min="20" max="24" width="9.109375" style="84" customWidth="1"/>
    <col min="25" max="25" width="17.44140625" style="84" customWidth="1"/>
    <col min="26" max="16384" width="9.109375" style="84"/>
  </cols>
  <sheetData>
    <row r="1" spans="1:25" ht="15" customHeight="1" x14ac:dyDescent="0.3">
      <c r="A1" s="519" t="s">
        <v>122</v>
      </c>
      <c r="B1" s="519" t="s">
        <v>123</v>
      </c>
      <c r="C1" s="519" t="s">
        <v>222</v>
      </c>
      <c r="D1" s="519" t="s">
        <v>223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21" t="s">
        <v>130</v>
      </c>
      <c r="L1" s="528">
        <v>2018</v>
      </c>
      <c r="M1" s="529"/>
      <c r="N1" s="529"/>
      <c r="O1" s="519" t="s">
        <v>122</v>
      </c>
      <c r="P1" s="519" t="s">
        <v>123</v>
      </c>
      <c r="Q1" s="519" t="s">
        <v>222</v>
      </c>
      <c r="R1" s="519" t="s">
        <v>223</v>
      </c>
      <c r="S1" s="519" t="s">
        <v>126</v>
      </c>
      <c r="T1" s="526" t="s">
        <v>127</v>
      </c>
      <c r="U1" s="82" t="s">
        <v>128</v>
      </c>
      <c r="V1" s="83"/>
      <c r="W1" s="82"/>
      <c r="X1" s="519" t="s">
        <v>129</v>
      </c>
      <c r="Y1" s="521" t="s">
        <v>130</v>
      </c>
    </row>
    <row r="2" spans="1:25" ht="29.25" customHeight="1" x14ac:dyDescent="0.3">
      <c r="A2" s="520"/>
      <c r="B2" s="520"/>
      <c r="C2" s="520"/>
      <c r="D2" s="520"/>
      <c r="E2" s="520"/>
      <c r="F2" s="527"/>
      <c r="G2" s="85">
        <v>0.12</v>
      </c>
      <c r="H2" s="86" t="s">
        <v>131</v>
      </c>
      <c r="I2" s="87" t="s">
        <v>132</v>
      </c>
      <c r="J2" s="520"/>
      <c r="K2" s="522"/>
      <c r="L2" s="528"/>
      <c r="M2" s="529"/>
      <c r="N2" s="529"/>
      <c r="O2" s="520"/>
      <c r="P2" s="520"/>
      <c r="Q2" s="520"/>
      <c r="R2" s="520"/>
      <c r="S2" s="520"/>
      <c r="T2" s="527"/>
      <c r="U2" s="85">
        <v>0.12</v>
      </c>
      <c r="V2" s="86" t="s">
        <v>131</v>
      </c>
      <c r="W2" s="87" t="s">
        <v>132</v>
      </c>
      <c r="X2" s="520"/>
      <c r="Y2" s="522"/>
    </row>
    <row r="3" spans="1:25" x14ac:dyDescent="0.3">
      <c r="A3" s="88" t="s">
        <v>133</v>
      </c>
      <c r="B3" s="89" t="s">
        <v>134</v>
      </c>
      <c r="C3" s="90">
        <f>'2017'!C3*1.03</f>
        <v>29834.915502916159</v>
      </c>
      <c r="D3" s="91">
        <f t="shared" ref="D3:D60" si="0">+C3*12/313/75</f>
        <v>15.251075017465128</v>
      </c>
      <c r="E3" s="89">
        <v>37.5</v>
      </c>
      <c r="F3" s="92">
        <f>C3/26.08*2*17.5%</f>
        <v>400.39188750079205</v>
      </c>
      <c r="G3" s="92">
        <f>C3*G$2</f>
        <v>3580.189860349939</v>
      </c>
      <c r="H3" s="92">
        <f>(C3+F3+G3)*5.5%</f>
        <v>1859.8523487921786</v>
      </c>
      <c r="I3" s="92">
        <f>(C3+F3)*0.75%</f>
        <v>226.76480542812712</v>
      </c>
      <c r="J3" s="92">
        <f>SUM(F3:I3)</f>
        <v>6067.1989020710371</v>
      </c>
      <c r="K3" s="93">
        <f t="shared" ref="K3:K66" si="1">C3+F3+G3+H3+I3</f>
        <v>35902.114404987187</v>
      </c>
      <c r="L3" s="523" t="s">
        <v>135</v>
      </c>
      <c r="M3" s="524"/>
      <c r="N3" s="525"/>
      <c r="O3" s="88" t="s">
        <v>136</v>
      </c>
      <c r="P3" s="89" t="s">
        <v>137</v>
      </c>
      <c r="Q3" s="90">
        <f>'2017'!Q3*1.03</f>
        <v>48981.65</v>
      </c>
      <c r="R3" s="91">
        <f>+Q3*12/313/75</f>
        <v>25.038543130990416</v>
      </c>
      <c r="S3" s="89">
        <v>37.5</v>
      </c>
      <c r="T3" s="92">
        <f t="shared" ref="T3:T67" si="2">Q3/26.08*2*17.5%</f>
        <v>657.3457630368099</v>
      </c>
      <c r="U3" s="92">
        <f t="shared" ref="U3:U67" si="3">Q3*G$2</f>
        <v>5877.7979999999998</v>
      </c>
      <c r="V3" s="92">
        <f t="shared" ref="V3:V67" si="4">(Q3+T3+U3)*5.5%</f>
        <v>3053.4236569670247</v>
      </c>
      <c r="W3" s="92">
        <f t="shared" ref="W3:W67" si="5">(Q3+T3)*0.75%</f>
        <v>372.29246822277605</v>
      </c>
      <c r="X3" s="92">
        <f>SUM(T3:W3)</f>
        <v>9960.8598882266106</v>
      </c>
      <c r="Y3" s="93">
        <f t="shared" ref="Y3:Y67" si="6">Q3+T3+U3+V3+W3</f>
        <v>58942.50988822661</v>
      </c>
    </row>
    <row r="4" spans="1:25" x14ac:dyDescent="0.3">
      <c r="A4" s="88" t="s">
        <v>138</v>
      </c>
      <c r="B4" s="89" t="s">
        <v>134</v>
      </c>
      <c r="C4" s="90">
        <f>'2017'!C4*1.03</f>
        <v>34097.046289047052</v>
      </c>
      <c r="D4" s="91">
        <f t="shared" si="0"/>
        <v>17.429800019960155</v>
      </c>
      <c r="E4" s="89">
        <v>37.5</v>
      </c>
      <c r="F4" s="92">
        <f t="shared" ref="F4:F67" si="7">C4/26.08*2*17.5%</f>
        <v>457.59072857233389</v>
      </c>
      <c r="G4" s="92">
        <f t="shared" ref="G4:G67" si="8">C4*G$2</f>
        <v>4091.6455546856459</v>
      </c>
      <c r="H4" s="92">
        <f t="shared" ref="H4:H67" si="9">(C4+F4+G4)*5.5%</f>
        <v>2125.5455414767771</v>
      </c>
      <c r="I4" s="92">
        <f t="shared" ref="I4:I67" si="10">(C4+F4)*0.75%</f>
        <v>259.15977763214539</v>
      </c>
      <c r="J4" s="92">
        <f t="shared" ref="J4:J67" si="11">SUM(F4:I4)</f>
        <v>6933.9416023669019</v>
      </c>
      <c r="K4" s="93">
        <f t="shared" si="1"/>
        <v>41030.987891413955</v>
      </c>
      <c r="L4" s="523"/>
      <c r="M4" s="524"/>
      <c r="N4" s="525"/>
      <c r="O4" s="88" t="s">
        <v>139</v>
      </c>
      <c r="P4" s="89" t="s">
        <v>137</v>
      </c>
      <c r="Q4" s="90">
        <f>'2017'!Q4*1.03</f>
        <v>50347.43</v>
      </c>
      <c r="R4" s="91">
        <f t="shared" ref="R4:R56" si="12">+Q4*12/313/75</f>
        <v>25.736705431309904</v>
      </c>
      <c r="S4" s="89">
        <v>37.5</v>
      </c>
      <c r="T4" s="92">
        <f t="shared" si="2"/>
        <v>675.67486579754598</v>
      </c>
      <c r="U4" s="92">
        <f t="shared" si="3"/>
        <v>6041.6916000000001</v>
      </c>
      <c r="V4" s="92">
        <f t="shared" si="4"/>
        <v>3138.563805618865</v>
      </c>
      <c r="W4" s="92">
        <f t="shared" si="5"/>
        <v>382.67328649348161</v>
      </c>
      <c r="X4" s="92">
        <f t="shared" ref="X4:X68" si="13">SUM(T4:W4)</f>
        <v>10238.603557909893</v>
      </c>
      <c r="Y4" s="93">
        <f t="shared" si="6"/>
        <v>60586.03355790989</v>
      </c>
    </row>
    <row r="5" spans="1:25" x14ac:dyDescent="0.3">
      <c r="A5" s="88" t="s">
        <v>140</v>
      </c>
      <c r="B5" s="89" t="s">
        <v>134</v>
      </c>
      <c r="C5" s="90">
        <f>'2017'!C5*1.03</f>
        <v>38359.177075177933</v>
      </c>
      <c r="D5" s="91">
        <f t="shared" si="0"/>
        <v>19.608525022455176</v>
      </c>
      <c r="E5" s="89">
        <v>37.5</v>
      </c>
      <c r="F5" s="92">
        <f t="shared" si="7"/>
        <v>514.78956964387567</v>
      </c>
      <c r="G5" s="92">
        <f t="shared" si="8"/>
        <v>4603.1012490213516</v>
      </c>
      <c r="H5" s="92">
        <f t="shared" si="9"/>
        <v>2391.2387341613744</v>
      </c>
      <c r="I5" s="92">
        <f t="shared" si="10"/>
        <v>291.55474983616358</v>
      </c>
      <c r="J5" s="92">
        <f t="shared" si="11"/>
        <v>7800.6843026627657</v>
      </c>
      <c r="K5" s="93">
        <f t="shared" si="1"/>
        <v>46159.861377840702</v>
      </c>
      <c r="O5" s="88" t="s">
        <v>141</v>
      </c>
      <c r="P5" s="89" t="s">
        <v>137</v>
      </c>
      <c r="Q5" s="90">
        <f>'2017'!Q5*1.03</f>
        <v>51736.9</v>
      </c>
      <c r="R5" s="91">
        <f t="shared" si="12"/>
        <v>26.446977635782751</v>
      </c>
      <c r="S5" s="89">
        <v>37.5</v>
      </c>
      <c r="T5" s="92">
        <f t="shared" si="2"/>
        <v>694.32189417177915</v>
      </c>
      <c r="U5" s="92">
        <f t="shared" si="3"/>
        <v>6208.4279999999999</v>
      </c>
      <c r="V5" s="92">
        <f t="shared" si="4"/>
        <v>3225.1807441794481</v>
      </c>
      <c r="W5" s="92">
        <f t="shared" si="5"/>
        <v>393.23416420628831</v>
      </c>
      <c r="X5" s="92">
        <f t="shared" si="13"/>
        <v>10521.164802557514</v>
      </c>
      <c r="Y5" s="93">
        <f t="shared" si="6"/>
        <v>62258.064802557514</v>
      </c>
    </row>
    <row r="6" spans="1:25" x14ac:dyDescent="0.3">
      <c r="A6" s="88" t="s">
        <v>41</v>
      </c>
      <c r="B6" s="89" t="s">
        <v>134</v>
      </c>
      <c r="C6" s="90">
        <f>'2017'!C6*1.03</f>
        <v>42413.340000000004</v>
      </c>
      <c r="D6" s="91">
        <f t="shared" si="0"/>
        <v>21.680940575079877</v>
      </c>
      <c r="E6" s="89">
        <v>37.5</v>
      </c>
      <c r="F6" s="92">
        <f t="shared" si="7"/>
        <v>569.19743098159518</v>
      </c>
      <c r="G6" s="92">
        <f t="shared" si="8"/>
        <v>5089.6008000000002</v>
      </c>
      <c r="H6" s="92">
        <f t="shared" si="9"/>
        <v>2643.9676027039877</v>
      </c>
      <c r="I6" s="92">
        <f t="shared" si="10"/>
        <v>322.36903073236198</v>
      </c>
      <c r="J6" s="92">
        <f t="shared" si="11"/>
        <v>8625.1348644179434</v>
      </c>
      <c r="K6" s="93">
        <f t="shared" si="1"/>
        <v>51038.474864417949</v>
      </c>
      <c r="O6" s="88" t="s">
        <v>142</v>
      </c>
      <c r="P6" s="89" t="s">
        <v>137</v>
      </c>
      <c r="Q6" s="90">
        <f>'2017'!Q6*1.03</f>
        <v>53129.46</v>
      </c>
      <c r="R6" s="91">
        <f t="shared" si="12"/>
        <v>27.158829392971246</v>
      </c>
      <c r="S6" s="89">
        <v>37.5</v>
      </c>
      <c r="T6" s="92">
        <f t="shared" si="2"/>
        <v>713.01039110429451</v>
      </c>
      <c r="U6" s="92">
        <f t="shared" si="3"/>
        <v>6375.5351999999993</v>
      </c>
      <c r="V6" s="92">
        <f t="shared" si="4"/>
        <v>3311.9903075107363</v>
      </c>
      <c r="W6" s="92">
        <f t="shared" si="5"/>
        <v>403.81852793328221</v>
      </c>
      <c r="X6" s="92">
        <f t="shared" si="13"/>
        <v>10804.354426548312</v>
      </c>
      <c r="Y6" s="93">
        <f t="shared" si="6"/>
        <v>63933.814426548313</v>
      </c>
    </row>
    <row r="7" spans="1:25" x14ac:dyDescent="0.3">
      <c r="A7" s="88" t="s">
        <v>42</v>
      </c>
      <c r="B7" s="89" t="s">
        <v>134</v>
      </c>
      <c r="C7" s="90">
        <f>'2017'!C7*1.03</f>
        <v>43022.07</v>
      </c>
      <c r="D7" s="91">
        <f t="shared" si="0"/>
        <v>21.992112460063897</v>
      </c>
      <c r="E7" s="89">
        <v>37.5</v>
      </c>
      <c r="F7" s="92">
        <f t="shared" si="7"/>
        <v>577.36673696319019</v>
      </c>
      <c r="G7" s="92">
        <f t="shared" si="8"/>
        <v>5162.6484</v>
      </c>
      <c r="H7" s="92">
        <f t="shared" si="9"/>
        <v>2681.9146825329753</v>
      </c>
      <c r="I7" s="92">
        <f t="shared" si="10"/>
        <v>326.99577552722388</v>
      </c>
      <c r="J7" s="92">
        <f t="shared" si="11"/>
        <v>8748.925595023391</v>
      </c>
      <c r="K7" s="93">
        <f t="shared" si="1"/>
        <v>51770.995595023385</v>
      </c>
      <c r="O7" s="88" t="s">
        <v>143</v>
      </c>
      <c r="P7" s="89" t="s">
        <v>137</v>
      </c>
      <c r="Q7" s="90">
        <f>'2017'!Q7*1.03</f>
        <v>54522.020000000004</v>
      </c>
      <c r="R7" s="91">
        <f t="shared" si="12"/>
        <v>27.870681150159744</v>
      </c>
      <c r="S7" s="89">
        <v>37.5</v>
      </c>
      <c r="T7" s="92">
        <f t="shared" si="2"/>
        <v>731.69888803680988</v>
      </c>
      <c r="U7" s="92">
        <f t="shared" si="3"/>
        <v>6542.6424000000006</v>
      </c>
      <c r="V7" s="92">
        <f t="shared" si="4"/>
        <v>3398.799870842025</v>
      </c>
      <c r="W7" s="92">
        <f t="shared" si="5"/>
        <v>414.40289166027605</v>
      </c>
      <c r="X7" s="92">
        <f t="shared" si="13"/>
        <v>11087.544050539113</v>
      </c>
      <c r="Y7" s="93">
        <f t="shared" si="6"/>
        <v>65609.56405053912</v>
      </c>
    </row>
    <row r="8" spans="1:25" x14ac:dyDescent="0.3">
      <c r="A8" s="88" t="s">
        <v>43</v>
      </c>
      <c r="B8" s="89" t="s">
        <v>134</v>
      </c>
      <c r="C8" s="90">
        <f>'2017'!C8*1.03</f>
        <v>43723.5</v>
      </c>
      <c r="D8" s="91">
        <f t="shared" si="0"/>
        <v>22.350670926517573</v>
      </c>
      <c r="E8" s="89">
        <v>37.5</v>
      </c>
      <c r="F8" s="92">
        <f t="shared" si="7"/>
        <v>586.7800996932516</v>
      </c>
      <c r="G8" s="92">
        <f t="shared" si="8"/>
        <v>5246.82</v>
      </c>
      <c r="H8" s="92">
        <f t="shared" si="9"/>
        <v>2725.6405054831289</v>
      </c>
      <c r="I8" s="92">
        <f t="shared" si="10"/>
        <v>332.32710074769938</v>
      </c>
      <c r="J8" s="92">
        <f t="shared" si="11"/>
        <v>8891.5677059240807</v>
      </c>
      <c r="K8" s="93">
        <f t="shared" si="1"/>
        <v>52615.067705924077</v>
      </c>
      <c r="O8" s="88" t="s">
        <v>144</v>
      </c>
      <c r="P8" s="89" t="s">
        <v>137</v>
      </c>
      <c r="Q8" s="90">
        <f>'2017'!Q8*1.03</f>
        <v>55253.32</v>
      </c>
      <c r="R8" s="91">
        <f t="shared" si="12"/>
        <v>28.244508626198083</v>
      </c>
      <c r="S8" s="89">
        <v>37.5</v>
      </c>
      <c r="T8" s="92">
        <f t="shared" si="2"/>
        <v>741.51311349693253</v>
      </c>
      <c r="U8" s="92">
        <f t="shared" si="3"/>
        <v>6630.3984</v>
      </c>
      <c r="V8" s="92">
        <f t="shared" si="4"/>
        <v>3444.3877332423313</v>
      </c>
      <c r="W8" s="92">
        <f t="shared" si="5"/>
        <v>419.96124835122697</v>
      </c>
      <c r="X8" s="92">
        <f t="shared" si="13"/>
        <v>11236.26049509049</v>
      </c>
      <c r="Y8" s="93">
        <f t="shared" si="6"/>
        <v>66489.5804950905</v>
      </c>
    </row>
    <row r="9" spans="1:25" x14ac:dyDescent="0.3">
      <c r="A9" s="88" t="s">
        <v>44</v>
      </c>
      <c r="B9" s="89" t="s">
        <v>134</v>
      </c>
      <c r="C9" s="90">
        <f>'2017'!C9*1.03</f>
        <v>47834.23</v>
      </c>
      <c r="D9" s="91">
        <f t="shared" si="0"/>
        <v>24.452002555910543</v>
      </c>
      <c r="E9" s="89">
        <v>37.5</v>
      </c>
      <c r="F9" s="92">
        <f t="shared" si="7"/>
        <v>641.94710506134982</v>
      </c>
      <c r="G9" s="92">
        <f t="shared" si="8"/>
        <v>5740.1076000000003</v>
      </c>
      <c r="H9" s="92">
        <f t="shared" si="9"/>
        <v>2981.8956587783746</v>
      </c>
      <c r="I9" s="92">
        <f t="shared" si="10"/>
        <v>363.57132828796011</v>
      </c>
      <c r="J9" s="92">
        <f t="shared" si="11"/>
        <v>9727.521692127686</v>
      </c>
      <c r="K9" s="93">
        <f t="shared" si="1"/>
        <v>57561.751692127691</v>
      </c>
      <c r="O9" s="88" t="s">
        <v>145</v>
      </c>
      <c r="P9" s="89" t="s">
        <v>137</v>
      </c>
      <c r="Q9" s="90">
        <f>'2017'!Q9*1.03</f>
        <v>55986.68</v>
      </c>
      <c r="R9" s="91">
        <f t="shared" si="12"/>
        <v>28.619389137380193</v>
      </c>
      <c r="S9" s="89">
        <v>37.5</v>
      </c>
      <c r="T9" s="92">
        <f t="shared" si="2"/>
        <v>751.35498466257673</v>
      </c>
      <c r="U9" s="92">
        <f t="shared" si="3"/>
        <v>6718.4016000000001</v>
      </c>
      <c r="V9" s="92">
        <f t="shared" si="4"/>
        <v>3490.1040121564415</v>
      </c>
      <c r="W9" s="92">
        <f t="shared" si="5"/>
        <v>425.53526238496931</v>
      </c>
      <c r="X9" s="92">
        <f t="shared" si="13"/>
        <v>11385.395859203987</v>
      </c>
      <c r="Y9" s="93">
        <f t="shared" si="6"/>
        <v>67372.075859203993</v>
      </c>
    </row>
    <row r="10" spans="1:25" x14ac:dyDescent="0.3">
      <c r="A10" s="88" t="s">
        <v>45</v>
      </c>
      <c r="B10" s="89" t="s">
        <v>134</v>
      </c>
      <c r="C10" s="90">
        <f>'2017'!C10*1.03</f>
        <v>48834.36</v>
      </c>
      <c r="D10" s="91">
        <f t="shared" si="0"/>
        <v>24.963251118210863</v>
      </c>
      <c r="E10" s="89">
        <v>37.5</v>
      </c>
      <c r="F10" s="92">
        <f t="shared" si="7"/>
        <v>655.36909509202451</v>
      </c>
      <c r="G10" s="92">
        <f t="shared" si="8"/>
        <v>5860.1232</v>
      </c>
      <c r="H10" s="92">
        <f t="shared" si="9"/>
        <v>3044.2418762300617</v>
      </c>
      <c r="I10" s="92">
        <f t="shared" si="10"/>
        <v>371.17296821319019</v>
      </c>
      <c r="J10" s="92">
        <f t="shared" si="11"/>
        <v>9930.9071395352767</v>
      </c>
      <c r="K10" s="93">
        <f t="shared" si="1"/>
        <v>58765.267139535281</v>
      </c>
      <c r="O10" s="88" t="s">
        <v>146</v>
      </c>
      <c r="P10" s="89" t="s">
        <v>137</v>
      </c>
      <c r="Q10" s="90">
        <f>'2017'!Q10*1.03</f>
        <v>57398.810000000005</v>
      </c>
      <c r="R10" s="91">
        <f t="shared" si="12"/>
        <v>29.341244728434511</v>
      </c>
      <c r="S10" s="89">
        <v>37.5</v>
      </c>
      <c r="T10" s="92">
        <f t="shared" si="2"/>
        <v>770.30611579754611</v>
      </c>
      <c r="U10" s="92">
        <f t="shared" si="3"/>
        <v>6887.8572000000004</v>
      </c>
      <c r="V10" s="92">
        <f t="shared" si="4"/>
        <v>3578.1335323688654</v>
      </c>
      <c r="W10" s="92">
        <f t="shared" si="5"/>
        <v>436.26837086848161</v>
      </c>
      <c r="X10" s="92">
        <f t="shared" si="13"/>
        <v>11672.565219034894</v>
      </c>
      <c r="Y10" s="93">
        <f t="shared" si="6"/>
        <v>69071.37521903489</v>
      </c>
    </row>
    <row r="11" spans="1:25" x14ac:dyDescent="0.3">
      <c r="A11" s="88" t="s">
        <v>46</v>
      </c>
      <c r="B11" s="89" t="s">
        <v>134</v>
      </c>
      <c r="C11" s="90">
        <f>'2017'!C11*1.03</f>
        <v>49842.73</v>
      </c>
      <c r="D11" s="91">
        <f t="shared" si="0"/>
        <v>25.478711821086264</v>
      </c>
      <c r="E11" s="89">
        <v>37.5</v>
      </c>
      <c r="F11" s="92">
        <f t="shared" si="7"/>
        <v>668.90166794478534</v>
      </c>
      <c r="G11" s="92">
        <f t="shared" si="8"/>
        <v>5981.1275999999998</v>
      </c>
      <c r="H11" s="92">
        <f t="shared" si="9"/>
        <v>3107.1017597369637</v>
      </c>
      <c r="I11" s="92">
        <f t="shared" si="10"/>
        <v>378.83723750958592</v>
      </c>
      <c r="J11" s="92">
        <f t="shared" si="11"/>
        <v>10135.968265191335</v>
      </c>
      <c r="K11" s="93">
        <f t="shared" si="1"/>
        <v>59978.698265191342</v>
      </c>
      <c r="O11" s="88" t="s">
        <v>147</v>
      </c>
      <c r="P11" s="89" t="s">
        <v>137</v>
      </c>
      <c r="Q11" s="90">
        <f>'2017'!Q11*1.03</f>
        <v>58271.22</v>
      </c>
      <c r="R11" s="91">
        <f t="shared" si="12"/>
        <v>29.787205111821088</v>
      </c>
      <c r="S11" s="89">
        <v>37.5</v>
      </c>
      <c r="T11" s="92">
        <f t="shared" si="2"/>
        <v>782.01407208588967</v>
      </c>
      <c r="U11" s="92">
        <f t="shared" si="3"/>
        <v>6992.5464000000002</v>
      </c>
      <c r="V11" s="92">
        <f t="shared" si="4"/>
        <v>3632.5179259647243</v>
      </c>
      <c r="W11" s="92">
        <f t="shared" si="5"/>
        <v>442.89925554064416</v>
      </c>
      <c r="X11" s="92">
        <f t="shared" si="13"/>
        <v>11849.977653591259</v>
      </c>
      <c r="Y11" s="93">
        <f t="shared" si="6"/>
        <v>70121.197653591269</v>
      </c>
    </row>
    <row r="12" spans="1:25" x14ac:dyDescent="0.3">
      <c r="A12" s="88" t="s">
        <v>47</v>
      </c>
      <c r="B12" s="89" t="s">
        <v>134</v>
      </c>
      <c r="C12" s="90">
        <f>'2017'!C12*1.03</f>
        <v>51345.5</v>
      </c>
      <c r="D12" s="91">
        <f t="shared" si="0"/>
        <v>26.246900958466455</v>
      </c>
      <c r="E12" s="89">
        <v>37.5</v>
      </c>
      <c r="F12" s="92">
        <f t="shared" si="7"/>
        <v>689.06921012269936</v>
      </c>
      <c r="G12" s="92">
        <f t="shared" si="8"/>
        <v>6161.46</v>
      </c>
      <c r="H12" s="92">
        <f t="shared" si="9"/>
        <v>3200.7816065567481</v>
      </c>
      <c r="I12" s="92">
        <f t="shared" si="10"/>
        <v>390.2592690759202</v>
      </c>
      <c r="J12" s="92">
        <f t="shared" si="11"/>
        <v>10441.570085755367</v>
      </c>
      <c r="K12" s="93">
        <f t="shared" si="1"/>
        <v>61787.07008575536</v>
      </c>
      <c r="O12" s="88" t="s">
        <v>148</v>
      </c>
      <c r="P12" s="89" t="s">
        <v>137</v>
      </c>
      <c r="Q12" s="90">
        <f>'2017'!Q12*1.03</f>
        <v>59140.54</v>
      </c>
      <c r="R12" s="91">
        <f t="shared" si="12"/>
        <v>30.231585942492014</v>
      </c>
      <c r="S12" s="89">
        <v>37.5</v>
      </c>
      <c r="T12" s="92">
        <f t="shared" si="2"/>
        <v>793.68055981595091</v>
      </c>
      <c r="U12" s="92">
        <f t="shared" si="3"/>
        <v>7096.8648000000003</v>
      </c>
      <c r="V12" s="92">
        <f t="shared" si="4"/>
        <v>3686.7096947898772</v>
      </c>
      <c r="W12" s="92">
        <f t="shared" si="5"/>
        <v>449.50665419861963</v>
      </c>
      <c r="X12" s="92">
        <f t="shared" si="13"/>
        <v>12026.761708804448</v>
      </c>
      <c r="Y12" s="93">
        <f t="shared" si="6"/>
        <v>71167.301708804443</v>
      </c>
    </row>
    <row r="13" spans="1:25" x14ac:dyDescent="0.3">
      <c r="A13" s="88" t="s">
        <v>48</v>
      </c>
      <c r="B13" s="89" t="s">
        <v>134</v>
      </c>
      <c r="C13" s="90">
        <f>'2017'!C13*1.03</f>
        <v>52353.87</v>
      </c>
      <c r="D13" s="91">
        <f t="shared" si="0"/>
        <v>26.762361661341856</v>
      </c>
      <c r="E13" s="89">
        <v>37.5</v>
      </c>
      <c r="F13" s="92">
        <f t="shared" si="7"/>
        <v>702.60178297546008</v>
      </c>
      <c r="G13" s="92">
        <f t="shared" si="8"/>
        <v>6282.4643999999998</v>
      </c>
      <c r="H13" s="92">
        <f t="shared" si="9"/>
        <v>3263.6414900636505</v>
      </c>
      <c r="I13" s="92">
        <f t="shared" si="10"/>
        <v>397.92353837231599</v>
      </c>
      <c r="J13" s="92">
        <f t="shared" si="11"/>
        <v>10646.631211411426</v>
      </c>
      <c r="K13" s="93">
        <f t="shared" si="1"/>
        <v>63000.501211411429</v>
      </c>
      <c r="O13" s="88" t="s">
        <v>149</v>
      </c>
      <c r="P13" s="89" t="s">
        <v>137</v>
      </c>
      <c r="Q13" s="90">
        <f>'2017'!Q13*1.03</f>
        <v>60875.060000000005</v>
      </c>
      <c r="R13" s="91">
        <f t="shared" si="12"/>
        <v>31.118241533546328</v>
      </c>
      <c r="S13" s="89">
        <v>37.5</v>
      </c>
      <c r="T13" s="92">
        <f t="shared" si="2"/>
        <v>816.95824386503079</v>
      </c>
      <c r="U13" s="92">
        <f t="shared" si="3"/>
        <v>7305.0072</v>
      </c>
      <c r="V13" s="92">
        <f t="shared" si="4"/>
        <v>3794.8363994125775</v>
      </c>
      <c r="W13" s="92">
        <f t="shared" si="5"/>
        <v>462.69013682898776</v>
      </c>
      <c r="X13" s="92">
        <f t="shared" si="13"/>
        <v>12379.491980106595</v>
      </c>
      <c r="Y13" s="93">
        <f t="shared" si="6"/>
        <v>73254.551980106611</v>
      </c>
    </row>
    <row r="14" spans="1:25" x14ac:dyDescent="0.3">
      <c r="A14" s="88" t="s">
        <v>49</v>
      </c>
      <c r="B14" s="89" t="s">
        <v>134</v>
      </c>
      <c r="C14" s="90">
        <f>'2017'!C14*1.03</f>
        <v>53105.770000000004</v>
      </c>
      <c r="D14" s="91">
        <f t="shared" si="0"/>
        <v>27.146719488817894</v>
      </c>
      <c r="E14" s="89">
        <v>37.5</v>
      </c>
      <c r="F14" s="92">
        <f t="shared" si="7"/>
        <v>712.69246549079764</v>
      </c>
      <c r="G14" s="92">
        <f t="shared" si="8"/>
        <v>6372.6923999999999</v>
      </c>
      <c r="H14" s="92">
        <f t="shared" si="9"/>
        <v>3310.5135176019944</v>
      </c>
      <c r="I14" s="92">
        <f t="shared" si="10"/>
        <v>403.63846849118102</v>
      </c>
      <c r="J14" s="92">
        <f t="shared" si="11"/>
        <v>10799.536851583973</v>
      </c>
      <c r="K14" s="93">
        <f t="shared" si="1"/>
        <v>63905.306851583984</v>
      </c>
      <c r="O14" s="88" t="s">
        <v>150</v>
      </c>
      <c r="P14" s="89" t="s">
        <v>137</v>
      </c>
      <c r="Q14" s="90">
        <f>'2017'!Q14*1.03</f>
        <v>62617.82</v>
      </c>
      <c r="R14" s="91">
        <f t="shared" si="12"/>
        <v>32.009109265175717</v>
      </c>
      <c r="S14" s="89">
        <v>37.5</v>
      </c>
      <c r="T14" s="92">
        <f t="shared" si="2"/>
        <v>840.34651073619636</v>
      </c>
      <c r="U14" s="92">
        <f t="shared" si="3"/>
        <v>7514.1383999999998</v>
      </c>
      <c r="V14" s="92">
        <f t="shared" si="4"/>
        <v>3903.4767700904913</v>
      </c>
      <c r="W14" s="92">
        <f t="shared" si="5"/>
        <v>475.93624883052149</v>
      </c>
      <c r="X14" s="92">
        <f t="shared" si="13"/>
        <v>12733.897929657209</v>
      </c>
      <c r="Y14" s="93">
        <f t="shared" si="6"/>
        <v>75351.717929657214</v>
      </c>
    </row>
    <row r="15" spans="1:25" x14ac:dyDescent="0.3">
      <c r="A15" s="88" t="s">
        <v>50</v>
      </c>
      <c r="B15" s="89" t="s">
        <v>134</v>
      </c>
      <c r="C15" s="90">
        <f>'2017'!C15*1.03</f>
        <v>54116.200000000004</v>
      </c>
      <c r="D15" s="91">
        <f t="shared" si="0"/>
        <v>27.663233226837061</v>
      </c>
      <c r="E15" s="89">
        <v>37.5</v>
      </c>
      <c r="F15" s="92">
        <f t="shared" si="7"/>
        <v>726.25268404907979</v>
      </c>
      <c r="G15" s="92">
        <f t="shared" si="8"/>
        <v>6493.9440000000004</v>
      </c>
      <c r="H15" s="92">
        <f t="shared" si="9"/>
        <v>3373.5018176226999</v>
      </c>
      <c r="I15" s="92">
        <f t="shared" si="10"/>
        <v>411.31839513036812</v>
      </c>
      <c r="J15" s="92">
        <f t="shared" si="11"/>
        <v>11005.01689680215</v>
      </c>
      <c r="K15" s="93">
        <f t="shared" si="1"/>
        <v>65121.216896802158</v>
      </c>
      <c r="O15" s="88" t="s">
        <v>151</v>
      </c>
      <c r="P15" s="89" t="s">
        <v>137</v>
      </c>
      <c r="Q15" s="90">
        <f>'2017'!Q15*1.03</f>
        <v>64356.46</v>
      </c>
      <c r="R15" s="91">
        <f t="shared" si="12"/>
        <v>32.89787092651757</v>
      </c>
      <c r="S15" s="89">
        <v>37.5</v>
      </c>
      <c r="T15" s="92">
        <f t="shared" si="2"/>
        <v>863.67948619631909</v>
      </c>
      <c r="U15" s="92">
        <f t="shared" si="3"/>
        <v>7722.7752</v>
      </c>
      <c r="V15" s="92">
        <f t="shared" si="4"/>
        <v>4011.8603077407979</v>
      </c>
      <c r="W15" s="92">
        <f t="shared" si="5"/>
        <v>489.15104614647237</v>
      </c>
      <c r="X15" s="92">
        <f t="shared" si="13"/>
        <v>13087.466040083591</v>
      </c>
      <c r="Y15" s="93">
        <f t="shared" si="6"/>
        <v>77443.926040083606</v>
      </c>
    </row>
    <row r="16" spans="1:25" x14ac:dyDescent="0.3">
      <c r="A16" s="88" t="s">
        <v>51</v>
      </c>
      <c r="B16" s="89" t="s">
        <v>134</v>
      </c>
      <c r="C16" s="90">
        <f>'2017'!C16*1.03</f>
        <v>55632.36</v>
      </c>
      <c r="D16" s="91">
        <f t="shared" si="0"/>
        <v>28.43826709265176</v>
      </c>
      <c r="E16" s="89">
        <v>37.5</v>
      </c>
      <c r="F16" s="92">
        <f t="shared" si="7"/>
        <v>746.59992331288333</v>
      </c>
      <c r="G16" s="92">
        <f t="shared" si="8"/>
        <v>6675.8832000000002</v>
      </c>
      <c r="H16" s="92">
        <f t="shared" si="9"/>
        <v>3468.0163717822084</v>
      </c>
      <c r="I16" s="92">
        <f t="shared" si="10"/>
        <v>422.84219942484663</v>
      </c>
      <c r="J16" s="92">
        <f t="shared" si="11"/>
        <v>11313.341694519939</v>
      </c>
      <c r="K16" s="93">
        <f t="shared" si="1"/>
        <v>66945.701694519943</v>
      </c>
      <c r="O16" s="88" t="s">
        <v>152</v>
      </c>
      <c r="P16" s="89" t="s">
        <v>137</v>
      </c>
      <c r="Q16" s="90">
        <f>'2017'!Q16*1.03</f>
        <v>66094.070000000007</v>
      </c>
      <c r="R16" s="91">
        <f t="shared" si="12"/>
        <v>33.786106070287545</v>
      </c>
      <c r="S16" s="89">
        <v>37.5</v>
      </c>
      <c r="T16" s="92">
        <f t="shared" si="2"/>
        <v>886.99863880368105</v>
      </c>
      <c r="U16" s="92">
        <f t="shared" si="3"/>
        <v>7931.2884000000004</v>
      </c>
      <c r="V16" s="92">
        <f t="shared" si="4"/>
        <v>4120.1796371342034</v>
      </c>
      <c r="W16" s="92">
        <f t="shared" si="5"/>
        <v>502.35801479102764</v>
      </c>
      <c r="X16" s="92">
        <f t="shared" si="13"/>
        <v>13440.824690728912</v>
      </c>
      <c r="Y16" s="93">
        <f t="shared" si="6"/>
        <v>79534.894690728921</v>
      </c>
    </row>
    <row r="17" spans="1:25" x14ac:dyDescent="0.3">
      <c r="A17" s="88" t="s">
        <v>52</v>
      </c>
      <c r="B17" s="89" t="s">
        <v>134</v>
      </c>
      <c r="C17" s="90">
        <f>'2017'!C17*1.03</f>
        <v>57147.49</v>
      </c>
      <c r="D17" s="91">
        <f t="shared" si="0"/>
        <v>29.212774440894567</v>
      </c>
      <c r="E17" s="89">
        <v>37.5</v>
      </c>
      <c r="F17" s="92">
        <f t="shared" si="7"/>
        <v>766.93333972392645</v>
      </c>
      <c r="G17" s="92">
        <f t="shared" si="8"/>
        <v>6857.6987999999992</v>
      </c>
      <c r="H17" s="92">
        <f t="shared" si="9"/>
        <v>3562.4667176848156</v>
      </c>
      <c r="I17" s="92">
        <f t="shared" si="10"/>
        <v>434.35817504792942</v>
      </c>
      <c r="J17" s="92">
        <f t="shared" si="11"/>
        <v>11621.45703245667</v>
      </c>
      <c r="K17" s="93">
        <f t="shared" si="1"/>
        <v>68768.947032456665</v>
      </c>
      <c r="O17" s="88" t="s">
        <v>153</v>
      </c>
      <c r="P17" s="89" t="s">
        <v>137</v>
      </c>
      <c r="Q17" s="90">
        <f>'2017'!Q17*1.03</f>
        <v>67971.759999999995</v>
      </c>
      <c r="R17" s="91">
        <f t="shared" si="12"/>
        <v>34.745947603833862</v>
      </c>
      <c r="S17" s="89">
        <v>37.5</v>
      </c>
      <c r="T17" s="92">
        <f t="shared" si="2"/>
        <v>912.19769938650302</v>
      </c>
      <c r="U17" s="92">
        <f t="shared" si="3"/>
        <v>8156.6111999999994</v>
      </c>
      <c r="V17" s="92">
        <f t="shared" si="4"/>
        <v>4237.2312894662582</v>
      </c>
      <c r="W17" s="92">
        <f t="shared" si="5"/>
        <v>516.62968274539878</v>
      </c>
      <c r="X17" s="92">
        <f t="shared" si="13"/>
        <v>13822.669871598158</v>
      </c>
      <c r="Y17" s="93">
        <f t="shared" si="6"/>
        <v>81794.429871598157</v>
      </c>
    </row>
    <row r="18" spans="1:25" x14ac:dyDescent="0.3">
      <c r="A18" s="88" t="s">
        <v>53</v>
      </c>
      <c r="B18" s="89" t="s">
        <v>134</v>
      </c>
      <c r="C18" s="90">
        <f>'2017'!C18*1.03</f>
        <v>58665.71</v>
      </c>
      <c r="D18" s="91">
        <f t="shared" si="0"/>
        <v>29.988861341853038</v>
      </c>
      <c r="E18" s="89">
        <v>37.5</v>
      </c>
      <c r="F18" s="92">
        <f t="shared" si="7"/>
        <v>787.30822469325153</v>
      </c>
      <c r="G18" s="92">
        <f t="shared" si="8"/>
        <v>7039.8851999999997</v>
      </c>
      <c r="H18" s="92">
        <f t="shared" si="9"/>
        <v>3657.109688358129</v>
      </c>
      <c r="I18" s="92">
        <f t="shared" si="10"/>
        <v>445.89763668519936</v>
      </c>
      <c r="J18" s="92">
        <f t="shared" si="11"/>
        <v>11930.200749736581</v>
      </c>
      <c r="K18" s="93">
        <f t="shared" si="1"/>
        <v>70595.910749736591</v>
      </c>
      <c r="O18" s="88" t="s">
        <v>154</v>
      </c>
      <c r="P18" s="89" t="s">
        <v>137</v>
      </c>
      <c r="Q18" s="90">
        <f>'2017'!Q18*1.03</f>
        <v>69873.14</v>
      </c>
      <c r="R18" s="91">
        <f t="shared" si="12"/>
        <v>35.717899041533549</v>
      </c>
      <c r="S18" s="89">
        <v>37.5</v>
      </c>
      <c r="T18" s="92">
        <f t="shared" si="2"/>
        <v>937.71468558282209</v>
      </c>
      <c r="U18" s="92">
        <f t="shared" si="3"/>
        <v>8384.7767999999996</v>
      </c>
      <c r="V18" s="92">
        <f t="shared" si="4"/>
        <v>4355.7597317070549</v>
      </c>
      <c r="W18" s="92">
        <f t="shared" si="5"/>
        <v>531.08141014187106</v>
      </c>
      <c r="X18" s="92">
        <f t="shared" si="13"/>
        <v>14209.332627431746</v>
      </c>
      <c r="Y18" s="93">
        <f t="shared" si="6"/>
        <v>84082.472627431751</v>
      </c>
    </row>
    <row r="19" spans="1:25" x14ac:dyDescent="0.3">
      <c r="A19" s="88" t="s">
        <v>54</v>
      </c>
      <c r="B19" s="89" t="s">
        <v>134</v>
      </c>
      <c r="C19" s="90">
        <f>'2017'!C19*1.03</f>
        <v>60179.810000000005</v>
      </c>
      <c r="D19" s="91">
        <f t="shared" si="0"/>
        <v>30.762842172523968</v>
      </c>
      <c r="E19" s="89">
        <v>37.5</v>
      </c>
      <c r="F19" s="92">
        <f t="shared" si="7"/>
        <v>807.62781825153377</v>
      </c>
      <c r="G19" s="92">
        <f t="shared" si="8"/>
        <v>7221.5772000000006</v>
      </c>
      <c r="H19" s="92">
        <f t="shared" si="9"/>
        <v>3751.4958260038343</v>
      </c>
      <c r="I19" s="92">
        <f t="shared" si="10"/>
        <v>457.4057836368865</v>
      </c>
      <c r="J19" s="92">
        <f t="shared" si="11"/>
        <v>12238.106627892255</v>
      </c>
      <c r="K19" s="93">
        <f t="shared" si="1"/>
        <v>72417.916627892264</v>
      </c>
      <c r="O19" s="88" t="s">
        <v>155</v>
      </c>
      <c r="P19" s="89" t="s">
        <v>137</v>
      </c>
      <c r="Q19" s="90">
        <f>'2017'!Q19*1.03</f>
        <v>71754.95</v>
      </c>
      <c r="R19" s="91">
        <f t="shared" si="12"/>
        <v>36.679846645367412</v>
      </c>
      <c r="S19" s="89">
        <v>37.5</v>
      </c>
      <c r="T19" s="92">
        <f t="shared" si="2"/>
        <v>962.96903757668713</v>
      </c>
      <c r="U19" s="92">
        <f t="shared" si="3"/>
        <v>8610.5939999999991</v>
      </c>
      <c r="V19" s="92">
        <f t="shared" si="4"/>
        <v>4473.0682170667169</v>
      </c>
      <c r="W19" s="92">
        <f t="shared" si="5"/>
        <v>545.38439278182511</v>
      </c>
      <c r="X19" s="92">
        <f t="shared" si="13"/>
        <v>14592.015647425229</v>
      </c>
      <c r="Y19" s="93">
        <f t="shared" si="6"/>
        <v>86346.965647425212</v>
      </c>
    </row>
    <row r="20" spans="1:25" x14ac:dyDescent="0.3">
      <c r="A20" s="88" t="s">
        <v>55</v>
      </c>
      <c r="B20" s="89" t="s">
        <v>134</v>
      </c>
      <c r="C20" s="90">
        <f>'2017'!C20*1.03</f>
        <v>62705.37</v>
      </c>
      <c r="D20" s="91">
        <f t="shared" si="0"/>
        <v>32.053863258785945</v>
      </c>
      <c r="E20" s="89">
        <v>37.5</v>
      </c>
      <c r="F20" s="92">
        <f t="shared" si="7"/>
        <v>841.52145322085892</v>
      </c>
      <c r="G20" s="92">
        <f t="shared" si="8"/>
        <v>7524.6444000000001</v>
      </c>
      <c r="H20" s="92">
        <f t="shared" si="9"/>
        <v>3908.9344719271476</v>
      </c>
      <c r="I20" s="92">
        <f t="shared" si="10"/>
        <v>476.60168589915639</v>
      </c>
      <c r="J20" s="92">
        <f t="shared" si="11"/>
        <v>12751.702011047164</v>
      </c>
      <c r="K20" s="93">
        <f t="shared" si="1"/>
        <v>75457.072011047159</v>
      </c>
      <c r="O20" s="88" t="s">
        <v>156</v>
      </c>
      <c r="P20" s="89" t="s">
        <v>137</v>
      </c>
      <c r="Q20" s="90">
        <f>'2017'!Q20*1.03</f>
        <v>72994.040000000008</v>
      </c>
      <c r="R20" s="91">
        <f t="shared" si="12"/>
        <v>37.313247284345053</v>
      </c>
      <c r="S20" s="89">
        <v>37.5</v>
      </c>
      <c r="T20" s="92">
        <f t="shared" si="2"/>
        <v>979.59792944785283</v>
      </c>
      <c r="U20" s="92">
        <f t="shared" si="3"/>
        <v>8759.2848000000013</v>
      </c>
      <c r="V20" s="92">
        <f t="shared" si="4"/>
        <v>4550.3107501196328</v>
      </c>
      <c r="W20" s="92">
        <f t="shared" si="5"/>
        <v>554.80228447085892</v>
      </c>
      <c r="X20" s="92">
        <f t="shared" si="13"/>
        <v>14843.995764038345</v>
      </c>
      <c r="Y20" s="93">
        <f t="shared" si="6"/>
        <v>87838.035764038359</v>
      </c>
    </row>
    <row r="21" spans="1:25" x14ac:dyDescent="0.3">
      <c r="A21" s="88" t="s">
        <v>56</v>
      </c>
      <c r="B21" s="89" t="s">
        <v>134</v>
      </c>
      <c r="C21" s="90">
        <f>'2017'!C21*1.03</f>
        <v>64221.53</v>
      </c>
      <c r="D21" s="91">
        <f t="shared" si="0"/>
        <v>32.828897124600637</v>
      </c>
      <c r="E21" s="89">
        <v>37.5</v>
      </c>
      <c r="F21" s="92">
        <f t="shared" si="7"/>
        <v>861.86869248466269</v>
      </c>
      <c r="G21" s="92">
        <f t="shared" si="8"/>
        <v>7706.5835999999999</v>
      </c>
      <c r="H21" s="92">
        <f t="shared" si="9"/>
        <v>4003.4490260866569</v>
      </c>
      <c r="I21" s="92">
        <f t="shared" si="10"/>
        <v>488.12549019363496</v>
      </c>
      <c r="J21" s="92">
        <f t="shared" si="11"/>
        <v>13060.026808764955</v>
      </c>
      <c r="K21" s="93">
        <f t="shared" si="1"/>
        <v>77281.556808764959</v>
      </c>
      <c r="O21" s="88" t="s">
        <v>157</v>
      </c>
      <c r="P21" s="89" t="s">
        <v>137</v>
      </c>
      <c r="Q21" s="90">
        <f>'2017'!Q21*1.03</f>
        <v>74233.13</v>
      </c>
      <c r="R21" s="91">
        <f t="shared" si="12"/>
        <v>37.946647923322686</v>
      </c>
      <c r="S21" s="89">
        <v>37.5</v>
      </c>
      <c r="T21" s="92">
        <f t="shared" si="2"/>
        <v>996.22682131901843</v>
      </c>
      <c r="U21" s="92">
        <f t="shared" si="3"/>
        <v>8907.9755999999998</v>
      </c>
      <c r="V21" s="92">
        <f t="shared" si="4"/>
        <v>4627.5532831725468</v>
      </c>
      <c r="W21" s="92">
        <f t="shared" si="5"/>
        <v>564.22017615989273</v>
      </c>
      <c r="X21" s="92">
        <f t="shared" si="13"/>
        <v>15095.975880651458</v>
      </c>
      <c r="Y21" s="93">
        <f t="shared" si="6"/>
        <v>89329.105880651477</v>
      </c>
    </row>
    <row r="22" spans="1:25" x14ac:dyDescent="0.3">
      <c r="A22" s="88" t="s">
        <v>57</v>
      </c>
      <c r="B22" s="89" t="s">
        <v>134</v>
      </c>
      <c r="C22" s="90">
        <f>'2017'!C22*1.03</f>
        <v>65484.310000000005</v>
      </c>
      <c r="D22" s="91">
        <f t="shared" si="0"/>
        <v>33.474407667731633</v>
      </c>
      <c r="E22" s="89">
        <v>37.5</v>
      </c>
      <c r="F22" s="92">
        <f t="shared" si="7"/>
        <v>878.81550996932515</v>
      </c>
      <c r="G22" s="92">
        <f t="shared" si="8"/>
        <v>7858.1172000000006</v>
      </c>
      <c r="H22" s="92">
        <f t="shared" si="9"/>
        <v>4082.1683490483142</v>
      </c>
      <c r="I22" s="92">
        <f t="shared" si="10"/>
        <v>497.72344132477002</v>
      </c>
      <c r="J22" s="92">
        <f t="shared" si="11"/>
        <v>13316.824500342409</v>
      </c>
      <c r="K22" s="93">
        <f t="shared" si="1"/>
        <v>78801.134500342421</v>
      </c>
      <c r="O22" s="88" t="s">
        <v>158</v>
      </c>
      <c r="P22" s="89" t="s">
        <v>137</v>
      </c>
      <c r="Q22" s="90">
        <f>'2017'!Q22*1.03</f>
        <v>76695.86</v>
      </c>
      <c r="R22" s="91">
        <f t="shared" si="12"/>
        <v>39.205551437699683</v>
      </c>
      <c r="S22" s="89">
        <v>37.5</v>
      </c>
      <c r="T22" s="92">
        <f t="shared" si="2"/>
        <v>1029.2772622699388</v>
      </c>
      <c r="U22" s="92">
        <f t="shared" si="3"/>
        <v>9203.5031999999992</v>
      </c>
      <c r="V22" s="92">
        <f t="shared" si="4"/>
        <v>4781.0752254248473</v>
      </c>
      <c r="W22" s="92">
        <f t="shared" si="5"/>
        <v>582.93852946702452</v>
      </c>
      <c r="X22" s="92">
        <f t="shared" si="13"/>
        <v>15596.794217161811</v>
      </c>
      <c r="Y22" s="93">
        <f t="shared" si="6"/>
        <v>92292.65421716182</v>
      </c>
    </row>
    <row r="23" spans="1:25" x14ac:dyDescent="0.3">
      <c r="A23" s="88" t="s">
        <v>58</v>
      </c>
      <c r="B23" s="89" t="s">
        <v>134</v>
      </c>
      <c r="C23" s="90">
        <f>'2017'!C23*1.03</f>
        <v>66745.03</v>
      </c>
      <c r="D23" s="91">
        <f t="shared" si="0"/>
        <v>34.118865175718852</v>
      </c>
      <c r="E23" s="89">
        <v>37.5</v>
      </c>
      <c r="F23" s="92">
        <f t="shared" si="7"/>
        <v>895.7346817484663</v>
      </c>
      <c r="G23" s="92">
        <f t="shared" si="8"/>
        <v>8009.4035999999996</v>
      </c>
      <c r="H23" s="92">
        <f t="shared" si="9"/>
        <v>4160.7592554961657</v>
      </c>
      <c r="I23" s="92">
        <f t="shared" si="10"/>
        <v>507.30573511311349</v>
      </c>
      <c r="J23" s="92">
        <f t="shared" si="11"/>
        <v>13573.203272357747</v>
      </c>
      <c r="K23" s="93">
        <f t="shared" si="1"/>
        <v>80318.233272357742</v>
      </c>
      <c r="O23" s="88" t="s">
        <v>159</v>
      </c>
      <c r="P23" s="89" t="s">
        <v>137</v>
      </c>
      <c r="Q23" s="90">
        <f>'2017'!Q23*1.03</f>
        <v>79151.38</v>
      </c>
      <c r="R23" s="91">
        <f t="shared" si="12"/>
        <v>40.460769329073486</v>
      </c>
      <c r="S23" s="89">
        <v>37.5</v>
      </c>
      <c r="T23" s="92">
        <f t="shared" si="2"/>
        <v>1062.2309432515337</v>
      </c>
      <c r="U23" s="92">
        <f t="shared" si="3"/>
        <v>9498.1656000000003</v>
      </c>
      <c r="V23" s="92">
        <f t="shared" si="4"/>
        <v>4934.1477098788346</v>
      </c>
      <c r="W23" s="92">
        <f t="shared" si="5"/>
        <v>601.60208207438654</v>
      </c>
      <c r="X23" s="92">
        <f t="shared" si="13"/>
        <v>16096.146335204756</v>
      </c>
      <c r="Y23" s="93">
        <f t="shared" si="6"/>
        <v>95247.526335204748</v>
      </c>
    </row>
    <row r="24" spans="1:25" x14ac:dyDescent="0.3">
      <c r="A24" s="88" t="s">
        <v>59</v>
      </c>
      <c r="B24" s="89" t="s">
        <v>134</v>
      </c>
      <c r="C24" s="90">
        <f>'2017'!C24*1.03</f>
        <v>67757.52</v>
      </c>
      <c r="D24" s="91">
        <f t="shared" si="0"/>
        <v>34.636431948881786</v>
      </c>
      <c r="E24" s="89">
        <v>37.5</v>
      </c>
      <c r="F24" s="92">
        <f t="shared" si="7"/>
        <v>909.32254601226998</v>
      </c>
      <c r="G24" s="92">
        <f t="shared" si="8"/>
        <v>8130.9023999999999</v>
      </c>
      <c r="H24" s="92">
        <f t="shared" si="9"/>
        <v>4223.8759720306753</v>
      </c>
      <c r="I24" s="92">
        <f t="shared" si="10"/>
        <v>515.00131909509196</v>
      </c>
      <c r="J24" s="92">
        <f t="shared" si="11"/>
        <v>13779.102237138037</v>
      </c>
      <c r="K24" s="93">
        <f t="shared" si="1"/>
        <v>81536.622237138028</v>
      </c>
      <c r="O24" s="88" t="s">
        <v>160</v>
      </c>
      <c r="P24" s="89" t="s">
        <v>137</v>
      </c>
      <c r="Q24" s="90">
        <f>'2017'!Q24*1.03</f>
        <v>81632.650000000009</v>
      </c>
      <c r="R24" s="91">
        <f t="shared" si="12"/>
        <v>41.729150159744407</v>
      </c>
      <c r="S24" s="89">
        <v>37.5</v>
      </c>
      <c r="T24" s="92">
        <f t="shared" si="2"/>
        <v>1095.5301955521472</v>
      </c>
      <c r="U24" s="92">
        <f t="shared" si="3"/>
        <v>9795.9180000000015</v>
      </c>
      <c r="V24" s="92">
        <f t="shared" si="4"/>
        <v>5088.8254007553687</v>
      </c>
      <c r="W24" s="92">
        <f t="shared" si="5"/>
        <v>620.46135146664108</v>
      </c>
      <c r="X24" s="92">
        <f t="shared" si="13"/>
        <v>16600.734947774159</v>
      </c>
      <c r="Y24" s="93">
        <f t="shared" si="6"/>
        <v>98233.384947774161</v>
      </c>
    </row>
    <row r="25" spans="1:25" x14ac:dyDescent="0.3">
      <c r="A25" s="88" t="s">
        <v>60</v>
      </c>
      <c r="B25" s="89" t="s">
        <v>134</v>
      </c>
      <c r="C25" s="90">
        <f>'2017'!C25*1.03</f>
        <v>69776.320000000007</v>
      </c>
      <c r="D25" s="91">
        <f t="shared" si="0"/>
        <v>35.668406389776358</v>
      </c>
      <c r="E25" s="89">
        <v>37.5</v>
      </c>
      <c r="F25" s="92">
        <f t="shared" si="7"/>
        <v>936.41533742331285</v>
      </c>
      <c r="G25" s="92">
        <f t="shared" si="8"/>
        <v>8373.1584000000003</v>
      </c>
      <c r="H25" s="92">
        <f t="shared" si="9"/>
        <v>4349.7241555582823</v>
      </c>
      <c r="I25" s="92">
        <f t="shared" si="10"/>
        <v>530.34551503067485</v>
      </c>
      <c r="J25" s="92">
        <f t="shared" si="11"/>
        <v>14189.643408012271</v>
      </c>
      <c r="K25" s="93">
        <f t="shared" si="1"/>
        <v>83965.963408012278</v>
      </c>
      <c r="O25" s="88" t="s">
        <v>161</v>
      </c>
      <c r="P25" s="89" t="s">
        <v>137</v>
      </c>
      <c r="Q25" s="90">
        <f>'2017'!Q25*1.03</f>
        <v>87038.09</v>
      </c>
      <c r="R25" s="91">
        <f t="shared" si="12"/>
        <v>44.492314376996802</v>
      </c>
      <c r="S25" s="89">
        <v>37.5</v>
      </c>
      <c r="T25" s="92">
        <f t="shared" si="2"/>
        <v>1168.0725268404908</v>
      </c>
      <c r="U25" s="92">
        <f t="shared" si="3"/>
        <v>10444.5708</v>
      </c>
      <c r="V25" s="92">
        <f t="shared" si="4"/>
        <v>5425.7903329762266</v>
      </c>
      <c r="W25" s="92">
        <f t="shared" si="5"/>
        <v>661.54621895130367</v>
      </c>
      <c r="X25" s="92">
        <f t="shared" si="13"/>
        <v>17699.979878768019</v>
      </c>
      <c r="Y25" s="93">
        <f t="shared" si="6"/>
        <v>104738.06987876802</v>
      </c>
    </row>
    <row r="26" spans="1:25" x14ac:dyDescent="0.3">
      <c r="A26" s="88" t="s">
        <v>61</v>
      </c>
      <c r="B26" s="89" t="s">
        <v>134</v>
      </c>
      <c r="C26" s="90">
        <f>'2017'!C26*1.03</f>
        <v>72306</v>
      </c>
      <c r="D26" s="91">
        <f t="shared" si="0"/>
        <v>36.961533546325882</v>
      </c>
      <c r="E26" s="89">
        <v>37.5</v>
      </c>
      <c r="F26" s="92">
        <f t="shared" si="7"/>
        <v>970.36426380368096</v>
      </c>
      <c r="G26" s="92">
        <f t="shared" si="8"/>
        <v>8676.7199999999993</v>
      </c>
      <c r="H26" s="92">
        <f t="shared" si="9"/>
        <v>4507.4196345092023</v>
      </c>
      <c r="I26" s="92">
        <f t="shared" si="10"/>
        <v>549.5727319785276</v>
      </c>
      <c r="J26" s="92">
        <f t="shared" si="11"/>
        <v>14704.076630291411</v>
      </c>
      <c r="K26" s="93">
        <f t="shared" si="1"/>
        <v>87010.076630291413</v>
      </c>
      <c r="O26" s="88" t="s">
        <v>162</v>
      </c>
      <c r="P26" s="89" t="s">
        <v>137</v>
      </c>
      <c r="Q26" s="90">
        <f>'2017'!Q26*1.03</f>
        <v>89959.17</v>
      </c>
      <c r="R26" s="91">
        <f t="shared" si="12"/>
        <v>45.985518210862622</v>
      </c>
      <c r="S26" s="89">
        <v>37.5</v>
      </c>
      <c r="T26" s="92">
        <f t="shared" si="2"/>
        <v>1207.2741372699386</v>
      </c>
      <c r="U26" s="92">
        <f t="shared" si="3"/>
        <v>10795.100399999999</v>
      </c>
      <c r="V26" s="92">
        <f t="shared" si="4"/>
        <v>5607.8849495498462</v>
      </c>
      <c r="W26" s="92">
        <f t="shared" si="5"/>
        <v>683.74833102952448</v>
      </c>
      <c r="X26" s="92">
        <f t="shared" si="13"/>
        <v>18294.00781784931</v>
      </c>
      <c r="Y26" s="93">
        <f t="shared" si="6"/>
        <v>108253.1778178493</v>
      </c>
    </row>
    <row r="27" spans="1:25" x14ac:dyDescent="0.3">
      <c r="A27" s="88" t="s">
        <v>62</v>
      </c>
      <c r="B27" s="89" t="s">
        <v>134</v>
      </c>
      <c r="C27" s="90">
        <f>'2017'!C27*1.03</f>
        <v>75338.320000000007</v>
      </c>
      <c r="D27" s="91">
        <f t="shared" si="0"/>
        <v>38.511601277955272</v>
      </c>
      <c r="E27" s="89">
        <v>37.5</v>
      </c>
      <c r="F27" s="92">
        <f t="shared" si="7"/>
        <v>1011.0587423312884</v>
      </c>
      <c r="G27" s="92">
        <f t="shared" si="8"/>
        <v>9040.5984000000008</v>
      </c>
      <c r="H27" s="92">
        <f t="shared" si="9"/>
        <v>4696.4487428282209</v>
      </c>
      <c r="I27" s="92">
        <f t="shared" si="10"/>
        <v>572.62034056748462</v>
      </c>
      <c r="J27" s="92">
        <f t="shared" si="11"/>
        <v>15320.726225726994</v>
      </c>
      <c r="K27" s="93">
        <f t="shared" si="1"/>
        <v>90659.046225726997</v>
      </c>
      <c r="O27" s="88" t="s">
        <v>163</v>
      </c>
      <c r="P27" s="89" t="s">
        <v>137</v>
      </c>
      <c r="Q27" s="90">
        <f>'2017'!Q27*1.03</f>
        <v>92903.94</v>
      </c>
      <c r="R27" s="91">
        <f t="shared" si="12"/>
        <v>47.490831948881791</v>
      </c>
      <c r="S27" s="89">
        <v>37.5</v>
      </c>
      <c r="T27" s="92">
        <f t="shared" si="2"/>
        <v>1246.7936733128836</v>
      </c>
      <c r="U27" s="92">
        <f t="shared" si="3"/>
        <v>11148.4728</v>
      </c>
      <c r="V27" s="92">
        <f t="shared" si="4"/>
        <v>5791.4563560322094</v>
      </c>
      <c r="W27" s="92">
        <f t="shared" si="5"/>
        <v>706.1305025498466</v>
      </c>
      <c r="X27" s="92">
        <f t="shared" si="13"/>
        <v>18892.853331894941</v>
      </c>
      <c r="Y27" s="93">
        <f t="shared" si="6"/>
        <v>111796.79333189495</v>
      </c>
    </row>
    <row r="28" spans="1:25" x14ac:dyDescent="0.3">
      <c r="A28" s="88" t="s">
        <v>63</v>
      </c>
      <c r="B28" s="89" t="s">
        <v>134</v>
      </c>
      <c r="C28" s="90">
        <f>'2017'!C28*1.03</f>
        <v>77862.850000000006</v>
      </c>
      <c r="D28" s="91">
        <f t="shared" si="0"/>
        <v>39.802095846645372</v>
      </c>
      <c r="E28" s="89">
        <v>37.5</v>
      </c>
      <c r="F28" s="92">
        <f t="shared" si="7"/>
        <v>1044.938554447853</v>
      </c>
      <c r="G28" s="92">
        <f t="shared" si="8"/>
        <v>9343.5419999999995</v>
      </c>
      <c r="H28" s="92">
        <f t="shared" si="9"/>
        <v>4853.8231804946327</v>
      </c>
      <c r="I28" s="92">
        <f t="shared" si="10"/>
        <v>591.80841415835891</v>
      </c>
      <c r="J28" s="92">
        <f t="shared" si="11"/>
        <v>15834.112149100843</v>
      </c>
      <c r="K28" s="93">
        <f t="shared" si="1"/>
        <v>93696.962149100844</v>
      </c>
      <c r="O28" s="88" t="s">
        <v>164</v>
      </c>
      <c r="P28" s="89" t="s">
        <v>137</v>
      </c>
      <c r="Q28" s="90">
        <f>'2017'!Q28*1.03</f>
        <v>94226.46</v>
      </c>
      <c r="R28" s="91">
        <f t="shared" si="12"/>
        <v>48.166880511182107</v>
      </c>
      <c r="S28" s="89">
        <v>37.5</v>
      </c>
      <c r="T28" s="92">
        <f t="shared" si="2"/>
        <v>1264.5422162576688</v>
      </c>
      <c r="U28" s="92">
        <f t="shared" si="3"/>
        <v>11307.1752</v>
      </c>
      <c r="V28" s="92">
        <f t="shared" si="4"/>
        <v>5873.8997578941726</v>
      </c>
      <c r="W28" s="92">
        <f t="shared" si="5"/>
        <v>716.18251662193256</v>
      </c>
      <c r="X28" s="92">
        <f t="shared" si="13"/>
        <v>19161.799690773772</v>
      </c>
      <c r="Y28" s="93">
        <f t="shared" si="6"/>
        <v>113388.25969077379</v>
      </c>
    </row>
    <row r="29" spans="1:25" x14ac:dyDescent="0.3">
      <c r="A29" s="88" t="s">
        <v>64</v>
      </c>
      <c r="B29" s="89" t="s">
        <v>134</v>
      </c>
      <c r="C29" s="90">
        <f>'2017'!C29*1.03</f>
        <v>79377.98</v>
      </c>
      <c r="D29" s="91">
        <f t="shared" si="0"/>
        <v>40.576603194888179</v>
      </c>
      <c r="E29" s="89">
        <v>37.5</v>
      </c>
      <c r="F29" s="92">
        <f t="shared" si="7"/>
        <v>1065.2719708588957</v>
      </c>
      <c r="G29" s="92">
        <f t="shared" si="8"/>
        <v>9525.3575999999994</v>
      </c>
      <c r="H29" s="92">
        <f t="shared" si="9"/>
        <v>4948.273526397239</v>
      </c>
      <c r="I29" s="92">
        <f t="shared" si="10"/>
        <v>603.32438978144171</v>
      </c>
      <c r="J29" s="92">
        <f t="shared" si="11"/>
        <v>16142.227487037575</v>
      </c>
      <c r="K29" s="93">
        <f t="shared" si="1"/>
        <v>95520.20748703758</v>
      </c>
      <c r="O29" s="88" t="s">
        <v>165</v>
      </c>
      <c r="P29" s="89" t="s">
        <v>137</v>
      </c>
      <c r="Q29" s="90">
        <f>'2017'!Q29*1.03</f>
        <v>95548.98</v>
      </c>
      <c r="R29" s="91">
        <f t="shared" si="12"/>
        <v>48.842929073482431</v>
      </c>
      <c r="S29" s="89">
        <v>37.5</v>
      </c>
      <c r="T29" s="92">
        <f t="shared" si="2"/>
        <v>1282.290759202454</v>
      </c>
      <c r="U29" s="92">
        <f t="shared" si="3"/>
        <v>11465.8776</v>
      </c>
      <c r="V29" s="92">
        <f t="shared" si="4"/>
        <v>5956.3431597561357</v>
      </c>
      <c r="W29" s="92">
        <f t="shared" si="5"/>
        <v>726.23453069401842</v>
      </c>
      <c r="X29" s="92">
        <f t="shared" si="13"/>
        <v>19430.746049652607</v>
      </c>
      <c r="Y29" s="93">
        <f t="shared" si="6"/>
        <v>114979.7260496526</v>
      </c>
    </row>
    <row r="30" spans="1:25" x14ac:dyDescent="0.3">
      <c r="A30" s="88" t="s">
        <v>65</v>
      </c>
      <c r="B30" s="89" t="s">
        <v>134</v>
      </c>
      <c r="C30" s="90">
        <f>'2017'!C30*1.03</f>
        <v>80892.08</v>
      </c>
      <c r="D30" s="91">
        <f t="shared" si="0"/>
        <v>41.350584025559101</v>
      </c>
      <c r="E30" s="89">
        <v>37.5</v>
      </c>
      <c r="F30" s="92">
        <f t="shared" si="7"/>
        <v>1085.591564417178</v>
      </c>
      <c r="G30" s="92">
        <f t="shared" si="8"/>
        <v>9707.0496000000003</v>
      </c>
      <c r="H30" s="92">
        <f t="shared" si="9"/>
        <v>5042.6596640429443</v>
      </c>
      <c r="I30" s="92">
        <f t="shared" si="10"/>
        <v>614.83253673312879</v>
      </c>
      <c r="J30" s="92">
        <f t="shared" si="11"/>
        <v>16450.133365193251</v>
      </c>
      <c r="K30" s="93">
        <f t="shared" si="1"/>
        <v>97342.213365193253</v>
      </c>
      <c r="O30" s="88" t="s">
        <v>166</v>
      </c>
      <c r="P30" s="89" t="s">
        <v>137</v>
      </c>
      <c r="Q30" s="90">
        <f>'2017'!Q30*1.03</f>
        <v>98191.96</v>
      </c>
      <c r="R30" s="91">
        <f t="shared" si="12"/>
        <v>50.193973162939301</v>
      </c>
      <c r="S30" s="89">
        <v>37.5</v>
      </c>
      <c r="T30" s="92">
        <f t="shared" si="2"/>
        <v>1317.7601993865032</v>
      </c>
      <c r="U30" s="92">
        <f t="shared" si="3"/>
        <v>11783.0352</v>
      </c>
      <c r="V30" s="92">
        <f t="shared" si="4"/>
        <v>6121.101546966258</v>
      </c>
      <c r="W30" s="92">
        <f t="shared" si="5"/>
        <v>746.32290149539881</v>
      </c>
      <c r="X30" s="92">
        <f t="shared" si="13"/>
        <v>19968.219847848159</v>
      </c>
      <c r="Y30" s="93">
        <f t="shared" si="6"/>
        <v>118160.17984784817</v>
      </c>
    </row>
    <row r="31" spans="1:25" x14ac:dyDescent="0.3">
      <c r="A31" s="88" t="s">
        <v>66</v>
      </c>
      <c r="B31" s="89" t="s">
        <v>134</v>
      </c>
      <c r="C31" s="90">
        <f>'2017'!C31*1.03</f>
        <v>82408.240000000005</v>
      </c>
      <c r="D31" s="91">
        <f t="shared" si="0"/>
        <v>42.125617891373807</v>
      </c>
      <c r="E31" s="89">
        <v>37.5</v>
      </c>
      <c r="F31" s="92">
        <f t="shared" si="7"/>
        <v>1105.9388036809817</v>
      </c>
      <c r="G31" s="92">
        <f t="shared" si="8"/>
        <v>9888.988800000001</v>
      </c>
      <c r="H31" s="92">
        <f t="shared" si="9"/>
        <v>5137.1742182024545</v>
      </c>
      <c r="I31" s="92">
        <f t="shared" si="10"/>
        <v>626.35634102760741</v>
      </c>
      <c r="J31" s="92">
        <f t="shared" si="11"/>
        <v>16758.458162911043</v>
      </c>
      <c r="K31" s="93">
        <f t="shared" si="1"/>
        <v>99166.698162911067</v>
      </c>
      <c r="O31" s="88" t="s">
        <v>167</v>
      </c>
      <c r="P31" s="89" t="s">
        <v>137</v>
      </c>
      <c r="Q31" s="90">
        <f>'2017'!Q31*1.03</f>
        <v>100833.91</v>
      </c>
      <c r="R31" s="91">
        <f t="shared" si="12"/>
        <v>51.544490734824279</v>
      </c>
      <c r="S31" s="89">
        <v>37.5</v>
      </c>
      <c r="T31" s="92">
        <f t="shared" si="2"/>
        <v>1353.2158167177915</v>
      </c>
      <c r="U31" s="92">
        <f t="shared" si="3"/>
        <v>12100.0692</v>
      </c>
      <c r="V31" s="92">
        <f t="shared" si="4"/>
        <v>6285.7957259194791</v>
      </c>
      <c r="W31" s="92">
        <f t="shared" si="5"/>
        <v>766.40344362538349</v>
      </c>
      <c r="X31" s="92">
        <f t="shared" si="13"/>
        <v>20505.484186262653</v>
      </c>
      <c r="Y31" s="93">
        <f t="shared" si="6"/>
        <v>121339.39418626267</v>
      </c>
    </row>
    <row r="32" spans="1:25" x14ac:dyDescent="0.3">
      <c r="A32" s="88" t="s">
        <v>67</v>
      </c>
      <c r="B32" s="89" t="s">
        <v>134</v>
      </c>
      <c r="C32" s="90">
        <f>'2017'!C32*1.03</f>
        <v>85440.56</v>
      </c>
      <c r="D32" s="91">
        <f t="shared" si="0"/>
        <v>43.67568562300319</v>
      </c>
      <c r="E32" s="89">
        <v>37.5</v>
      </c>
      <c r="F32" s="92">
        <f t="shared" si="7"/>
        <v>1146.633282208589</v>
      </c>
      <c r="G32" s="92">
        <f t="shared" si="8"/>
        <v>10252.867199999999</v>
      </c>
      <c r="H32" s="92">
        <f t="shared" si="9"/>
        <v>5326.2033265214714</v>
      </c>
      <c r="I32" s="92">
        <f t="shared" si="10"/>
        <v>649.40394961656432</v>
      </c>
      <c r="J32" s="92">
        <f t="shared" si="11"/>
        <v>17375.107758346625</v>
      </c>
      <c r="K32" s="93">
        <f t="shared" si="1"/>
        <v>102815.66775834661</v>
      </c>
      <c r="O32" s="88" t="s">
        <v>168</v>
      </c>
      <c r="P32" s="89" t="s">
        <v>137</v>
      </c>
      <c r="Q32" s="90">
        <f>'2017'!Q32*1.03</f>
        <v>103476.89</v>
      </c>
      <c r="R32" s="91">
        <f t="shared" si="12"/>
        <v>52.89553482428115</v>
      </c>
      <c r="S32" s="89">
        <v>37.5</v>
      </c>
      <c r="T32" s="92">
        <f t="shared" si="2"/>
        <v>1388.6852569018404</v>
      </c>
      <c r="U32" s="92">
        <f t="shared" si="3"/>
        <v>12417.2268</v>
      </c>
      <c r="V32" s="92">
        <f t="shared" si="4"/>
        <v>6450.5541131296013</v>
      </c>
      <c r="W32" s="92">
        <f t="shared" si="5"/>
        <v>786.49181442676377</v>
      </c>
      <c r="X32" s="92">
        <f t="shared" si="13"/>
        <v>21042.957984458208</v>
      </c>
      <c r="Y32" s="93">
        <f t="shared" si="6"/>
        <v>124519.8479844582</v>
      </c>
    </row>
    <row r="33" spans="1:25" x14ac:dyDescent="0.3">
      <c r="A33" s="88" t="s">
        <v>68</v>
      </c>
      <c r="B33" s="89" t="s">
        <v>134</v>
      </c>
      <c r="C33" s="90">
        <f>'2017'!C33*1.03</f>
        <v>88470.82</v>
      </c>
      <c r="D33" s="91">
        <f t="shared" si="0"/>
        <v>45.224700319488818</v>
      </c>
      <c r="E33" s="89">
        <v>37.5</v>
      </c>
      <c r="F33" s="92">
        <f t="shared" si="7"/>
        <v>1187.3001150306748</v>
      </c>
      <c r="G33" s="92">
        <f t="shared" si="8"/>
        <v>10616.4984</v>
      </c>
      <c r="H33" s="92">
        <f t="shared" si="9"/>
        <v>5515.1040183266878</v>
      </c>
      <c r="I33" s="92">
        <f t="shared" si="10"/>
        <v>672.43590086273014</v>
      </c>
      <c r="J33" s="92">
        <f t="shared" si="11"/>
        <v>17991.338434220092</v>
      </c>
      <c r="K33" s="93">
        <f t="shared" si="1"/>
        <v>106462.15843422011</v>
      </c>
      <c r="O33" s="88" t="s">
        <v>169</v>
      </c>
      <c r="P33" s="89" t="s">
        <v>137</v>
      </c>
      <c r="Q33" s="90">
        <f>'2017'!Q33*1.03</f>
        <v>106909.88</v>
      </c>
      <c r="R33" s="91">
        <f t="shared" si="12"/>
        <v>54.650417891373799</v>
      </c>
      <c r="S33" s="89">
        <v>37.5</v>
      </c>
      <c r="T33" s="92">
        <f t="shared" si="2"/>
        <v>1434.7568251533744</v>
      </c>
      <c r="U33" s="92">
        <f t="shared" si="3"/>
        <v>12829.185600000001</v>
      </c>
      <c r="V33" s="92">
        <f t="shared" si="4"/>
        <v>6664.5602333834358</v>
      </c>
      <c r="W33" s="92">
        <f t="shared" si="5"/>
        <v>812.58477618865038</v>
      </c>
      <c r="X33" s="92">
        <f t="shared" si="13"/>
        <v>21741.087434725461</v>
      </c>
      <c r="Y33" s="93">
        <f t="shared" si="6"/>
        <v>128650.96743472548</v>
      </c>
    </row>
    <row r="34" spans="1:25" x14ac:dyDescent="0.3">
      <c r="A34" s="88" t="s">
        <v>69</v>
      </c>
      <c r="B34" s="89" t="s">
        <v>134</v>
      </c>
      <c r="C34" s="90">
        <f>'2017'!C34*1.03</f>
        <v>91501.08</v>
      </c>
      <c r="D34" s="91">
        <f t="shared" si="0"/>
        <v>46.773715015974439</v>
      </c>
      <c r="E34" s="89">
        <v>37.5</v>
      </c>
      <c r="F34" s="92">
        <f t="shared" si="7"/>
        <v>1227.9669478527608</v>
      </c>
      <c r="G34" s="92">
        <f t="shared" si="8"/>
        <v>10980.1296</v>
      </c>
      <c r="H34" s="92">
        <f t="shared" si="9"/>
        <v>5704.0047101319024</v>
      </c>
      <c r="I34" s="92">
        <f t="shared" si="10"/>
        <v>695.46785210889573</v>
      </c>
      <c r="J34" s="92">
        <f t="shared" si="11"/>
        <v>18607.569110093562</v>
      </c>
      <c r="K34" s="93">
        <f t="shared" si="1"/>
        <v>110108.64911009357</v>
      </c>
      <c r="O34" s="88" t="s">
        <v>170</v>
      </c>
      <c r="P34" s="89" t="s">
        <v>137</v>
      </c>
      <c r="Q34" s="90">
        <f>'2017'!Q34*1.03</f>
        <v>110323.3</v>
      </c>
      <c r="R34" s="91">
        <f t="shared" si="12"/>
        <v>56.395297124600646</v>
      </c>
      <c r="S34" s="89">
        <v>37.5</v>
      </c>
      <c r="T34" s="92">
        <f t="shared" si="2"/>
        <v>1480.565759202454</v>
      </c>
      <c r="U34" s="92">
        <f t="shared" si="3"/>
        <v>13238.796</v>
      </c>
      <c r="V34" s="92">
        <f t="shared" si="4"/>
        <v>6877.3463967561347</v>
      </c>
      <c r="W34" s="92">
        <f t="shared" si="5"/>
        <v>838.52899319401843</v>
      </c>
      <c r="X34" s="92">
        <f t="shared" si="13"/>
        <v>22435.237149152606</v>
      </c>
      <c r="Y34" s="93">
        <f t="shared" si="6"/>
        <v>132758.5371491526</v>
      </c>
    </row>
    <row r="35" spans="1:25" x14ac:dyDescent="0.3">
      <c r="A35" s="88" t="s">
        <v>70</v>
      </c>
      <c r="B35" s="89" t="s">
        <v>134</v>
      </c>
      <c r="C35" s="90">
        <f>'2017'!C35*1.03</f>
        <v>95035.010000000009</v>
      </c>
      <c r="D35" s="91">
        <f t="shared" si="0"/>
        <v>48.580196805111825</v>
      </c>
      <c r="E35" s="89">
        <v>37.5</v>
      </c>
      <c r="F35" s="92">
        <f t="shared" si="7"/>
        <v>1275.3931556748466</v>
      </c>
      <c r="G35" s="92">
        <f t="shared" si="8"/>
        <v>11404.201200000001</v>
      </c>
      <c r="H35" s="92">
        <f t="shared" si="9"/>
        <v>5924.3032395621167</v>
      </c>
      <c r="I35" s="92">
        <f t="shared" si="10"/>
        <v>722.32802366756141</v>
      </c>
      <c r="J35" s="92">
        <f t="shared" si="11"/>
        <v>19326.225618904526</v>
      </c>
      <c r="K35" s="93">
        <f t="shared" si="1"/>
        <v>114361.23561890452</v>
      </c>
      <c r="O35" s="88" t="s">
        <v>171</v>
      </c>
      <c r="P35" s="89" t="s">
        <v>137</v>
      </c>
      <c r="Q35" s="90">
        <f>'2017'!Q35*1.03</f>
        <v>113727.45</v>
      </c>
      <c r="R35" s="91">
        <f t="shared" si="12"/>
        <v>58.135437699680502</v>
      </c>
      <c r="S35" s="89">
        <v>37.5</v>
      </c>
      <c r="T35" s="92">
        <f t="shared" si="2"/>
        <v>1526.250287576687</v>
      </c>
      <c r="U35" s="92">
        <f t="shared" si="3"/>
        <v>13647.294</v>
      </c>
      <c r="V35" s="92">
        <f t="shared" si="4"/>
        <v>7089.5546858167172</v>
      </c>
      <c r="W35" s="92">
        <f t="shared" si="5"/>
        <v>864.40275215682504</v>
      </c>
      <c r="X35" s="92">
        <f t="shared" si="13"/>
        <v>23127.501725550228</v>
      </c>
      <c r="Y35" s="93">
        <f t="shared" si="6"/>
        <v>136854.95172555023</v>
      </c>
    </row>
    <row r="36" spans="1:25" x14ac:dyDescent="0.3">
      <c r="A36" s="88" t="s">
        <v>71</v>
      </c>
      <c r="B36" s="89" t="s">
        <v>134</v>
      </c>
      <c r="C36" s="90">
        <f>'2017'!C36*1.03</f>
        <v>95543.83</v>
      </c>
      <c r="D36" s="91">
        <f t="shared" si="0"/>
        <v>48.840296485623</v>
      </c>
      <c r="E36" s="89">
        <v>37.5</v>
      </c>
      <c r="F36" s="92">
        <f t="shared" si="7"/>
        <v>1282.2216449386503</v>
      </c>
      <c r="G36" s="92">
        <f t="shared" si="8"/>
        <v>11465.259599999999</v>
      </c>
      <c r="H36" s="92">
        <f t="shared" si="9"/>
        <v>5956.0221184716256</v>
      </c>
      <c r="I36" s="92">
        <f t="shared" si="10"/>
        <v>726.19538733703985</v>
      </c>
      <c r="J36" s="92">
        <f t="shared" si="11"/>
        <v>19429.698750747317</v>
      </c>
      <c r="K36" s="93">
        <f t="shared" si="1"/>
        <v>114973.52875074731</v>
      </c>
      <c r="O36" s="88" t="s">
        <v>172</v>
      </c>
      <c r="P36" s="89" t="s">
        <v>137</v>
      </c>
      <c r="Q36" s="90">
        <f>'2017'!Q36*1.03</f>
        <v>117137.78</v>
      </c>
      <c r="R36" s="91">
        <f t="shared" si="12"/>
        <v>59.878737380191694</v>
      </c>
      <c r="S36" s="89">
        <v>37.5</v>
      </c>
      <c r="T36" s="92">
        <f t="shared" si="2"/>
        <v>1572.0177530674846</v>
      </c>
      <c r="U36" s="92">
        <f t="shared" si="3"/>
        <v>14056.533599999999</v>
      </c>
      <c r="V36" s="92">
        <f t="shared" si="4"/>
        <v>7302.1482244187109</v>
      </c>
      <c r="W36" s="92">
        <f t="shared" si="5"/>
        <v>890.32348314800606</v>
      </c>
      <c r="X36" s="92">
        <f t="shared" si="13"/>
        <v>23821.023060634201</v>
      </c>
      <c r="Y36" s="93">
        <f t="shared" si="6"/>
        <v>140958.80306063421</v>
      </c>
    </row>
    <row r="37" spans="1:25" x14ac:dyDescent="0.3">
      <c r="A37" s="88" t="s">
        <v>72</v>
      </c>
      <c r="B37" s="89" t="s">
        <v>134</v>
      </c>
      <c r="C37" s="90">
        <f>'2017'!C37*1.03</f>
        <v>98573.06</v>
      </c>
      <c r="D37" s="91">
        <f t="shared" si="0"/>
        <v>50.388784664536743</v>
      </c>
      <c r="E37" s="89">
        <v>37.5</v>
      </c>
      <c r="F37" s="92">
        <f t="shared" si="7"/>
        <v>1322.8746549079754</v>
      </c>
      <c r="G37" s="92">
        <f t="shared" si="8"/>
        <v>11828.767199999998</v>
      </c>
      <c r="H37" s="92">
        <f t="shared" si="9"/>
        <v>6144.8586020199391</v>
      </c>
      <c r="I37" s="92">
        <f t="shared" si="10"/>
        <v>749.21950991180984</v>
      </c>
      <c r="J37" s="92">
        <f t="shared" si="11"/>
        <v>20045.719966839722</v>
      </c>
      <c r="K37" s="93">
        <f t="shared" si="1"/>
        <v>118618.77996683973</v>
      </c>
      <c r="O37" s="88" t="s">
        <v>173</v>
      </c>
      <c r="P37" s="89" t="s">
        <v>137</v>
      </c>
      <c r="Q37" s="90">
        <f>'2017'!Q37*1.03</f>
        <v>124376.62000000001</v>
      </c>
      <c r="R37" s="91">
        <f t="shared" si="12"/>
        <v>63.579102875399364</v>
      </c>
      <c r="S37" s="89">
        <v>37.5</v>
      </c>
      <c r="T37" s="92">
        <f t="shared" si="2"/>
        <v>1669.164762269939</v>
      </c>
      <c r="U37" s="92">
        <f t="shared" si="3"/>
        <v>14925.1944</v>
      </c>
      <c r="V37" s="92">
        <f t="shared" si="4"/>
        <v>7753.4038539248468</v>
      </c>
      <c r="W37" s="92">
        <f t="shared" si="5"/>
        <v>945.3433857170246</v>
      </c>
      <c r="X37" s="92">
        <f t="shared" si="13"/>
        <v>25293.106401911809</v>
      </c>
      <c r="Y37" s="93">
        <f t="shared" si="6"/>
        <v>149669.72640191182</v>
      </c>
    </row>
    <row r="38" spans="1:25" x14ac:dyDescent="0.3">
      <c r="A38" s="88" t="s">
        <v>73</v>
      </c>
      <c r="B38" s="89" t="s">
        <v>134</v>
      </c>
      <c r="C38" s="90">
        <f>'2017'!C38*1.03</f>
        <v>101609.5</v>
      </c>
      <c r="D38" s="91">
        <f t="shared" si="0"/>
        <v>51.940958466453672</v>
      </c>
      <c r="E38" s="89">
        <v>37.5</v>
      </c>
      <c r="F38" s="92">
        <f t="shared" si="7"/>
        <v>1363.6244248466257</v>
      </c>
      <c r="G38" s="92">
        <f t="shared" si="8"/>
        <v>12193.14</v>
      </c>
      <c r="H38" s="92">
        <f t="shared" si="9"/>
        <v>6334.144543366564</v>
      </c>
      <c r="I38" s="92">
        <f t="shared" si="10"/>
        <v>772.29843318634971</v>
      </c>
      <c r="J38" s="92">
        <f t="shared" si="11"/>
        <v>20663.207401399537</v>
      </c>
      <c r="K38" s="93">
        <f t="shared" si="1"/>
        <v>122272.70740139954</v>
      </c>
      <c r="O38" s="88" t="s">
        <v>174</v>
      </c>
      <c r="P38" s="89" t="s">
        <v>137</v>
      </c>
      <c r="Q38" s="90">
        <f>'2017'!Q38*1.03</f>
        <v>128202.04000000001</v>
      </c>
      <c r="R38" s="91">
        <f t="shared" si="12"/>
        <v>65.534589137380195</v>
      </c>
      <c r="S38" s="89">
        <v>37.5</v>
      </c>
      <c r="T38" s="92">
        <f t="shared" si="2"/>
        <v>1720.5028374233129</v>
      </c>
      <c r="U38" s="92">
        <f t="shared" si="3"/>
        <v>15384.2448</v>
      </c>
      <c r="V38" s="92">
        <f t="shared" si="4"/>
        <v>7991.8733200582828</v>
      </c>
      <c r="W38" s="92">
        <f t="shared" si="5"/>
        <v>974.41907128067487</v>
      </c>
      <c r="X38" s="92">
        <f t="shared" si="13"/>
        <v>26071.040028762269</v>
      </c>
      <c r="Y38" s="93">
        <f t="shared" si="6"/>
        <v>154273.08002876228</v>
      </c>
    </row>
    <row r="39" spans="1:25" x14ac:dyDescent="0.3">
      <c r="A39" s="88" t="s">
        <v>74</v>
      </c>
      <c r="B39" s="89" t="s">
        <v>134</v>
      </c>
      <c r="C39" s="90">
        <f>'2017'!C39*1.03</f>
        <v>104637.7</v>
      </c>
      <c r="D39" s="91">
        <f t="shared" si="0"/>
        <v>53.488920127795524</v>
      </c>
      <c r="E39" s="89">
        <v>37.5</v>
      </c>
      <c r="F39" s="92">
        <f t="shared" si="7"/>
        <v>1404.2636119631902</v>
      </c>
      <c r="G39" s="92">
        <f t="shared" si="8"/>
        <v>12556.523999999999</v>
      </c>
      <c r="H39" s="92">
        <f t="shared" si="9"/>
        <v>6522.9168186579755</v>
      </c>
      <c r="I39" s="92">
        <f t="shared" si="10"/>
        <v>795.31472708972387</v>
      </c>
      <c r="J39" s="92">
        <f t="shared" si="11"/>
        <v>21279.019157710889</v>
      </c>
      <c r="K39" s="93">
        <f t="shared" si="1"/>
        <v>125916.71915771089</v>
      </c>
      <c r="O39" s="88" t="s">
        <v>175</v>
      </c>
      <c r="P39" s="89" t="s">
        <v>137</v>
      </c>
      <c r="Q39" s="90">
        <f>'2017'!Q39*1.03</f>
        <v>132031.58000000002</v>
      </c>
      <c r="R39" s="91">
        <f t="shared" si="12"/>
        <v>67.492181469648571</v>
      </c>
      <c r="S39" s="89">
        <v>37.5</v>
      </c>
      <c r="T39" s="92">
        <f t="shared" si="2"/>
        <v>1771.8962039877304</v>
      </c>
      <c r="U39" s="92">
        <f t="shared" si="3"/>
        <v>15843.789600000002</v>
      </c>
      <c r="V39" s="92">
        <f t="shared" si="4"/>
        <v>8230.5996192193252</v>
      </c>
      <c r="W39" s="92">
        <f t="shared" si="5"/>
        <v>1003.5260715299081</v>
      </c>
      <c r="X39" s="92">
        <f t="shared" si="13"/>
        <v>26849.811494736969</v>
      </c>
      <c r="Y39" s="93">
        <f t="shared" si="6"/>
        <v>158881.39149473695</v>
      </c>
    </row>
    <row r="40" spans="1:25" x14ac:dyDescent="0.3">
      <c r="A40" s="88" t="s">
        <v>75</v>
      </c>
      <c r="B40" s="89" t="s">
        <v>134</v>
      </c>
      <c r="C40" s="90">
        <f>'2017'!C40*1.03</f>
        <v>110699.25</v>
      </c>
      <c r="D40" s="91">
        <f t="shared" si="0"/>
        <v>56.587476038338657</v>
      </c>
      <c r="E40" s="89">
        <v>37.5</v>
      </c>
      <c r="F40" s="92">
        <f t="shared" si="7"/>
        <v>1485.6111004601228</v>
      </c>
      <c r="G40" s="92">
        <f t="shared" si="8"/>
        <v>13283.91</v>
      </c>
      <c r="H40" s="92">
        <f t="shared" si="9"/>
        <v>6900.7824105253076</v>
      </c>
      <c r="I40" s="92">
        <f t="shared" si="10"/>
        <v>841.38645825345088</v>
      </c>
      <c r="J40" s="92">
        <f t="shared" si="11"/>
        <v>22511.689969238883</v>
      </c>
      <c r="K40" s="93">
        <f t="shared" si="1"/>
        <v>133210.93996923888</v>
      </c>
      <c r="O40" s="88" t="s">
        <v>78</v>
      </c>
      <c r="P40" s="89" t="s">
        <v>137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</row>
    <row r="41" spans="1:25" x14ac:dyDescent="0.3">
      <c r="A41" s="88" t="s">
        <v>76</v>
      </c>
      <c r="B41" s="89" t="s">
        <v>134</v>
      </c>
      <c r="C41" s="90">
        <f>'2017'!C41*1.03</f>
        <v>112721.14</v>
      </c>
      <c r="D41" s="91">
        <f t="shared" si="0"/>
        <v>57.621030031948877</v>
      </c>
      <c r="E41" s="89">
        <v>37.5</v>
      </c>
      <c r="F41" s="92">
        <f t="shared" si="7"/>
        <v>1512.7453604294478</v>
      </c>
      <c r="G41" s="92">
        <f t="shared" si="8"/>
        <v>13526.5368</v>
      </c>
      <c r="H41" s="92">
        <f t="shared" si="9"/>
        <v>7026.8232188236198</v>
      </c>
      <c r="I41" s="92">
        <f t="shared" si="10"/>
        <v>856.7541402032208</v>
      </c>
      <c r="J41" s="92">
        <f t="shared" si="11"/>
        <v>22922.859519456288</v>
      </c>
      <c r="K41" s="93">
        <f t="shared" si="1"/>
        <v>135643.99951945627</v>
      </c>
      <c r="O41" s="88" t="s">
        <v>176</v>
      </c>
      <c r="P41" s="89" t="s">
        <v>137</v>
      </c>
      <c r="Q41" s="90">
        <f>'2017'!Q41*1.03</f>
        <v>132973</v>
      </c>
      <c r="R41" s="91">
        <f>+Q41*12/313/75</f>
        <v>67.973418530351438</v>
      </c>
      <c r="S41" s="89">
        <v>37.5</v>
      </c>
      <c r="T41" s="92">
        <f t="shared" si="2"/>
        <v>1784.5302914110432</v>
      </c>
      <c r="U41" s="92">
        <f t="shared" si="3"/>
        <v>15956.76</v>
      </c>
      <c r="V41" s="92">
        <f t="shared" si="4"/>
        <v>8289.2859660276081</v>
      </c>
      <c r="W41" s="92">
        <f t="shared" si="5"/>
        <v>1010.6814771855827</v>
      </c>
      <c r="X41" s="92">
        <f t="shared" si="13"/>
        <v>27041.257734624232</v>
      </c>
      <c r="Y41" s="93">
        <f t="shared" si="6"/>
        <v>160014.25773462423</v>
      </c>
    </row>
    <row r="42" spans="1:25" x14ac:dyDescent="0.3">
      <c r="A42" s="88" t="s">
        <v>77</v>
      </c>
      <c r="B42" s="89" t="s">
        <v>134</v>
      </c>
      <c r="C42" s="90">
        <f>'2017'!C42*1.03</f>
        <v>114743.03</v>
      </c>
      <c r="D42" s="91">
        <f t="shared" si="0"/>
        <v>58.654584025559103</v>
      </c>
      <c r="E42" s="89">
        <v>37.5</v>
      </c>
      <c r="F42" s="92">
        <f t="shared" si="7"/>
        <v>1539.8796203987729</v>
      </c>
      <c r="G42" s="92">
        <f t="shared" si="8"/>
        <v>13769.1636</v>
      </c>
      <c r="H42" s="92">
        <f t="shared" si="9"/>
        <v>7152.8640271219328</v>
      </c>
      <c r="I42" s="92">
        <f t="shared" si="10"/>
        <v>872.12182215299072</v>
      </c>
      <c r="J42" s="92">
        <f t="shared" si="11"/>
        <v>23334.029069673699</v>
      </c>
      <c r="K42" s="93">
        <f t="shared" si="1"/>
        <v>138077.05906967368</v>
      </c>
      <c r="O42" s="88" t="s">
        <v>177</v>
      </c>
      <c r="P42" s="89" t="s">
        <v>137</v>
      </c>
      <c r="Q42" s="90">
        <f>'2017'!Q42*1.03</f>
        <v>140492</v>
      </c>
      <c r="R42" s="91">
        <f t="shared" si="12"/>
        <v>71.816996805111827</v>
      </c>
      <c r="S42" s="89">
        <v>37.5</v>
      </c>
      <c r="T42" s="92">
        <f t="shared" si="2"/>
        <v>1885.4371165644172</v>
      </c>
      <c r="U42" s="92">
        <f t="shared" si="3"/>
        <v>16859.04</v>
      </c>
      <c r="V42" s="92">
        <f t="shared" si="4"/>
        <v>8758.0062414110434</v>
      </c>
      <c r="W42" s="92">
        <f t="shared" si="5"/>
        <v>1067.8307783742332</v>
      </c>
      <c r="X42" s="92">
        <f t="shared" si="13"/>
        <v>28570.314136349698</v>
      </c>
      <c r="Y42" s="93">
        <f t="shared" si="6"/>
        <v>169062.31413634971</v>
      </c>
    </row>
    <row r="43" spans="1:25" x14ac:dyDescent="0.3">
      <c r="A43" s="88" t="s">
        <v>78</v>
      </c>
      <c r="B43" s="89" t="s">
        <v>134</v>
      </c>
      <c r="C43" s="90">
        <f>'2017'!C43*1.03</f>
        <v>117265.5</v>
      </c>
      <c r="D43" s="91">
        <f t="shared" si="0"/>
        <v>59.944025559105427</v>
      </c>
      <c r="E43" s="89">
        <v>37.5</v>
      </c>
      <c r="F43" s="92">
        <f t="shared" si="7"/>
        <v>1573.7317868098162</v>
      </c>
      <c r="G43" s="92">
        <f t="shared" si="8"/>
        <v>14071.859999999999</v>
      </c>
      <c r="H43" s="92">
        <f t="shared" si="9"/>
        <v>7310.1100482745396</v>
      </c>
      <c r="I43" s="92">
        <f t="shared" si="10"/>
        <v>891.29423840107359</v>
      </c>
      <c r="J43" s="92">
        <f t="shared" si="11"/>
        <v>23846.996073485428</v>
      </c>
      <c r="K43" s="93">
        <f t="shared" si="1"/>
        <v>141112.49607348544</v>
      </c>
      <c r="O43" s="88" t="s">
        <v>178</v>
      </c>
      <c r="P43" s="89" t="s">
        <v>137</v>
      </c>
      <c r="Q43" s="90">
        <f>'2017'!Q43*1.03</f>
        <v>143279.18</v>
      </c>
      <c r="R43" s="91">
        <f t="shared" si="12"/>
        <v>73.241753354632593</v>
      </c>
      <c r="S43" s="89">
        <v>37.5</v>
      </c>
      <c r="T43" s="92">
        <f t="shared" si="2"/>
        <v>1922.8417561349693</v>
      </c>
      <c r="U43" s="92">
        <f t="shared" si="3"/>
        <v>17193.5016</v>
      </c>
      <c r="V43" s="92">
        <f t="shared" si="4"/>
        <v>8931.7537845874213</v>
      </c>
      <c r="W43" s="92">
        <f t="shared" si="5"/>
        <v>1089.0151631710121</v>
      </c>
      <c r="X43" s="92">
        <f t="shared" si="13"/>
        <v>29137.112303893402</v>
      </c>
      <c r="Y43" s="93">
        <f t="shared" si="6"/>
        <v>172416.2923038934</v>
      </c>
    </row>
    <row r="44" spans="1:25" x14ac:dyDescent="0.3">
      <c r="A44" s="88" t="s">
        <v>79</v>
      </c>
      <c r="B44" s="89" t="s">
        <v>134</v>
      </c>
      <c r="C44" s="90">
        <f>'2017'!C44*1.03</f>
        <v>119795.18000000001</v>
      </c>
      <c r="D44" s="91">
        <f t="shared" si="0"/>
        <v>61.237152715654958</v>
      </c>
      <c r="E44" s="89">
        <v>37.5</v>
      </c>
      <c r="F44" s="92">
        <f t="shared" si="7"/>
        <v>1607.680713190184</v>
      </c>
      <c r="G44" s="92">
        <f t="shared" si="8"/>
        <v>14375.4216</v>
      </c>
      <c r="H44" s="92">
        <f t="shared" si="9"/>
        <v>7467.8055272254605</v>
      </c>
      <c r="I44" s="92">
        <f t="shared" si="10"/>
        <v>910.52145534892645</v>
      </c>
      <c r="J44" s="92">
        <f t="shared" si="11"/>
        <v>24361.429295764574</v>
      </c>
      <c r="K44" s="93">
        <f t="shared" si="1"/>
        <v>144156.60929576459</v>
      </c>
      <c r="O44" s="88" t="s">
        <v>179</v>
      </c>
      <c r="P44" s="89" t="s">
        <v>137</v>
      </c>
      <c r="Q44" s="90">
        <f>'2017'!Q44*1.03</f>
        <v>146062.24</v>
      </c>
      <c r="R44" s="91">
        <f t="shared" si="12"/>
        <v>74.664403833865805</v>
      </c>
      <c r="S44" s="89">
        <v>37.5</v>
      </c>
      <c r="T44" s="92">
        <f t="shared" si="2"/>
        <v>1960.1911042944785</v>
      </c>
      <c r="U44" s="92">
        <f t="shared" si="3"/>
        <v>17527.468799999999</v>
      </c>
      <c r="V44" s="92">
        <f t="shared" si="4"/>
        <v>9105.2444947361964</v>
      </c>
      <c r="W44" s="92">
        <f t="shared" si="5"/>
        <v>1110.1682332822083</v>
      </c>
      <c r="X44" s="92">
        <f t="shared" si="13"/>
        <v>29703.072632312884</v>
      </c>
      <c r="Y44" s="93">
        <f t="shared" si="6"/>
        <v>175765.31263231285</v>
      </c>
    </row>
    <row r="45" spans="1:25" x14ac:dyDescent="0.3">
      <c r="A45" s="88" t="s">
        <v>80</v>
      </c>
      <c r="B45" s="89" t="s">
        <v>134</v>
      </c>
      <c r="C45" s="90">
        <f>'2017'!C45*1.03</f>
        <v>126568.46</v>
      </c>
      <c r="D45" s="91">
        <f t="shared" si="0"/>
        <v>64.699532268370604</v>
      </c>
      <c r="E45" s="89">
        <v>37.5</v>
      </c>
      <c r="F45" s="92">
        <f t="shared" si="7"/>
        <v>1698.5797929447854</v>
      </c>
      <c r="G45" s="92">
        <f t="shared" si="8"/>
        <v>15188.215200000001</v>
      </c>
      <c r="H45" s="92">
        <f t="shared" si="9"/>
        <v>7890.0390246119641</v>
      </c>
      <c r="I45" s="92">
        <f t="shared" si="10"/>
        <v>962.00279844708587</v>
      </c>
      <c r="J45" s="92">
        <f t="shared" si="11"/>
        <v>25738.836816003837</v>
      </c>
      <c r="K45" s="93">
        <f t="shared" si="1"/>
        <v>152307.29681600386</v>
      </c>
      <c r="O45" s="88" t="s">
        <v>180</v>
      </c>
      <c r="P45" s="89" t="s">
        <v>137</v>
      </c>
      <c r="Q45" s="90">
        <f>'2017'!Q45*1.03</f>
        <v>147773.07</v>
      </c>
      <c r="R45" s="91">
        <f t="shared" si="12"/>
        <v>75.538949520766778</v>
      </c>
      <c r="S45" s="89">
        <v>37.5</v>
      </c>
      <c r="T45" s="92">
        <f t="shared" si="2"/>
        <v>1983.1508627300614</v>
      </c>
      <c r="U45" s="92">
        <f t="shared" si="3"/>
        <v>17732.768400000001</v>
      </c>
      <c r="V45" s="92">
        <f t="shared" si="4"/>
        <v>9211.894409450153</v>
      </c>
      <c r="W45" s="92">
        <f t="shared" si="5"/>
        <v>1123.1716564704755</v>
      </c>
      <c r="X45" s="92">
        <f t="shared" si="13"/>
        <v>30050.985328650691</v>
      </c>
      <c r="Y45" s="93">
        <f t="shared" si="6"/>
        <v>177824.05532865069</v>
      </c>
    </row>
    <row r="46" spans="1:25" x14ac:dyDescent="0.3">
      <c r="A46" s="88" t="s">
        <v>81</v>
      </c>
      <c r="B46" s="89" t="s">
        <v>134</v>
      </c>
      <c r="C46" s="90">
        <f>'2017'!C46*1.03</f>
        <v>129078.57</v>
      </c>
      <c r="D46" s="91">
        <f t="shared" si="0"/>
        <v>65.982655591054311</v>
      </c>
      <c r="E46" s="89">
        <v>37.5</v>
      </c>
      <c r="F46" s="92">
        <f t="shared" si="7"/>
        <v>1732.2660851226995</v>
      </c>
      <c r="G46" s="92">
        <f t="shared" si="8"/>
        <v>15489.428400000001</v>
      </c>
      <c r="H46" s="92">
        <f t="shared" si="9"/>
        <v>8046.5145466817485</v>
      </c>
      <c r="I46" s="92">
        <f t="shared" si="10"/>
        <v>981.08127063842028</v>
      </c>
      <c r="J46" s="92">
        <f t="shared" si="11"/>
        <v>26249.290302442871</v>
      </c>
      <c r="K46" s="93">
        <f t="shared" si="1"/>
        <v>155327.86030244286</v>
      </c>
      <c r="O46" s="88" t="s">
        <v>181</v>
      </c>
      <c r="P46" s="89" t="s">
        <v>137</v>
      </c>
      <c r="Q46" s="90">
        <f>'2017'!Q46*1.03</f>
        <v>150707.54</v>
      </c>
      <c r="R46" s="91">
        <f t="shared" si="12"/>
        <v>77.038998083067085</v>
      </c>
      <c r="S46" s="89">
        <v>37.5</v>
      </c>
      <c r="T46" s="92">
        <f t="shared" si="2"/>
        <v>2022.5321702453987</v>
      </c>
      <c r="U46" s="92">
        <f t="shared" si="3"/>
        <v>18084.9048</v>
      </c>
      <c r="V46" s="92">
        <f t="shared" si="4"/>
        <v>9394.823733363497</v>
      </c>
      <c r="W46" s="92">
        <f t="shared" si="5"/>
        <v>1145.4755412768404</v>
      </c>
      <c r="X46" s="92">
        <f t="shared" si="13"/>
        <v>30647.736244885735</v>
      </c>
      <c r="Y46" s="93">
        <f t="shared" si="6"/>
        <v>181355.27624488572</v>
      </c>
    </row>
    <row r="47" spans="1:25" x14ac:dyDescent="0.3">
      <c r="A47" s="88" t="s">
        <v>82</v>
      </c>
      <c r="B47" s="89" t="s">
        <v>134</v>
      </c>
      <c r="C47" s="90">
        <f>'2017'!C47*1.03</f>
        <v>131589.71</v>
      </c>
      <c r="D47" s="91">
        <f t="shared" si="0"/>
        <v>67.266305431309902</v>
      </c>
      <c r="E47" s="89">
        <v>37.5</v>
      </c>
      <c r="F47" s="92">
        <f t="shared" si="7"/>
        <v>1765.9662001533743</v>
      </c>
      <c r="G47" s="92">
        <f t="shared" si="8"/>
        <v>15790.765199999998</v>
      </c>
      <c r="H47" s="92">
        <f t="shared" si="9"/>
        <v>8203.0542770084339</v>
      </c>
      <c r="I47" s="92">
        <f t="shared" si="10"/>
        <v>1000.1675715011502</v>
      </c>
      <c r="J47" s="92">
        <f t="shared" si="11"/>
        <v>26759.953248662961</v>
      </c>
      <c r="K47" s="93">
        <f t="shared" si="1"/>
        <v>158349.66324866292</v>
      </c>
      <c r="O47" s="88" t="s">
        <v>182</v>
      </c>
      <c r="P47" s="89" t="s">
        <v>137</v>
      </c>
      <c r="Q47" s="90">
        <f>'2017'!Q47*1.03</f>
        <v>153597.72</v>
      </c>
      <c r="R47" s="91">
        <f t="shared" si="12"/>
        <v>78.516406389776364</v>
      </c>
      <c r="S47" s="89">
        <v>37.5</v>
      </c>
      <c r="T47" s="92">
        <f t="shared" si="2"/>
        <v>2061.3190950920248</v>
      </c>
      <c r="U47" s="92">
        <f t="shared" si="3"/>
        <v>18431.7264</v>
      </c>
      <c r="V47" s="92">
        <f t="shared" si="4"/>
        <v>9574.9921022300623</v>
      </c>
      <c r="W47" s="92">
        <f t="shared" si="5"/>
        <v>1167.44279321319</v>
      </c>
      <c r="X47" s="92">
        <f t="shared" si="13"/>
        <v>31235.480390535278</v>
      </c>
      <c r="Y47" s="93">
        <f t="shared" si="6"/>
        <v>184833.20039053526</v>
      </c>
    </row>
    <row r="48" spans="1:25" x14ac:dyDescent="0.3">
      <c r="A48" s="88" t="s">
        <v>83</v>
      </c>
      <c r="B48" s="89" t="s">
        <v>134</v>
      </c>
      <c r="C48" s="90">
        <f>'2017'!C48*1.03</f>
        <v>133130.59</v>
      </c>
      <c r="D48" s="91">
        <f t="shared" si="0"/>
        <v>68.053975718849841</v>
      </c>
      <c r="E48" s="89">
        <v>37.5</v>
      </c>
      <c r="F48" s="92">
        <f t="shared" si="7"/>
        <v>1786.6451878834355</v>
      </c>
      <c r="G48" s="92">
        <f t="shared" si="8"/>
        <v>15975.6708</v>
      </c>
      <c r="H48" s="92">
        <f t="shared" si="9"/>
        <v>8299.109829333589</v>
      </c>
      <c r="I48" s="92">
        <f t="shared" si="10"/>
        <v>1011.8792639091257</v>
      </c>
      <c r="J48" s="92">
        <f t="shared" si="11"/>
        <v>27073.305081126149</v>
      </c>
      <c r="K48" s="93">
        <f t="shared" si="1"/>
        <v>160203.89508112613</v>
      </c>
      <c r="O48" s="88" t="s">
        <v>183</v>
      </c>
      <c r="P48" s="89" t="s">
        <v>137</v>
      </c>
      <c r="Q48" s="90">
        <f>'2017'!Q48*1.03</f>
        <v>158279.07</v>
      </c>
      <c r="R48" s="91">
        <f t="shared" si="12"/>
        <v>80.909428753993609</v>
      </c>
      <c r="S48" s="89">
        <v>37.5</v>
      </c>
      <c r="T48" s="92">
        <f t="shared" si="2"/>
        <v>2124.1439608895707</v>
      </c>
      <c r="U48" s="92">
        <f t="shared" si="3"/>
        <v>18993.488399999998</v>
      </c>
      <c r="V48" s="92">
        <f t="shared" si="4"/>
        <v>9866.8186298489272</v>
      </c>
      <c r="W48" s="92">
        <f t="shared" si="5"/>
        <v>1203.0241047066718</v>
      </c>
      <c r="X48" s="92">
        <f t="shared" si="13"/>
        <v>32187.475095445167</v>
      </c>
      <c r="Y48" s="93">
        <f t="shared" si="6"/>
        <v>190466.54509544518</v>
      </c>
    </row>
    <row r="49" spans="1:25" x14ac:dyDescent="0.3">
      <c r="A49" s="88" t="s">
        <v>84</v>
      </c>
      <c r="B49" s="89" t="s">
        <v>134</v>
      </c>
      <c r="C49" s="90">
        <f>'2017'!C49*1.03</f>
        <v>135772.54</v>
      </c>
      <c r="D49" s="91">
        <f t="shared" si="0"/>
        <v>69.40449329073482</v>
      </c>
      <c r="E49" s="89">
        <v>37.5</v>
      </c>
      <c r="F49" s="92">
        <f t="shared" si="7"/>
        <v>1822.1008052147242</v>
      </c>
      <c r="G49" s="92">
        <f t="shared" si="8"/>
        <v>16292.7048</v>
      </c>
      <c r="H49" s="92">
        <f t="shared" si="9"/>
        <v>8463.8040082868101</v>
      </c>
      <c r="I49" s="92">
        <f t="shared" si="10"/>
        <v>1031.9598060391104</v>
      </c>
      <c r="J49" s="92">
        <f t="shared" si="11"/>
        <v>27610.569419540643</v>
      </c>
      <c r="K49" s="93">
        <f t="shared" si="1"/>
        <v>163383.10941954068</v>
      </c>
      <c r="O49" s="88" t="s">
        <v>184</v>
      </c>
      <c r="P49" s="89" t="s">
        <v>137</v>
      </c>
      <c r="Q49" s="90">
        <f>'2017'!Q49*1.03</f>
        <v>161425.72</v>
      </c>
      <c r="R49" s="91">
        <f t="shared" si="12"/>
        <v>82.517939936102238</v>
      </c>
      <c r="S49" s="89">
        <v>37.5</v>
      </c>
      <c r="T49" s="92">
        <f t="shared" si="2"/>
        <v>2166.3727760736197</v>
      </c>
      <c r="U49" s="92">
        <f t="shared" si="3"/>
        <v>19371.0864</v>
      </c>
      <c r="V49" s="92">
        <f t="shared" si="4"/>
        <v>10062.974854684049</v>
      </c>
      <c r="W49" s="92">
        <f t="shared" si="5"/>
        <v>1226.940695820552</v>
      </c>
      <c r="X49" s="92">
        <f t="shared" si="13"/>
        <v>32827.374726578222</v>
      </c>
      <c r="Y49" s="93">
        <f t="shared" si="6"/>
        <v>194253.09472657822</v>
      </c>
    </row>
    <row r="50" spans="1:25" x14ac:dyDescent="0.3">
      <c r="A50" s="88" t="s">
        <v>85</v>
      </c>
      <c r="B50" s="89" t="s">
        <v>134</v>
      </c>
      <c r="C50" s="90">
        <f>'2017'!C50*1.03</f>
        <v>138377.41</v>
      </c>
      <c r="D50" s="91">
        <f t="shared" si="0"/>
        <v>70.736056230031949</v>
      </c>
      <c r="E50" s="89">
        <v>37.5</v>
      </c>
      <c r="F50" s="92">
        <f t="shared" si="7"/>
        <v>1857.0587998466258</v>
      </c>
      <c r="G50" s="92">
        <f t="shared" si="8"/>
        <v>16605.289199999999</v>
      </c>
      <c r="H50" s="92">
        <f t="shared" si="9"/>
        <v>8626.186689991564</v>
      </c>
      <c r="I50" s="92">
        <f t="shared" si="10"/>
        <v>1051.7585159988496</v>
      </c>
      <c r="J50" s="92">
        <f t="shared" si="11"/>
        <v>28140.293205837039</v>
      </c>
      <c r="K50" s="93">
        <f t="shared" si="1"/>
        <v>166517.70320583702</v>
      </c>
      <c r="O50" s="88" t="s">
        <v>185</v>
      </c>
      <c r="P50" s="89" t="s">
        <v>137</v>
      </c>
      <c r="Q50" s="90">
        <f>'2017'!Q50*1.03</f>
        <v>164575.46</v>
      </c>
      <c r="R50" s="91">
        <f t="shared" si="12"/>
        <v>84.12803067092652</v>
      </c>
      <c r="S50" s="89">
        <v>37.5</v>
      </c>
      <c r="T50" s="92">
        <f t="shared" si="2"/>
        <v>2208.6430598159509</v>
      </c>
      <c r="U50" s="92">
        <f t="shared" si="3"/>
        <v>19749.055199999999</v>
      </c>
      <c r="V50" s="92">
        <f t="shared" si="4"/>
        <v>10259.323704289876</v>
      </c>
      <c r="W50" s="92">
        <f t="shared" si="5"/>
        <v>1250.8807729486196</v>
      </c>
      <c r="X50" s="92">
        <f t="shared" si="13"/>
        <v>33467.902737054443</v>
      </c>
      <c r="Y50" s="93">
        <f t="shared" si="6"/>
        <v>198043.36273705444</v>
      </c>
    </row>
    <row r="51" spans="1:25" x14ac:dyDescent="0.3">
      <c r="A51" s="88" t="s">
        <v>86</v>
      </c>
      <c r="B51" s="89" t="s">
        <v>134</v>
      </c>
      <c r="C51" s="90">
        <f>'2017'!C51*1.03</f>
        <v>142594.23000000001</v>
      </c>
      <c r="D51" s="91">
        <f t="shared" si="0"/>
        <v>72.89161916932909</v>
      </c>
      <c r="E51" s="89">
        <v>37.5</v>
      </c>
      <c r="F51" s="92">
        <f t="shared" si="7"/>
        <v>1913.6495590490799</v>
      </c>
      <c r="G51" s="92">
        <f t="shared" si="8"/>
        <v>17111.3076</v>
      </c>
      <c r="H51" s="92">
        <f t="shared" si="9"/>
        <v>8889.0552937477005</v>
      </c>
      <c r="I51" s="92">
        <f t="shared" si="10"/>
        <v>1083.8090966928683</v>
      </c>
      <c r="J51" s="92">
        <f t="shared" si="11"/>
        <v>28997.82154948965</v>
      </c>
      <c r="K51" s="93">
        <f t="shared" si="1"/>
        <v>171592.05154948964</v>
      </c>
      <c r="O51" s="88" t="s">
        <v>186</v>
      </c>
      <c r="P51" s="89" t="s">
        <v>137</v>
      </c>
      <c r="Q51" s="90">
        <f>'2017'!Q51*1.03</f>
        <v>168789.19</v>
      </c>
      <c r="R51" s="91">
        <f t="shared" si="12"/>
        <v>86.282014057507979</v>
      </c>
      <c r="S51" s="89">
        <v>37.5</v>
      </c>
      <c r="T51" s="92">
        <f t="shared" si="2"/>
        <v>2265.1923504601227</v>
      </c>
      <c r="U51" s="92">
        <f t="shared" si="3"/>
        <v>20254.702799999999</v>
      </c>
      <c r="V51" s="92">
        <f t="shared" si="4"/>
        <v>10521.999683275308</v>
      </c>
      <c r="W51" s="92">
        <f t="shared" si="5"/>
        <v>1282.907867628451</v>
      </c>
      <c r="X51" s="92">
        <f t="shared" si="13"/>
        <v>34324.802701363878</v>
      </c>
      <c r="Y51" s="93">
        <f t="shared" si="6"/>
        <v>203113.99270136387</v>
      </c>
    </row>
    <row r="52" spans="1:25" x14ac:dyDescent="0.3">
      <c r="A52" s="88" t="s">
        <v>87</v>
      </c>
      <c r="B52" s="89" t="s">
        <v>134</v>
      </c>
      <c r="C52" s="90">
        <f>'2017'!C52*1.03</f>
        <v>145428.79</v>
      </c>
      <c r="D52" s="91">
        <f t="shared" si="0"/>
        <v>74.340595527156552</v>
      </c>
      <c r="E52" s="89">
        <v>37.5</v>
      </c>
      <c r="F52" s="92">
        <f t="shared" si="7"/>
        <v>1951.6900498466257</v>
      </c>
      <c r="G52" s="92">
        <f t="shared" si="8"/>
        <v>17451.4548</v>
      </c>
      <c r="H52" s="92">
        <f t="shared" si="9"/>
        <v>9065.7564167415658</v>
      </c>
      <c r="I52" s="92">
        <f t="shared" si="10"/>
        <v>1105.3536003738498</v>
      </c>
      <c r="J52" s="92">
        <f t="shared" si="11"/>
        <v>29574.254866962041</v>
      </c>
      <c r="K52" s="93">
        <f t="shared" si="1"/>
        <v>175003.04486696204</v>
      </c>
      <c r="O52" s="88" t="s">
        <v>187</v>
      </c>
      <c r="P52" s="89" t="s">
        <v>137</v>
      </c>
      <c r="Q52" s="90">
        <f>'2017'!Q52*1.03</f>
        <v>172145.96</v>
      </c>
      <c r="R52" s="91">
        <f t="shared" si="12"/>
        <v>87.997934824281145</v>
      </c>
      <c r="S52" s="89">
        <v>37.5</v>
      </c>
      <c r="T52" s="92">
        <f t="shared" si="2"/>
        <v>2310.241027607362</v>
      </c>
      <c r="U52" s="92">
        <f t="shared" si="3"/>
        <v>20657.515199999998</v>
      </c>
      <c r="V52" s="92">
        <f t="shared" si="4"/>
        <v>10731.254392518404</v>
      </c>
      <c r="W52" s="92">
        <f t="shared" si="5"/>
        <v>1308.4215077070551</v>
      </c>
      <c r="X52" s="92">
        <f t="shared" si="13"/>
        <v>35007.432127832813</v>
      </c>
      <c r="Y52" s="93">
        <f t="shared" si="6"/>
        <v>207153.39212783281</v>
      </c>
    </row>
    <row r="53" spans="1:25" x14ac:dyDescent="0.3">
      <c r="A53" s="88" t="s">
        <v>88</v>
      </c>
      <c r="B53" s="89" t="s">
        <v>134</v>
      </c>
      <c r="C53" s="90">
        <f>'2017'!C53*1.03</f>
        <v>148267.47</v>
      </c>
      <c r="D53" s="91">
        <f t="shared" si="0"/>
        <v>75.791677955271581</v>
      </c>
      <c r="E53" s="89">
        <v>37.5</v>
      </c>
      <c r="F53" s="92">
        <f t="shared" si="7"/>
        <v>1989.7858320552145</v>
      </c>
      <c r="G53" s="92">
        <f t="shared" si="8"/>
        <v>17792.096399999999</v>
      </c>
      <c r="H53" s="92">
        <f t="shared" si="9"/>
        <v>9242.7143727630373</v>
      </c>
      <c r="I53" s="92">
        <f t="shared" si="10"/>
        <v>1126.9294187404139</v>
      </c>
      <c r="J53" s="92">
        <f t="shared" si="11"/>
        <v>30151.526023558668</v>
      </c>
      <c r="K53" s="93">
        <f t="shared" si="1"/>
        <v>178418.99602355866</v>
      </c>
      <c r="O53" s="88" t="s">
        <v>188</v>
      </c>
      <c r="P53" s="89" t="s">
        <v>137</v>
      </c>
      <c r="Q53" s="90">
        <f>'2017'!Q53*1.03</f>
        <v>175506.85</v>
      </c>
      <c r="R53" s="91">
        <f t="shared" si="12"/>
        <v>89.715961661341865</v>
      </c>
      <c r="S53" s="89">
        <v>37.5</v>
      </c>
      <c r="T53" s="92">
        <f t="shared" si="2"/>
        <v>2355.3449961656443</v>
      </c>
      <c r="U53" s="92">
        <f t="shared" si="3"/>
        <v>21060.822</v>
      </c>
      <c r="V53" s="92">
        <f t="shared" si="4"/>
        <v>10940.765934789109</v>
      </c>
      <c r="W53" s="92">
        <f t="shared" si="5"/>
        <v>1333.9664624712423</v>
      </c>
      <c r="X53" s="92">
        <f t="shared" si="13"/>
        <v>35690.899393425992</v>
      </c>
      <c r="Y53" s="93">
        <f t="shared" si="6"/>
        <v>211197.74939342597</v>
      </c>
    </row>
    <row r="54" spans="1:25" x14ac:dyDescent="0.3">
      <c r="A54" s="88" t="s">
        <v>89</v>
      </c>
      <c r="B54" s="89" t="s">
        <v>134</v>
      </c>
      <c r="C54" s="90">
        <f>'2017'!C54*1.03</f>
        <v>152063.01999999999</v>
      </c>
      <c r="D54" s="91">
        <f t="shared" si="0"/>
        <v>77.731895207667719</v>
      </c>
      <c r="E54" s="89">
        <v>37.5</v>
      </c>
      <c r="F54" s="92">
        <f t="shared" si="7"/>
        <v>2040.7230444785275</v>
      </c>
      <c r="G54" s="92">
        <f t="shared" si="8"/>
        <v>18247.562399999999</v>
      </c>
      <c r="H54" s="92">
        <f t="shared" si="9"/>
        <v>9479.3217994463193</v>
      </c>
      <c r="I54" s="92">
        <f t="shared" si="10"/>
        <v>1155.778072833589</v>
      </c>
      <c r="J54" s="92">
        <f t="shared" si="11"/>
        <v>30923.385316758435</v>
      </c>
      <c r="K54" s="93">
        <f t="shared" si="1"/>
        <v>182986.40531675841</v>
      </c>
      <c r="O54" s="88" t="s">
        <v>189</v>
      </c>
      <c r="P54" s="89" t="s">
        <v>137</v>
      </c>
      <c r="Q54" s="90">
        <f>'2017'!Q54*1.03</f>
        <v>193349.54</v>
      </c>
      <c r="R54" s="91">
        <f t="shared" si="12"/>
        <v>98.836825559105435</v>
      </c>
      <c r="S54" s="89">
        <v>37.5</v>
      </c>
      <c r="T54" s="92">
        <f t="shared" si="2"/>
        <v>2594.7982745398772</v>
      </c>
      <c r="U54" s="92">
        <f t="shared" si="3"/>
        <v>23201.944800000001</v>
      </c>
      <c r="V54" s="92">
        <f t="shared" si="4"/>
        <v>12053.045569099693</v>
      </c>
      <c r="W54" s="92">
        <f t="shared" si="5"/>
        <v>1469.5825370590492</v>
      </c>
      <c r="X54" s="92">
        <f t="shared" si="13"/>
        <v>39319.371180698618</v>
      </c>
      <c r="Y54" s="93">
        <f t="shared" si="6"/>
        <v>232668.91118069863</v>
      </c>
    </row>
    <row r="55" spans="1:25" x14ac:dyDescent="0.3">
      <c r="A55" s="88" t="s">
        <v>90</v>
      </c>
      <c r="B55" s="89" t="s">
        <v>134</v>
      </c>
      <c r="C55" s="90">
        <f>'2017'!C55*1.03</f>
        <v>155090.19</v>
      </c>
      <c r="D55" s="91">
        <f t="shared" si="0"/>
        <v>79.279330351437693</v>
      </c>
      <c r="E55" s="89">
        <v>37.5</v>
      </c>
      <c r="F55" s="92">
        <f t="shared" si="7"/>
        <v>2081.3484087423312</v>
      </c>
      <c r="G55" s="92">
        <f t="shared" si="8"/>
        <v>18610.822799999998</v>
      </c>
      <c r="H55" s="92">
        <f t="shared" si="9"/>
        <v>9668.0298664808288</v>
      </c>
      <c r="I55" s="92">
        <f t="shared" si="10"/>
        <v>1178.7865380655676</v>
      </c>
      <c r="J55" s="92">
        <f t="shared" si="11"/>
        <v>31538.987613288726</v>
      </c>
      <c r="K55" s="93">
        <f t="shared" si="1"/>
        <v>186629.17761328872</v>
      </c>
      <c r="O55" s="88" t="s">
        <v>190</v>
      </c>
      <c r="P55" s="89" t="s">
        <v>137</v>
      </c>
      <c r="Q55" s="90">
        <f>'2017'!Q55*1.03</f>
        <v>202835.84</v>
      </c>
      <c r="R55" s="91">
        <f t="shared" si="12"/>
        <v>103.68605239616613</v>
      </c>
      <c r="S55" s="89">
        <v>37.5</v>
      </c>
      <c r="T55" s="92">
        <f t="shared" si="2"/>
        <v>2722.1067484662576</v>
      </c>
      <c r="U55" s="92">
        <f t="shared" si="3"/>
        <v>24340.300799999997</v>
      </c>
      <c r="V55" s="92">
        <f t="shared" si="4"/>
        <v>12644.403615165644</v>
      </c>
      <c r="W55" s="92">
        <f t="shared" si="5"/>
        <v>1541.684600613497</v>
      </c>
      <c r="X55" s="92">
        <f t="shared" si="13"/>
        <v>41248.495764245388</v>
      </c>
      <c r="Y55" s="93">
        <f t="shared" si="6"/>
        <v>244084.33576424539</v>
      </c>
    </row>
    <row r="56" spans="1:25" x14ac:dyDescent="0.3">
      <c r="A56" s="88" t="s">
        <v>91</v>
      </c>
      <c r="B56" s="89" t="s">
        <v>134</v>
      </c>
      <c r="C56" s="90">
        <f>'2017'!C56*1.03</f>
        <v>158115.30000000002</v>
      </c>
      <c r="D56" s="91">
        <f t="shared" si="0"/>
        <v>80.825712460063897</v>
      </c>
      <c r="E56" s="89">
        <v>37.5</v>
      </c>
      <c r="F56" s="92">
        <f t="shared" si="7"/>
        <v>2121.9461273006141</v>
      </c>
      <c r="G56" s="92">
        <f t="shared" si="8"/>
        <v>18973.836000000003</v>
      </c>
      <c r="H56" s="92">
        <f t="shared" si="9"/>
        <v>9856.609517001536</v>
      </c>
      <c r="I56" s="92">
        <f t="shared" si="10"/>
        <v>1201.7793459547547</v>
      </c>
      <c r="J56" s="92">
        <f t="shared" si="11"/>
        <v>32154.170990256905</v>
      </c>
      <c r="K56" s="93">
        <f t="shared" si="1"/>
        <v>190269.47099025696</v>
      </c>
      <c r="O56" s="88" t="s">
        <v>191</v>
      </c>
      <c r="P56" s="89" t="s">
        <v>137</v>
      </c>
      <c r="Q56" s="90">
        <f>'2017'!Q56*1.03</f>
        <v>206895.07</v>
      </c>
      <c r="R56" s="91">
        <f t="shared" si="12"/>
        <v>105.76105814696484</v>
      </c>
      <c r="S56" s="89">
        <v>37.5</v>
      </c>
      <c r="T56" s="92">
        <f t="shared" si="2"/>
        <v>2776.5826111963192</v>
      </c>
      <c r="U56" s="92">
        <f t="shared" si="3"/>
        <v>24827.4084</v>
      </c>
      <c r="V56" s="92">
        <f t="shared" si="4"/>
        <v>12897.448355615799</v>
      </c>
      <c r="W56" s="92">
        <f t="shared" si="5"/>
        <v>1572.5373945839724</v>
      </c>
      <c r="X56" s="92">
        <f t="shared" si="13"/>
        <v>42073.976761396094</v>
      </c>
      <c r="Y56" s="93">
        <f t="shared" si="6"/>
        <v>248969.04676139614</v>
      </c>
    </row>
    <row r="57" spans="1:25" x14ac:dyDescent="0.3">
      <c r="A57" s="88" t="s">
        <v>92</v>
      </c>
      <c r="B57" s="89" t="s">
        <v>134</v>
      </c>
      <c r="C57" s="90">
        <f>'2017'!C57*1.03</f>
        <v>174187.42</v>
      </c>
      <c r="D57" s="91">
        <f t="shared" si="0"/>
        <v>89.041492651757196</v>
      </c>
      <c r="E57" s="89">
        <v>37.5</v>
      </c>
      <c r="F57" s="92">
        <f t="shared" si="7"/>
        <v>2337.6379217791414</v>
      </c>
      <c r="G57" s="92">
        <f t="shared" si="8"/>
        <v>20902.490400000002</v>
      </c>
      <c r="H57" s="92">
        <f t="shared" si="9"/>
        <v>10858.515157697855</v>
      </c>
      <c r="I57" s="92">
        <f t="shared" si="10"/>
        <v>1323.9379344133438</v>
      </c>
      <c r="J57" s="92">
        <f t="shared" si="11"/>
        <v>35422.581413890337</v>
      </c>
      <c r="K57" s="93">
        <f t="shared" si="1"/>
        <v>209610.00141389039</v>
      </c>
      <c r="O57" s="88" t="s">
        <v>192</v>
      </c>
      <c r="P57" s="89" t="s">
        <v>137</v>
      </c>
      <c r="Q57" s="90">
        <f>'2017'!Q57*1.03</f>
        <v>210801.86000000002</v>
      </c>
      <c r="R57" s="91">
        <f>+Q57*12/313/75</f>
        <v>107.75813929712461</v>
      </c>
      <c r="S57" s="89">
        <v>37.5</v>
      </c>
      <c r="T57" s="92">
        <f t="shared" si="2"/>
        <v>2829.0126917177913</v>
      </c>
      <c r="U57" s="92">
        <f t="shared" si="3"/>
        <v>25296.2232</v>
      </c>
      <c r="V57" s="92">
        <f t="shared" si="4"/>
        <v>13140.99027404448</v>
      </c>
      <c r="W57" s="92">
        <f t="shared" si="5"/>
        <v>1602.2315451878835</v>
      </c>
      <c r="X57" s="92">
        <f t="shared" si="13"/>
        <v>42868.457710950155</v>
      </c>
      <c r="Y57" s="93">
        <f t="shared" si="6"/>
        <v>253670.31771095018</v>
      </c>
    </row>
    <row r="58" spans="1:25" x14ac:dyDescent="0.3">
      <c r="A58" s="88" t="s">
        <v>93</v>
      </c>
      <c r="B58" s="89" t="s">
        <v>134</v>
      </c>
      <c r="C58" s="90">
        <f>'2017'!C58*1.03</f>
        <v>182736.42</v>
      </c>
      <c r="D58" s="91">
        <f t="shared" si="0"/>
        <v>93.411588498402566</v>
      </c>
      <c r="E58" s="89">
        <v>37.5</v>
      </c>
      <c r="F58" s="92">
        <f t="shared" si="7"/>
        <v>2452.3675996932516</v>
      </c>
      <c r="G58" s="92">
        <f t="shared" si="8"/>
        <v>21928.3704</v>
      </c>
      <c r="H58" s="92">
        <f t="shared" si="9"/>
        <v>11391.443689983129</v>
      </c>
      <c r="I58" s="92">
        <f t="shared" si="10"/>
        <v>1388.9159069976993</v>
      </c>
      <c r="J58" s="92">
        <f t="shared" si="11"/>
        <v>37161.097596674073</v>
      </c>
      <c r="K58" s="93">
        <f t="shared" si="1"/>
        <v>219897.51759667406</v>
      </c>
      <c r="O58" s="88" t="s">
        <v>193</v>
      </c>
      <c r="P58" s="89" t="s">
        <v>137</v>
      </c>
      <c r="Q58" s="90">
        <f>'2017'!Q58*1.03</f>
        <v>71191.540000000008</v>
      </c>
      <c r="R58" s="91">
        <f>+Q58*12/313/80</f>
        <v>34.117351437699682</v>
      </c>
      <c r="S58" s="89">
        <v>40</v>
      </c>
      <c r="T58" s="92">
        <f t="shared" si="2"/>
        <v>955.40793711656454</v>
      </c>
      <c r="U58" s="92">
        <f t="shared" si="3"/>
        <v>8542.9848000000002</v>
      </c>
      <c r="V58" s="92">
        <f t="shared" si="4"/>
        <v>4437.9463005414118</v>
      </c>
      <c r="W58" s="92">
        <f t="shared" si="5"/>
        <v>541.10210952837429</v>
      </c>
      <c r="X58" s="92">
        <f t="shared" si="13"/>
        <v>14477.441147186351</v>
      </c>
      <c r="Y58" s="93">
        <f t="shared" si="6"/>
        <v>85668.98114718638</v>
      </c>
    </row>
    <row r="59" spans="1:25" x14ac:dyDescent="0.3">
      <c r="A59" s="88" t="s">
        <v>94</v>
      </c>
      <c r="B59" s="89" t="s">
        <v>134</v>
      </c>
      <c r="C59" s="90">
        <f>'2017'!C59*1.03</f>
        <v>186390.86000000002</v>
      </c>
      <c r="D59" s="91">
        <f t="shared" si="0"/>
        <v>95.279672843450484</v>
      </c>
      <c r="E59" s="89">
        <v>37.5</v>
      </c>
      <c r="F59" s="92">
        <f t="shared" si="7"/>
        <v>2501.4110812883441</v>
      </c>
      <c r="G59" s="92">
        <f t="shared" si="8"/>
        <v>22366.903200000001</v>
      </c>
      <c r="H59" s="92">
        <f t="shared" si="9"/>
        <v>11619.254585470859</v>
      </c>
      <c r="I59" s="92">
        <f t="shared" si="10"/>
        <v>1416.6920331096626</v>
      </c>
      <c r="J59" s="92">
        <f t="shared" si="11"/>
        <v>37904.260899868867</v>
      </c>
      <c r="K59" s="93">
        <f t="shared" si="1"/>
        <v>224295.12089986887</v>
      </c>
      <c r="O59" s="88" t="s">
        <v>194</v>
      </c>
      <c r="P59" s="89" t="s">
        <v>137</v>
      </c>
      <c r="Q59" s="90">
        <f>'2017'!Q59*1.03</f>
        <v>74957.22</v>
      </c>
      <c r="R59" s="91">
        <f t="shared" ref="R59:R82" si="14">+Q59*12/313/80</f>
        <v>35.921990415335465</v>
      </c>
      <c r="S59" s="89">
        <v>40</v>
      </c>
      <c r="T59" s="92">
        <f t="shared" si="2"/>
        <v>1005.9442868098159</v>
      </c>
      <c r="U59" s="92">
        <f t="shared" si="3"/>
        <v>8994.866399999999</v>
      </c>
      <c r="V59" s="92">
        <f t="shared" si="4"/>
        <v>4672.6916877745398</v>
      </c>
      <c r="W59" s="92">
        <f t="shared" si="5"/>
        <v>569.72373215107359</v>
      </c>
      <c r="X59" s="92">
        <f t="shared" si="13"/>
        <v>15243.226106735427</v>
      </c>
      <c r="Y59" s="93">
        <f t="shared" si="6"/>
        <v>90200.446106735428</v>
      </c>
    </row>
    <row r="60" spans="1:25" x14ac:dyDescent="0.3">
      <c r="A60" s="88" t="s">
        <v>95</v>
      </c>
      <c r="B60" s="89" t="s">
        <v>134</v>
      </c>
      <c r="C60" s="90">
        <f>'2017'!C60*1.03</f>
        <v>190049.42</v>
      </c>
      <c r="D60" s="91">
        <f t="shared" si="0"/>
        <v>97.149863258785942</v>
      </c>
      <c r="E60" s="89">
        <v>37.5</v>
      </c>
      <c r="F60" s="92">
        <f t="shared" si="7"/>
        <v>2550.5098542944788</v>
      </c>
      <c r="G60" s="92">
        <f t="shared" si="8"/>
        <v>22805.930400000001</v>
      </c>
      <c r="H60" s="92">
        <f t="shared" si="9"/>
        <v>11847.322313986198</v>
      </c>
      <c r="I60" s="92">
        <f t="shared" si="10"/>
        <v>1444.4994739072085</v>
      </c>
      <c r="J60" s="92">
        <f t="shared" si="11"/>
        <v>38648.262042187889</v>
      </c>
      <c r="K60" s="93">
        <f t="shared" si="1"/>
        <v>228697.68204218789</v>
      </c>
      <c r="O60" s="88" t="s">
        <v>195</v>
      </c>
      <c r="P60" s="89" t="s">
        <v>137</v>
      </c>
      <c r="Q60" s="90">
        <f>'2017'!Q60*1.03</f>
        <v>78756.89</v>
      </c>
      <c r="R60" s="91">
        <f t="shared" si="14"/>
        <v>37.742918530351439</v>
      </c>
      <c r="S60" s="89">
        <v>40</v>
      </c>
      <c r="T60" s="92">
        <f t="shared" si="2"/>
        <v>1056.9367906441719</v>
      </c>
      <c r="U60" s="92">
        <f t="shared" si="3"/>
        <v>9450.8267999999989</v>
      </c>
      <c r="V60" s="92">
        <f t="shared" si="4"/>
        <v>4909.5559474854299</v>
      </c>
      <c r="W60" s="92">
        <f t="shared" si="5"/>
        <v>598.60370092983135</v>
      </c>
      <c r="X60" s="92">
        <f t="shared" si="13"/>
        <v>16015.92323905943</v>
      </c>
      <c r="Y60" s="93">
        <f t="shared" si="6"/>
        <v>94772.813239059426</v>
      </c>
    </row>
    <row r="61" spans="1:25" x14ac:dyDescent="0.3">
      <c r="A61" s="88" t="s">
        <v>96</v>
      </c>
      <c r="B61" s="89" t="s">
        <v>134</v>
      </c>
      <c r="C61" s="90">
        <f>'2017'!C61*1.03</f>
        <v>66657.48</v>
      </c>
      <c r="D61" s="91">
        <f>+C61*12/313/80</f>
        <v>31.944479233226836</v>
      </c>
      <c r="E61" s="89">
        <v>40</v>
      </c>
      <c r="F61" s="92">
        <f t="shared" si="7"/>
        <v>894.55973926380352</v>
      </c>
      <c r="G61" s="92">
        <f t="shared" si="8"/>
        <v>7998.8975999999993</v>
      </c>
      <c r="H61" s="92">
        <f t="shared" si="9"/>
        <v>4155.3015536595085</v>
      </c>
      <c r="I61" s="92">
        <f t="shared" si="10"/>
        <v>506.64029804447847</v>
      </c>
      <c r="J61" s="92">
        <f t="shared" si="11"/>
        <v>13555.39919096779</v>
      </c>
      <c r="K61" s="93">
        <f t="shared" si="1"/>
        <v>80212.879190967782</v>
      </c>
      <c r="O61" s="88" t="s">
        <v>196</v>
      </c>
      <c r="P61" s="89" t="s">
        <v>137</v>
      </c>
      <c r="Q61" s="90">
        <f>'2017'!Q61*1.03</f>
        <v>82564.800000000003</v>
      </c>
      <c r="R61" s="91">
        <f t="shared" si="14"/>
        <v>39.567795527156548</v>
      </c>
      <c r="S61" s="89">
        <v>40</v>
      </c>
      <c r="T61" s="92">
        <f t="shared" si="2"/>
        <v>1108.0398773006136</v>
      </c>
      <c r="U61" s="92">
        <f t="shared" si="3"/>
        <v>9907.7759999999998</v>
      </c>
      <c r="V61" s="92">
        <f t="shared" si="4"/>
        <v>5146.9338732515344</v>
      </c>
      <c r="W61" s="92">
        <f t="shared" si="5"/>
        <v>627.54629907975459</v>
      </c>
      <c r="X61" s="92">
        <f t="shared" si="13"/>
        <v>16790.296049631903</v>
      </c>
      <c r="Y61" s="93">
        <f t="shared" si="6"/>
        <v>99355.096049631902</v>
      </c>
    </row>
    <row r="62" spans="1:25" x14ac:dyDescent="0.3">
      <c r="A62" s="88" t="s">
        <v>97</v>
      </c>
      <c r="B62" s="89" t="s">
        <v>134</v>
      </c>
      <c r="C62" s="90">
        <f>'2017'!C62*1.03</f>
        <v>70464.36</v>
      </c>
      <c r="D62" s="91">
        <f t="shared" ref="D62:D85" si="15">+C62*12/313/80</f>
        <v>33.76886261980831</v>
      </c>
      <c r="E62" s="89">
        <v>40</v>
      </c>
      <c r="F62" s="92">
        <f t="shared" si="7"/>
        <v>945.64900306748461</v>
      </c>
      <c r="G62" s="92">
        <f t="shared" si="8"/>
        <v>8455.7232000000004</v>
      </c>
      <c r="H62" s="92">
        <f t="shared" si="9"/>
        <v>4392.6152711687118</v>
      </c>
      <c r="I62" s="92">
        <f t="shared" si="10"/>
        <v>535.57506752300617</v>
      </c>
      <c r="J62" s="92">
        <f t="shared" si="11"/>
        <v>14329.562541759204</v>
      </c>
      <c r="K62" s="93">
        <f t="shared" si="1"/>
        <v>84793.92254175921</v>
      </c>
      <c r="O62" s="88" t="s">
        <v>197</v>
      </c>
      <c r="P62" s="89" t="s">
        <v>137</v>
      </c>
      <c r="Q62" s="90">
        <f>'2017'!Q62*1.03</f>
        <v>85653.77</v>
      </c>
      <c r="R62" s="91">
        <f t="shared" si="14"/>
        <v>41.048132587859428</v>
      </c>
      <c r="S62" s="89">
        <v>40</v>
      </c>
      <c r="T62" s="92">
        <f t="shared" si="2"/>
        <v>1149.4946127300614</v>
      </c>
      <c r="U62" s="92">
        <f t="shared" si="3"/>
        <v>10278.4524</v>
      </c>
      <c r="V62" s="92">
        <f t="shared" si="4"/>
        <v>5339.4944357001532</v>
      </c>
      <c r="W62" s="92">
        <f t="shared" si="5"/>
        <v>651.02448459547554</v>
      </c>
      <c r="X62" s="92">
        <f t="shared" si="13"/>
        <v>17418.465933025691</v>
      </c>
      <c r="Y62" s="93">
        <f t="shared" si="6"/>
        <v>103072.23593302569</v>
      </c>
    </row>
    <row r="63" spans="1:25" x14ac:dyDescent="0.3">
      <c r="A63" s="88" t="s">
        <v>98</v>
      </c>
      <c r="B63" s="89" t="s">
        <v>134</v>
      </c>
      <c r="C63" s="90">
        <f>'2017'!C63*1.03</f>
        <v>74272.27</v>
      </c>
      <c r="D63" s="91">
        <f t="shared" si="15"/>
        <v>35.593739616613419</v>
      </c>
      <c r="E63" s="89">
        <v>40</v>
      </c>
      <c r="F63" s="92">
        <f t="shared" si="7"/>
        <v>996.75208972392636</v>
      </c>
      <c r="G63" s="92">
        <f t="shared" si="8"/>
        <v>8912.6723999999995</v>
      </c>
      <c r="H63" s="92">
        <f t="shared" si="9"/>
        <v>4629.9931969348163</v>
      </c>
      <c r="I63" s="92">
        <f t="shared" si="10"/>
        <v>564.51766567292952</v>
      </c>
      <c r="J63" s="92">
        <f t="shared" si="11"/>
        <v>15103.935352331671</v>
      </c>
      <c r="K63" s="93">
        <f t="shared" si="1"/>
        <v>89376.205352331672</v>
      </c>
      <c r="O63" s="88" t="s">
        <v>198</v>
      </c>
      <c r="P63" s="89" t="s">
        <v>137</v>
      </c>
      <c r="Q63" s="90">
        <f>'2017'!Q63*1.03</f>
        <v>88744.8</v>
      </c>
      <c r="R63" s="91">
        <f t="shared" si="14"/>
        <v>42.529456869009593</v>
      </c>
      <c r="S63" s="89">
        <v>40</v>
      </c>
      <c r="T63" s="92">
        <f t="shared" si="2"/>
        <v>1190.9769938650306</v>
      </c>
      <c r="U63" s="92">
        <f t="shared" si="3"/>
        <v>10649.376</v>
      </c>
      <c r="V63" s="92">
        <f t="shared" si="4"/>
        <v>5532.183414662577</v>
      </c>
      <c r="W63" s="92">
        <f t="shared" si="5"/>
        <v>674.51832745398769</v>
      </c>
      <c r="X63" s="92">
        <f t="shared" si="13"/>
        <v>18047.054735981597</v>
      </c>
      <c r="Y63" s="93">
        <f t="shared" si="6"/>
        <v>106791.8547359816</v>
      </c>
    </row>
    <row r="64" spans="1:25" x14ac:dyDescent="0.3">
      <c r="A64" s="88" t="s">
        <v>99</v>
      </c>
      <c r="B64" s="89" t="s">
        <v>134</v>
      </c>
      <c r="C64" s="90">
        <f>'2017'!C64*1.03</f>
        <v>78081.210000000006</v>
      </c>
      <c r="D64" s="91">
        <f t="shared" si="15"/>
        <v>37.419110223642171</v>
      </c>
      <c r="E64" s="89">
        <v>40</v>
      </c>
      <c r="F64" s="92">
        <f t="shared" si="7"/>
        <v>1047.868999233129</v>
      </c>
      <c r="G64" s="92">
        <f t="shared" si="8"/>
        <v>9369.7452000000012</v>
      </c>
      <c r="H64" s="92">
        <f t="shared" si="9"/>
        <v>4867.4353309578228</v>
      </c>
      <c r="I64" s="92">
        <f t="shared" si="10"/>
        <v>593.46809249424848</v>
      </c>
      <c r="J64" s="92">
        <f t="shared" si="11"/>
        <v>15878.517622685202</v>
      </c>
      <c r="K64" s="93">
        <f t="shared" si="1"/>
        <v>93959.727622685226</v>
      </c>
      <c r="O64" s="88" t="s">
        <v>199</v>
      </c>
      <c r="P64" s="89" t="s">
        <v>137</v>
      </c>
      <c r="Q64" s="90">
        <f>'2017'!Q64*1.03</f>
        <v>91835.83</v>
      </c>
      <c r="R64" s="91">
        <f t="shared" si="14"/>
        <v>44.010781150159744</v>
      </c>
      <c r="S64" s="89">
        <v>40</v>
      </c>
      <c r="T64" s="92">
        <f t="shared" si="2"/>
        <v>1232.4593750000001</v>
      </c>
      <c r="U64" s="92">
        <f t="shared" si="3"/>
        <v>11020.2996</v>
      </c>
      <c r="V64" s="92">
        <f t="shared" si="4"/>
        <v>5724.8723936250008</v>
      </c>
      <c r="W64" s="92">
        <f t="shared" si="5"/>
        <v>698.01217031250007</v>
      </c>
      <c r="X64" s="92">
        <f t="shared" si="13"/>
        <v>18675.6435389375</v>
      </c>
      <c r="Y64" s="93">
        <f t="shared" si="6"/>
        <v>110511.47353893751</v>
      </c>
    </row>
    <row r="65" spans="1:25" x14ac:dyDescent="0.3">
      <c r="A65" s="88" t="s">
        <v>100</v>
      </c>
      <c r="B65" s="89" t="s">
        <v>134</v>
      </c>
      <c r="C65" s="90">
        <f>'2017'!C65*1.03</f>
        <v>81179.45</v>
      </c>
      <c r="D65" s="91">
        <f t="shared" si="15"/>
        <v>38.903889776357822</v>
      </c>
      <c r="E65" s="89">
        <v>40</v>
      </c>
      <c r="F65" s="92">
        <f t="shared" si="7"/>
        <v>1089.4481403374234</v>
      </c>
      <c r="G65" s="92">
        <f t="shared" si="8"/>
        <v>9741.5339999999997</v>
      </c>
      <c r="H65" s="92">
        <f t="shared" si="9"/>
        <v>5060.573767718558</v>
      </c>
      <c r="I65" s="92">
        <f t="shared" si="10"/>
        <v>617.01673605253063</v>
      </c>
      <c r="J65" s="92">
        <f t="shared" si="11"/>
        <v>16508.57264410851</v>
      </c>
      <c r="K65" s="93">
        <f t="shared" si="1"/>
        <v>97688.022644108511</v>
      </c>
      <c r="O65" s="88" t="s">
        <v>200</v>
      </c>
      <c r="P65" s="89" t="s">
        <v>137</v>
      </c>
      <c r="Q65" s="90">
        <f>'2017'!Q65*1.03</f>
        <v>94922.74</v>
      </c>
      <c r="R65" s="91">
        <f t="shared" si="14"/>
        <v>45.490130990415338</v>
      </c>
      <c r="S65" s="89">
        <v>40</v>
      </c>
      <c r="T65" s="92">
        <f t="shared" si="2"/>
        <v>1273.8864647239263</v>
      </c>
      <c r="U65" s="92">
        <f t="shared" si="3"/>
        <v>11390.728800000001</v>
      </c>
      <c r="V65" s="92">
        <f t="shared" si="4"/>
        <v>5917.3045395598156</v>
      </c>
      <c r="W65" s="92">
        <f t="shared" si="5"/>
        <v>721.47469848542949</v>
      </c>
      <c r="X65" s="92">
        <f t="shared" si="13"/>
        <v>19303.39450276917</v>
      </c>
      <c r="Y65" s="93">
        <f t="shared" si="6"/>
        <v>114226.13450276917</v>
      </c>
    </row>
    <row r="66" spans="1:25" x14ac:dyDescent="0.3">
      <c r="A66" s="88" t="s">
        <v>101</v>
      </c>
      <c r="B66" s="89" t="s">
        <v>134</v>
      </c>
      <c r="C66" s="90">
        <f>'2017'!C66*1.03</f>
        <v>84270.48</v>
      </c>
      <c r="D66" s="91">
        <f t="shared" si="15"/>
        <v>40.385214057507987</v>
      </c>
      <c r="E66" s="89">
        <v>40</v>
      </c>
      <c r="F66" s="92">
        <f t="shared" si="7"/>
        <v>1130.9305214723925</v>
      </c>
      <c r="G66" s="92">
        <f t="shared" si="8"/>
        <v>10112.4576</v>
      </c>
      <c r="H66" s="92">
        <f t="shared" si="9"/>
        <v>5253.2627466809809</v>
      </c>
      <c r="I66" s="92">
        <f t="shared" si="10"/>
        <v>640.5105789110429</v>
      </c>
      <c r="J66" s="92">
        <f t="shared" si="11"/>
        <v>17137.161447064416</v>
      </c>
      <c r="K66" s="93">
        <f t="shared" si="1"/>
        <v>101407.64144706439</v>
      </c>
      <c r="O66" s="88" t="s">
        <v>201</v>
      </c>
      <c r="P66" s="89" t="s">
        <v>137</v>
      </c>
      <c r="Q66" s="90">
        <f>'2017'!Q66*1.03</f>
        <v>99680.31</v>
      </c>
      <c r="R66" s="91">
        <f t="shared" si="14"/>
        <v>47.77011661341853</v>
      </c>
      <c r="S66" s="89">
        <v>40</v>
      </c>
      <c r="T66" s="92">
        <f t="shared" si="2"/>
        <v>1337.7342216257668</v>
      </c>
      <c r="U66" s="92">
        <f t="shared" si="3"/>
        <v>11961.637199999999</v>
      </c>
      <c r="V66" s="92">
        <f t="shared" si="4"/>
        <v>6213.8824781894173</v>
      </c>
      <c r="W66" s="92">
        <f t="shared" si="5"/>
        <v>757.63533166219327</v>
      </c>
      <c r="X66" s="92">
        <f t="shared" si="13"/>
        <v>20270.889231477377</v>
      </c>
      <c r="Y66" s="93">
        <f t="shared" si="6"/>
        <v>119951.19923147738</v>
      </c>
    </row>
    <row r="67" spans="1:25" x14ac:dyDescent="0.3">
      <c r="A67" s="88" t="s">
        <v>102</v>
      </c>
      <c r="B67" s="89" t="s">
        <v>134</v>
      </c>
      <c r="C67" s="90">
        <f>'2017'!C67*1.03</f>
        <v>87366.66</v>
      </c>
      <c r="D67" s="91">
        <f t="shared" si="15"/>
        <v>41.869006389776359</v>
      </c>
      <c r="E67" s="89">
        <v>40</v>
      </c>
      <c r="F67" s="92">
        <f t="shared" si="7"/>
        <v>1172.4820168711656</v>
      </c>
      <c r="G67" s="92">
        <f t="shared" si="8"/>
        <v>10483.9992</v>
      </c>
      <c r="H67" s="92">
        <f t="shared" si="9"/>
        <v>5446.2727669279147</v>
      </c>
      <c r="I67" s="92">
        <f t="shared" si="10"/>
        <v>664.04356512653374</v>
      </c>
      <c r="J67" s="92">
        <f t="shared" si="11"/>
        <v>17766.797548925613</v>
      </c>
      <c r="K67" s="93">
        <f t="shared" ref="K67:K85" si="16">C67+F67+G67+H67+I67</f>
        <v>105133.45754892561</v>
      </c>
      <c r="O67" s="88" t="s">
        <v>202</v>
      </c>
      <c r="P67" s="89" t="s">
        <v>137</v>
      </c>
      <c r="Q67" s="90">
        <f>'2017'!Q67*1.03</f>
        <v>103247.2</v>
      </c>
      <c r="R67" s="91">
        <f t="shared" si="14"/>
        <v>49.479488817891372</v>
      </c>
      <c r="S67" s="89">
        <v>40</v>
      </c>
      <c r="T67" s="92">
        <f t="shared" si="2"/>
        <v>1385.6027607361964</v>
      </c>
      <c r="U67" s="92">
        <f t="shared" si="3"/>
        <v>12389.663999999999</v>
      </c>
      <c r="V67" s="92">
        <f t="shared" si="4"/>
        <v>6436.2356718404908</v>
      </c>
      <c r="W67" s="92">
        <f t="shared" si="5"/>
        <v>784.74602070552135</v>
      </c>
      <c r="X67" s="92">
        <f t="shared" si="13"/>
        <v>20996.248453282209</v>
      </c>
      <c r="Y67" s="93">
        <f t="shared" si="6"/>
        <v>124243.44845328221</v>
      </c>
    </row>
    <row r="68" spans="1:25" x14ac:dyDescent="0.3">
      <c r="A68" s="88" t="s">
        <v>103</v>
      </c>
      <c r="B68" s="89" t="s">
        <v>134</v>
      </c>
      <c r="C68" s="90">
        <f>'2017'!C68*1.03</f>
        <v>90456.66</v>
      </c>
      <c r="D68" s="91">
        <f t="shared" si="15"/>
        <v>43.349837060702875</v>
      </c>
      <c r="E68" s="89">
        <v>40</v>
      </c>
      <c r="F68" s="92">
        <f t="shared" ref="F68:F85" si="17">C68/26.08*2*17.5%</f>
        <v>1213.9505751533743</v>
      </c>
      <c r="G68" s="92">
        <f t="shared" ref="G68:G85" si="18">C68*G$2</f>
        <v>10854.799199999999</v>
      </c>
      <c r="H68" s="92">
        <f t="shared" ref="H68:H85" si="19">(C68+F68+G68)*5.5%</f>
        <v>5638.8975376334356</v>
      </c>
      <c r="I68" s="92">
        <f t="shared" ref="I68:I85" si="20">(C68+F68)*0.75%</f>
        <v>687.52957931365029</v>
      </c>
      <c r="J68" s="92">
        <f t="shared" ref="J68:J85" si="21">SUM(F68:I68)</f>
        <v>18395.176892100459</v>
      </c>
      <c r="K68" s="93">
        <f t="shared" si="16"/>
        <v>108851.83689210046</v>
      </c>
      <c r="O68" s="88" t="s">
        <v>203</v>
      </c>
      <c r="P68" s="89" t="s">
        <v>137</v>
      </c>
      <c r="Q68" s="90">
        <f>'2017'!Q68*1.03</f>
        <v>106807.91</v>
      </c>
      <c r="R68" s="91">
        <f t="shared" si="14"/>
        <v>51.185899361022358</v>
      </c>
      <c r="S68" s="89">
        <v>40</v>
      </c>
      <c r="T68" s="92">
        <f t="shared" ref="T68:T82" si="22">Q68/26.08*2*17.5%</f>
        <v>1433.3883627300613</v>
      </c>
      <c r="U68" s="92">
        <f t="shared" ref="U68:U82" si="23">Q68*G$2</f>
        <v>12816.949199999999</v>
      </c>
      <c r="V68" s="92">
        <f t="shared" ref="V68:V82" si="24">(Q68+T68+U68)*5.5%</f>
        <v>6658.203615950154</v>
      </c>
      <c r="W68" s="92">
        <f t="shared" ref="W68:W82" si="25">(Q68+T68)*0.75%</f>
        <v>811.80973772047548</v>
      </c>
      <c r="X68" s="92">
        <f t="shared" si="13"/>
        <v>21720.35091640069</v>
      </c>
      <c r="Y68" s="93">
        <f t="shared" ref="Y68:Y82" si="26">Q68+T68+U68+V68+W68</f>
        <v>128528.2609164007</v>
      </c>
    </row>
    <row r="69" spans="1:25" x14ac:dyDescent="0.3">
      <c r="A69" s="88" t="s">
        <v>104</v>
      </c>
      <c r="B69" s="89" t="s">
        <v>134</v>
      </c>
      <c r="C69" s="90">
        <f>'2017'!C69*1.03</f>
        <v>95219.38</v>
      </c>
      <c r="D69" s="91">
        <f t="shared" si="15"/>
        <v>45.632290734824281</v>
      </c>
      <c r="E69" s="89">
        <v>40</v>
      </c>
      <c r="F69" s="92">
        <f t="shared" si="17"/>
        <v>1277.8674463190184</v>
      </c>
      <c r="G69" s="92">
        <f t="shared" si="18"/>
        <v>11426.3256</v>
      </c>
      <c r="H69" s="92">
        <f t="shared" si="19"/>
        <v>5935.7965175475465</v>
      </c>
      <c r="I69" s="92">
        <f t="shared" si="20"/>
        <v>723.72935584739275</v>
      </c>
      <c r="J69" s="92">
        <f t="shared" si="21"/>
        <v>19363.71891971396</v>
      </c>
      <c r="K69" s="93">
        <f t="shared" si="16"/>
        <v>114583.09891971396</v>
      </c>
      <c r="O69" s="88" t="s">
        <v>204</v>
      </c>
      <c r="P69" s="89" t="s">
        <v>137</v>
      </c>
      <c r="Q69" s="90">
        <f>'2017'!Q69*1.03</f>
        <v>110375.83</v>
      </c>
      <c r="R69" s="91">
        <f t="shared" si="14"/>
        <v>52.89576517571885</v>
      </c>
      <c r="S69" s="89">
        <v>40</v>
      </c>
      <c r="T69" s="92">
        <f t="shared" si="22"/>
        <v>1481.2707246932514</v>
      </c>
      <c r="U69" s="92">
        <f t="shared" si="23"/>
        <v>13245.0996</v>
      </c>
      <c r="V69" s="92">
        <f t="shared" si="24"/>
        <v>6880.6210178581296</v>
      </c>
      <c r="W69" s="92">
        <f t="shared" si="25"/>
        <v>838.92825543519939</v>
      </c>
      <c r="X69" s="92">
        <f t="shared" ref="X69:X82" si="27">SUM(T69:W69)</f>
        <v>22445.91959798658</v>
      </c>
      <c r="Y69" s="93">
        <f t="shared" si="26"/>
        <v>132821.74959798658</v>
      </c>
    </row>
    <row r="70" spans="1:25" x14ac:dyDescent="0.3">
      <c r="A70" s="88" t="s">
        <v>105</v>
      </c>
      <c r="B70" s="89" t="s">
        <v>134</v>
      </c>
      <c r="C70" s="90">
        <f>'2017'!C70*1.03</f>
        <v>98790.39</v>
      </c>
      <c r="D70" s="91">
        <f t="shared" si="15"/>
        <v>47.343637380191687</v>
      </c>
      <c r="E70" s="89">
        <v>40</v>
      </c>
      <c r="F70" s="92">
        <f t="shared" si="17"/>
        <v>1325.7912768404908</v>
      </c>
      <c r="G70" s="92">
        <f t="shared" si="18"/>
        <v>11854.846799999999</v>
      </c>
      <c r="H70" s="92">
        <f t="shared" si="19"/>
        <v>6158.4065442262272</v>
      </c>
      <c r="I70" s="92">
        <f t="shared" si="20"/>
        <v>750.87135957630369</v>
      </c>
      <c r="J70" s="92">
        <f t="shared" si="21"/>
        <v>20089.915980643022</v>
      </c>
      <c r="K70" s="93">
        <f t="shared" si="16"/>
        <v>118880.30598064301</v>
      </c>
      <c r="O70" s="88" t="s">
        <v>205</v>
      </c>
      <c r="P70" s="89" t="s">
        <v>137</v>
      </c>
      <c r="Q70" s="90">
        <f>'2017'!Q70*1.03</f>
        <v>113938.6</v>
      </c>
      <c r="R70" s="91">
        <f t="shared" si="14"/>
        <v>54.603162939297135</v>
      </c>
      <c r="S70" s="89">
        <v>40</v>
      </c>
      <c r="T70" s="92">
        <f t="shared" si="22"/>
        <v>1529.0839723926381</v>
      </c>
      <c r="U70" s="92">
        <f t="shared" si="23"/>
        <v>13672.632</v>
      </c>
      <c r="V70" s="92">
        <f t="shared" si="24"/>
        <v>7102.717378481595</v>
      </c>
      <c r="W70" s="92">
        <f t="shared" si="25"/>
        <v>866.00762979294473</v>
      </c>
      <c r="X70" s="92">
        <f t="shared" si="27"/>
        <v>23170.440980667179</v>
      </c>
      <c r="Y70" s="93">
        <f t="shared" si="26"/>
        <v>137109.04098066717</v>
      </c>
    </row>
    <row r="71" spans="1:25" x14ac:dyDescent="0.3">
      <c r="A71" s="88" t="s">
        <v>106</v>
      </c>
      <c r="B71" s="89" t="s">
        <v>134</v>
      </c>
      <c r="C71" s="90">
        <f>'2017'!C71*1.03</f>
        <v>102363.46</v>
      </c>
      <c r="D71" s="91">
        <f t="shared" si="15"/>
        <v>49.055971246006393</v>
      </c>
      <c r="E71" s="89">
        <v>40</v>
      </c>
      <c r="F71" s="92">
        <f t="shared" si="17"/>
        <v>1373.7427530674847</v>
      </c>
      <c r="G71" s="92">
        <f t="shared" si="18"/>
        <v>12283.6152</v>
      </c>
      <c r="H71" s="92">
        <f t="shared" si="19"/>
        <v>6381.1449874187119</v>
      </c>
      <c r="I71" s="92">
        <f t="shared" si="20"/>
        <v>778.02902064800617</v>
      </c>
      <c r="J71" s="92">
        <f t="shared" si="21"/>
        <v>20816.531961134202</v>
      </c>
      <c r="K71" s="93">
        <f t="shared" si="16"/>
        <v>123179.99196113422</v>
      </c>
      <c r="O71" s="88" t="s">
        <v>206</v>
      </c>
      <c r="P71" s="89" t="s">
        <v>137</v>
      </c>
      <c r="Q71" s="90">
        <f>'2017'!Q71*1.03</f>
        <v>117509.61</v>
      </c>
      <c r="R71" s="91">
        <f t="shared" si="14"/>
        <v>56.314509584664542</v>
      </c>
      <c r="S71" s="89">
        <v>40</v>
      </c>
      <c r="T71" s="92">
        <f t="shared" si="22"/>
        <v>1577.0078029141105</v>
      </c>
      <c r="U71" s="92">
        <f t="shared" si="23"/>
        <v>14101.153199999999</v>
      </c>
      <c r="V71" s="92">
        <f t="shared" si="24"/>
        <v>7325.3274051602766</v>
      </c>
      <c r="W71" s="92">
        <f t="shared" si="25"/>
        <v>893.14963352185589</v>
      </c>
      <c r="X71" s="92">
        <f t="shared" si="27"/>
        <v>23896.638041596241</v>
      </c>
      <c r="Y71" s="93">
        <f t="shared" si="26"/>
        <v>141406.24804159623</v>
      </c>
    </row>
    <row r="72" spans="1:25" x14ac:dyDescent="0.3">
      <c r="A72" s="88" t="s">
        <v>107</v>
      </c>
      <c r="B72" s="89" t="s">
        <v>134</v>
      </c>
      <c r="C72" s="90">
        <f>'2017'!C72*1.03</f>
        <v>105935.5</v>
      </c>
      <c r="D72" s="91">
        <f t="shared" si="15"/>
        <v>50.767811501597443</v>
      </c>
      <c r="E72" s="89">
        <v>40</v>
      </c>
      <c r="F72" s="92">
        <f t="shared" si="17"/>
        <v>1421.6804064417177</v>
      </c>
      <c r="G72" s="92">
        <f t="shared" si="18"/>
        <v>12712.26</v>
      </c>
      <c r="H72" s="92">
        <f t="shared" si="19"/>
        <v>6603.8192223542947</v>
      </c>
      <c r="I72" s="92">
        <f t="shared" si="20"/>
        <v>805.17885304831293</v>
      </c>
      <c r="J72" s="92">
        <f t="shared" si="21"/>
        <v>21542.938481844325</v>
      </c>
      <c r="K72" s="93">
        <f t="shared" si="16"/>
        <v>127478.43848184434</v>
      </c>
      <c r="O72" s="88" t="s">
        <v>207</v>
      </c>
      <c r="P72" s="89" t="s">
        <v>137</v>
      </c>
      <c r="Q72" s="90">
        <f>'2017'!Q72*1.03</f>
        <v>121070.32</v>
      </c>
      <c r="R72" s="91">
        <f t="shared" si="14"/>
        <v>58.020920127795534</v>
      </c>
      <c r="S72" s="89">
        <v>40</v>
      </c>
      <c r="T72" s="92">
        <f t="shared" si="22"/>
        <v>1624.7934049079756</v>
      </c>
      <c r="U72" s="92">
        <f t="shared" si="23"/>
        <v>14528.438400000001</v>
      </c>
      <c r="V72" s="92">
        <f t="shared" si="24"/>
        <v>7547.2953492699398</v>
      </c>
      <c r="W72" s="92">
        <f t="shared" si="25"/>
        <v>920.2133505368098</v>
      </c>
      <c r="X72" s="92">
        <f t="shared" si="27"/>
        <v>24620.740504714726</v>
      </c>
      <c r="Y72" s="93">
        <f t="shared" si="26"/>
        <v>145691.06050471473</v>
      </c>
    </row>
    <row r="73" spans="1:25" x14ac:dyDescent="0.3">
      <c r="A73" s="88" t="s">
        <v>108</v>
      </c>
      <c r="B73" s="89" t="s">
        <v>134</v>
      </c>
      <c r="C73" s="90">
        <f>'2017'!C73*1.03</f>
        <v>109503.42</v>
      </c>
      <c r="D73" s="91">
        <f t="shared" si="15"/>
        <v>52.477677316293935</v>
      </c>
      <c r="E73" s="89">
        <v>40</v>
      </c>
      <c r="F73" s="92">
        <f t="shared" si="17"/>
        <v>1469.562768404908</v>
      </c>
      <c r="G73" s="92">
        <f t="shared" si="18"/>
        <v>13140.410399999999</v>
      </c>
      <c r="H73" s="92">
        <f t="shared" si="19"/>
        <v>6826.2366242622693</v>
      </c>
      <c r="I73" s="92">
        <f t="shared" si="20"/>
        <v>832.29737076303684</v>
      </c>
      <c r="J73" s="92">
        <f t="shared" si="21"/>
        <v>22268.507163430215</v>
      </c>
      <c r="K73" s="93">
        <f t="shared" si="16"/>
        <v>131771.9271634302</v>
      </c>
      <c r="O73" s="88" t="s">
        <v>208</v>
      </c>
      <c r="P73" s="89" t="s">
        <v>137</v>
      </c>
      <c r="Q73" s="90">
        <f>'2017'!Q73*1.03</f>
        <v>124637.21</v>
      </c>
      <c r="R73" s="91">
        <f t="shared" si="14"/>
        <v>59.73029233226837</v>
      </c>
      <c r="S73" s="89">
        <v>40</v>
      </c>
      <c r="T73" s="92">
        <f t="shared" si="22"/>
        <v>1672.6619440184049</v>
      </c>
      <c r="U73" s="92">
        <f t="shared" si="23"/>
        <v>14956.465200000001</v>
      </c>
      <c r="V73" s="92">
        <f t="shared" si="24"/>
        <v>7769.6485429210124</v>
      </c>
      <c r="W73" s="92">
        <f t="shared" si="25"/>
        <v>947.32403958013799</v>
      </c>
      <c r="X73" s="92">
        <f t="shared" si="27"/>
        <v>25346.099726519555</v>
      </c>
      <c r="Y73" s="93">
        <f t="shared" si="26"/>
        <v>149983.30972651954</v>
      </c>
    </row>
    <row r="74" spans="1:25" x14ac:dyDescent="0.3">
      <c r="A74" s="88" t="s">
        <v>109</v>
      </c>
      <c r="B74" s="89" t="s">
        <v>134</v>
      </c>
      <c r="C74" s="90">
        <f>'2017'!C74*1.03</f>
        <v>113076.49</v>
      </c>
      <c r="D74" s="91">
        <f t="shared" si="15"/>
        <v>54.190011182108627</v>
      </c>
      <c r="E74" s="89">
        <v>40</v>
      </c>
      <c r="F74" s="92">
        <f t="shared" si="17"/>
        <v>1517.5142446319019</v>
      </c>
      <c r="G74" s="92">
        <f t="shared" si="18"/>
        <v>13569.1788</v>
      </c>
      <c r="H74" s="92">
        <f t="shared" si="19"/>
        <v>7048.9750674547549</v>
      </c>
      <c r="I74" s="92">
        <f t="shared" si="20"/>
        <v>859.45503183473932</v>
      </c>
      <c r="J74" s="92">
        <f t="shared" si="21"/>
        <v>22995.123143921395</v>
      </c>
      <c r="K74" s="93">
        <f t="shared" si="16"/>
        <v>136071.61314392142</v>
      </c>
      <c r="O74" s="88" t="s">
        <v>209</v>
      </c>
      <c r="P74" s="89" t="s">
        <v>137</v>
      </c>
      <c r="Q74" s="90">
        <f>'2017'!Q74*1.03</f>
        <v>128198.95</v>
      </c>
      <c r="R74" s="91">
        <f t="shared" si="14"/>
        <v>61.437196485622998</v>
      </c>
      <c r="S74" s="89">
        <v>40</v>
      </c>
      <c r="T74" s="92">
        <f t="shared" si="22"/>
        <v>1720.4613688650306</v>
      </c>
      <c r="U74" s="92">
        <f t="shared" si="23"/>
        <v>15383.874</v>
      </c>
      <c r="V74" s="92">
        <f t="shared" si="24"/>
        <v>7991.6806952875768</v>
      </c>
      <c r="W74" s="92">
        <f t="shared" si="25"/>
        <v>974.39558526648761</v>
      </c>
      <c r="X74" s="92">
        <f t="shared" si="27"/>
        <v>26070.411649419097</v>
      </c>
      <c r="Y74" s="93">
        <f t="shared" si="26"/>
        <v>154269.36164941909</v>
      </c>
    </row>
    <row r="75" spans="1:25" x14ac:dyDescent="0.3">
      <c r="A75" s="88" t="s">
        <v>110</v>
      </c>
      <c r="B75" s="89" t="s">
        <v>134</v>
      </c>
      <c r="C75" s="90">
        <f>'2017'!C75*1.03</f>
        <v>116642.35</v>
      </c>
      <c r="D75" s="91">
        <f t="shared" si="15"/>
        <v>55.898889776357841</v>
      </c>
      <c r="E75" s="89">
        <v>40</v>
      </c>
      <c r="F75" s="92">
        <f t="shared" si="17"/>
        <v>1565.3689608895706</v>
      </c>
      <c r="G75" s="92">
        <f t="shared" si="18"/>
        <v>13997.082</v>
      </c>
      <c r="H75" s="92">
        <f t="shared" si="19"/>
        <v>7271.2640528489273</v>
      </c>
      <c r="I75" s="92">
        <f t="shared" si="20"/>
        <v>886.5578922066718</v>
      </c>
      <c r="J75" s="92">
        <f t="shared" si="21"/>
        <v>23720.27290594517</v>
      </c>
      <c r="K75" s="93">
        <f t="shared" si="16"/>
        <v>140362.62290594517</v>
      </c>
      <c r="O75" s="88" t="s">
        <v>210</v>
      </c>
      <c r="P75" s="89" t="s">
        <v>137</v>
      </c>
      <c r="Q75" s="90">
        <f>'2017'!Q75*1.03</f>
        <v>131768.93</v>
      </c>
      <c r="R75" s="91">
        <f t="shared" si="14"/>
        <v>63.148049520766769</v>
      </c>
      <c r="S75" s="89">
        <v>40</v>
      </c>
      <c r="T75" s="92">
        <f t="shared" si="22"/>
        <v>1768.3713765337423</v>
      </c>
      <c r="U75" s="92">
        <f t="shared" si="23"/>
        <v>15812.271599999998</v>
      </c>
      <c r="V75" s="92">
        <f t="shared" si="24"/>
        <v>8214.2265137093545</v>
      </c>
      <c r="W75" s="92">
        <f t="shared" si="25"/>
        <v>1001.5297603240028</v>
      </c>
      <c r="X75" s="92">
        <f t="shared" si="27"/>
        <v>26796.399250567098</v>
      </c>
      <c r="Y75" s="93">
        <f t="shared" si="26"/>
        <v>158565.32925056707</v>
      </c>
    </row>
    <row r="76" spans="1:25" x14ac:dyDescent="0.3">
      <c r="A76" s="88" t="s">
        <v>111</v>
      </c>
      <c r="B76" s="89" t="s">
        <v>134</v>
      </c>
      <c r="C76" s="90">
        <f>'2017'!C76*1.03</f>
        <v>120214.39</v>
      </c>
      <c r="D76" s="91">
        <f t="shared" si="15"/>
        <v>57.610730031948876</v>
      </c>
      <c r="E76" s="89">
        <v>40</v>
      </c>
      <c r="F76" s="92">
        <f t="shared" si="17"/>
        <v>1613.3066142638038</v>
      </c>
      <c r="G76" s="92">
        <f t="shared" si="18"/>
        <v>14425.726799999999</v>
      </c>
      <c r="H76" s="92">
        <f t="shared" si="19"/>
        <v>7493.9382877845082</v>
      </c>
      <c r="I76" s="92">
        <f t="shared" si="20"/>
        <v>913.70772460697845</v>
      </c>
      <c r="J76" s="92">
        <f t="shared" si="21"/>
        <v>24446.67942665529</v>
      </c>
      <c r="K76" s="93">
        <f t="shared" si="16"/>
        <v>144661.06942665527</v>
      </c>
      <c r="O76" s="88" t="s">
        <v>211</v>
      </c>
      <c r="P76" s="89" t="s">
        <v>137</v>
      </c>
      <c r="Q76" s="90">
        <f>'2017'!Q76*1.03</f>
        <v>135331.70000000001</v>
      </c>
      <c r="R76" s="91">
        <f t="shared" si="14"/>
        <v>64.855447284345047</v>
      </c>
      <c r="S76" s="89">
        <v>40</v>
      </c>
      <c r="T76" s="92">
        <f t="shared" si="22"/>
        <v>1816.1846242331289</v>
      </c>
      <c r="U76" s="92">
        <f t="shared" si="23"/>
        <v>16239.804</v>
      </c>
      <c r="V76" s="92">
        <f t="shared" si="24"/>
        <v>8436.3228743328236</v>
      </c>
      <c r="W76" s="92">
        <f t="shared" si="25"/>
        <v>1028.6091346817486</v>
      </c>
      <c r="X76" s="92">
        <f t="shared" si="27"/>
        <v>27520.920633247704</v>
      </c>
      <c r="Y76" s="93">
        <f t="shared" si="26"/>
        <v>162852.62063324774</v>
      </c>
    </row>
    <row r="77" spans="1:25" x14ac:dyDescent="0.3">
      <c r="A77" s="88" t="s">
        <v>112</v>
      </c>
      <c r="B77" s="89" t="s">
        <v>134</v>
      </c>
      <c r="C77" s="90">
        <f>'2017'!C77*1.03</f>
        <v>123786.43000000001</v>
      </c>
      <c r="D77" s="91">
        <f t="shared" si="15"/>
        <v>59.322570287539939</v>
      </c>
      <c r="E77" s="89">
        <v>40</v>
      </c>
      <c r="F77" s="92">
        <f t="shared" si="17"/>
        <v>1661.2442676380369</v>
      </c>
      <c r="G77" s="92">
        <f t="shared" si="18"/>
        <v>14854.3716</v>
      </c>
      <c r="H77" s="92">
        <f t="shared" si="19"/>
        <v>7716.6125227200928</v>
      </c>
      <c r="I77" s="92">
        <f t="shared" si="20"/>
        <v>940.85755700728521</v>
      </c>
      <c r="J77" s="92">
        <f t="shared" si="21"/>
        <v>25173.085947365416</v>
      </c>
      <c r="K77" s="93">
        <f t="shared" si="16"/>
        <v>148959.51594736543</v>
      </c>
      <c r="O77" s="88" t="s">
        <v>212</v>
      </c>
      <c r="P77" s="89" t="s">
        <v>137</v>
      </c>
      <c r="Q77" s="90">
        <f>'2017'!Q77*1.03</f>
        <v>138899.62</v>
      </c>
      <c r="R77" s="91">
        <f t="shared" si="14"/>
        <v>66.565313099041532</v>
      </c>
      <c r="S77" s="89">
        <v>40</v>
      </c>
      <c r="T77" s="92">
        <f t="shared" si="22"/>
        <v>1864.0669861963188</v>
      </c>
      <c r="U77" s="92">
        <f t="shared" si="23"/>
        <v>16667.954399999999</v>
      </c>
      <c r="V77" s="92">
        <f t="shared" si="24"/>
        <v>8658.7402762407964</v>
      </c>
      <c r="W77" s="92">
        <f t="shared" si="25"/>
        <v>1055.7276523964724</v>
      </c>
      <c r="X77" s="92">
        <f t="shared" si="27"/>
        <v>28246.489314833587</v>
      </c>
      <c r="Y77" s="93">
        <f t="shared" si="26"/>
        <v>167146.10931483359</v>
      </c>
    </row>
    <row r="78" spans="1:25" x14ac:dyDescent="0.3">
      <c r="A78" s="88" t="s">
        <v>113</v>
      </c>
      <c r="B78" s="89" t="s">
        <v>134</v>
      </c>
      <c r="C78" s="90">
        <f>'2017'!C78*1.03</f>
        <v>127357.44</v>
      </c>
      <c r="D78" s="91">
        <f t="shared" si="15"/>
        <v>61.033916932907346</v>
      </c>
      <c r="E78" s="89">
        <v>40</v>
      </c>
      <c r="F78" s="92">
        <f t="shared" si="17"/>
        <v>1709.1680981595091</v>
      </c>
      <c r="G78" s="92">
        <f t="shared" si="18"/>
        <v>15282.8928</v>
      </c>
      <c r="H78" s="92">
        <f t="shared" si="19"/>
        <v>7939.2225493987735</v>
      </c>
      <c r="I78" s="92">
        <f t="shared" si="20"/>
        <v>967.99956073619637</v>
      </c>
      <c r="J78" s="92">
        <f t="shared" si="21"/>
        <v>25899.283008294475</v>
      </c>
      <c r="K78" s="93">
        <f t="shared" si="16"/>
        <v>153256.7230082945</v>
      </c>
      <c r="O78" s="88" t="s">
        <v>213</v>
      </c>
      <c r="P78" s="89" t="s">
        <v>137</v>
      </c>
      <c r="Q78" s="90">
        <f>'2017'!Q78*1.03</f>
        <v>144844.78</v>
      </c>
      <c r="R78" s="91">
        <f t="shared" si="14"/>
        <v>69.414431309904145</v>
      </c>
      <c r="S78" s="89">
        <v>40</v>
      </c>
      <c r="T78" s="92">
        <f t="shared" si="22"/>
        <v>1943.8524923312884</v>
      </c>
      <c r="U78" s="92">
        <f t="shared" si="23"/>
        <v>17381.373599999999</v>
      </c>
      <c r="V78" s="92">
        <f t="shared" si="24"/>
        <v>9029.3503350782212</v>
      </c>
      <c r="W78" s="92">
        <f t="shared" si="25"/>
        <v>1100.9147436924848</v>
      </c>
      <c r="X78" s="92">
        <f t="shared" si="27"/>
        <v>29455.491171101989</v>
      </c>
      <c r="Y78" s="93">
        <f t="shared" si="26"/>
        <v>174300.27117110201</v>
      </c>
    </row>
    <row r="79" spans="1:25" x14ac:dyDescent="0.3">
      <c r="A79" s="88" t="s">
        <v>114</v>
      </c>
      <c r="B79" s="89" t="s">
        <v>134</v>
      </c>
      <c r="C79" s="90">
        <f>'2017'!C79*1.03</f>
        <v>130925.36</v>
      </c>
      <c r="D79" s="91">
        <f t="shared" si="15"/>
        <v>62.743782747603838</v>
      </c>
      <c r="E79" s="89">
        <v>40</v>
      </c>
      <c r="F79" s="92">
        <f t="shared" si="17"/>
        <v>1757.0504601226994</v>
      </c>
      <c r="G79" s="92">
        <f t="shared" si="18"/>
        <v>15711.0432</v>
      </c>
      <c r="H79" s="92">
        <f t="shared" si="19"/>
        <v>8161.639951306749</v>
      </c>
      <c r="I79" s="92">
        <f t="shared" si="20"/>
        <v>995.11807845092017</v>
      </c>
      <c r="J79" s="92">
        <f t="shared" si="21"/>
        <v>26624.851689880368</v>
      </c>
      <c r="K79" s="93">
        <f t="shared" si="16"/>
        <v>157550.21168988038</v>
      </c>
      <c r="O79" s="88" t="s">
        <v>214</v>
      </c>
      <c r="P79" s="89" t="s">
        <v>137</v>
      </c>
      <c r="Q79" s="90">
        <f>'2017'!Q79*1.03</f>
        <v>149592.05000000002</v>
      </c>
      <c r="R79" s="91">
        <f t="shared" si="14"/>
        <v>71.689480830670931</v>
      </c>
      <c r="S79" s="89">
        <v>40</v>
      </c>
      <c r="T79" s="92">
        <f t="shared" si="22"/>
        <v>2007.5620207055217</v>
      </c>
      <c r="U79" s="92">
        <f t="shared" si="23"/>
        <v>17951.046000000002</v>
      </c>
      <c r="V79" s="92">
        <f t="shared" si="24"/>
        <v>9325.2861911388045</v>
      </c>
      <c r="W79" s="92">
        <f t="shared" si="25"/>
        <v>1136.9970901552915</v>
      </c>
      <c r="X79" s="92">
        <f t="shared" si="27"/>
        <v>30420.891301999622</v>
      </c>
      <c r="Y79" s="93">
        <f t="shared" si="26"/>
        <v>180012.94130199964</v>
      </c>
    </row>
    <row r="80" spans="1:25" x14ac:dyDescent="0.3">
      <c r="A80" s="88" t="s">
        <v>115</v>
      </c>
      <c r="B80" s="89" t="s">
        <v>134</v>
      </c>
      <c r="C80" s="90">
        <f>'2017'!C80*1.03</f>
        <v>134499.46</v>
      </c>
      <c r="D80" s="91">
        <f t="shared" si="15"/>
        <v>64.456610223642173</v>
      </c>
      <c r="E80" s="89">
        <v>40</v>
      </c>
      <c r="F80" s="92">
        <f t="shared" si="17"/>
        <v>1805.0157592024539</v>
      </c>
      <c r="G80" s="92">
        <f t="shared" si="18"/>
        <v>16139.935199999998</v>
      </c>
      <c r="H80" s="92">
        <f t="shared" si="19"/>
        <v>8384.4426027561349</v>
      </c>
      <c r="I80" s="92">
        <f t="shared" si="20"/>
        <v>1022.2835681940182</v>
      </c>
      <c r="J80" s="92">
        <f t="shared" si="21"/>
        <v>27351.677130152606</v>
      </c>
      <c r="K80" s="93">
        <f t="shared" si="16"/>
        <v>161851.13713015261</v>
      </c>
      <c r="O80" s="88" t="s">
        <v>215</v>
      </c>
      <c r="P80" s="89" t="s">
        <v>137</v>
      </c>
      <c r="Q80" s="90">
        <f>'2017'!Q80*1.03</f>
        <v>154345.5</v>
      </c>
      <c r="R80" s="91">
        <f t="shared" si="14"/>
        <v>73.967492012779559</v>
      </c>
      <c r="S80" s="89">
        <v>40</v>
      </c>
      <c r="T80" s="92">
        <f t="shared" si="22"/>
        <v>2071.3544861963192</v>
      </c>
      <c r="U80" s="92">
        <f t="shared" si="23"/>
        <v>18521.46</v>
      </c>
      <c r="V80" s="92">
        <f t="shared" si="24"/>
        <v>9621.6072967407981</v>
      </c>
      <c r="W80" s="92">
        <f t="shared" si="25"/>
        <v>1173.1264086464723</v>
      </c>
      <c r="X80" s="92">
        <f t="shared" si="27"/>
        <v>31387.548191583592</v>
      </c>
      <c r="Y80" s="93">
        <f t="shared" si="26"/>
        <v>185733.0481915836</v>
      </c>
    </row>
    <row r="81" spans="1:25" x14ac:dyDescent="0.3">
      <c r="A81" s="88" t="s">
        <v>116</v>
      </c>
      <c r="B81" s="89" t="s">
        <v>134</v>
      </c>
      <c r="C81" s="90">
        <f>'2017'!C81*1.03</f>
        <v>140450.80000000002</v>
      </c>
      <c r="D81" s="91">
        <f t="shared" si="15"/>
        <v>67.308690095846643</v>
      </c>
      <c r="E81" s="89">
        <v>40</v>
      </c>
      <c r="F81" s="92">
        <f t="shared" si="17"/>
        <v>1884.8842024539879</v>
      </c>
      <c r="G81" s="92">
        <f t="shared" si="18"/>
        <v>16854.096000000001</v>
      </c>
      <c r="H81" s="92">
        <f t="shared" si="19"/>
        <v>8755.4379111349699</v>
      </c>
      <c r="I81" s="92">
        <f t="shared" si="20"/>
        <v>1067.5176315184049</v>
      </c>
      <c r="J81" s="92">
        <f t="shared" si="21"/>
        <v>28561.935745107363</v>
      </c>
      <c r="K81" s="93">
        <f t="shared" si="16"/>
        <v>169012.73574510735</v>
      </c>
      <c r="O81" s="88" t="s">
        <v>216</v>
      </c>
      <c r="P81" s="89" t="s">
        <v>137</v>
      </c>
      <c r="Q81" s="90">
        <f>'2017'!Q81*1.03</f>
        <v>159099.98000000001</v>
      </c>
      <c r="R81" s="91">
        <f t="shared" si="14"/>
        <v>76.24599680511183</v>
      </c>
      <c r="S81" s="89">
        <v>40</v>
      </c>
      <c r="T81" s="92">
        <f t="shared" si="22"/>
        <v>2135.1607745398774</v>
      </c>
      <c r="U81" s="92">
        <f t="shared" si="23"/>
        <v>19091.997599999999</v>
      </c>
      <c r="V81" s="92">
        <f t="shared" si="24"/>
        <v>9917.9926105996929</v>
      </c>
      <c r="W81" s="92">
        <f t="shared" si="25"/>
        <v>1209.263555809049</v>
      </c>
      <c r="X81" s="92">
        <f t="shared" si="27"/>
        <v>32354.414540948615</v>
      </c>
      <c r="Y81" s="93">
        <f t="shared" si="26"/>
        <v>191454.39454094862</v>
      </c>
    </row>
    <row r="82" spans="1:25" x14ac:dyDescent="0.3">
      <c r="A82" s="88" t="s">
        <v>117</v>
      </c>
      <c r="B82" s="89" t="s">
        <v>134</v>
      </c>
      <c r="C82" s="90">
        <f>'2017'!C82*1.03</f>
        <v>145209.4</v>
      </c>
      <c r="D82" s="91">
        <f t="shared" si="15"/>
        <v>69.589169329073485</v>
      </c>
      <c r="E82" s="89">
        <v>40</v>
      </c>
      <c r="F82" s="92">
        <f t="shared" si="17"/>
        <v>1948.7457822085889</v>
      </c>
      <c r="G82" s="92">
        <f t="shared" si="18"/>
        <v>17425.127999999997</v>
      </c>
      <c r="H82" s="92">
        <f t="shared" si="19"/>
        <v>9052.0800580214727</v>
      </c>
      <c r="I82" s="92">
        <f t="shared" si="20"/>
        <v>1103.6860933665644</v>
      </c>
      <c r="J82" s="92">
        <f t="shared" si="21"/>
        <v>29529.639933596623</v>
      </c>
      <c r="K82" s="93">
        <f t="shared" si="16"/>
        <v>174739.03993359662</v>
      </c>
      <c r="O82" s="88" t="s">
        <v>217</v>
      </c>
      <c r="P82" s="89" t="s">
        <v>137</v>
      </c>
      <c r="Q82" s="90">
        <f>'2017'!Q82*1.03</f>
        <v>185251.68</v>
      </c>
      <c r="R82" s="91">
        <f t="shared" si="14"/>
        <v>88.778760383386583</v>
      </c>
      <c r="S82" s="89">
        <v>40</v>
      </c>
      <c r="T82" s="92">
        <f t="shared" si="22"/>
        <v>2486.1230061349693</v>
      </c>
      <c r="U82" s="92">
        <f t="shared" si="23"/>
        <v>22230.201599999997</v>
      </c>
      <c r="V82" s="92">
        <f t="shared" si="24"/>
        <v>11548.240253337422</v>
      </c>
      <c r="W82" s="92">
        <f t="shared" si="25"/>
        <v>1408.0335225460121</v>
      </c>
      <c r="X82" s="92">
        <f t="shared" si="27"/>
        <v>37672.598382018405</v>
      </c>
      <c r="Y82" s="93">
        <f t="shared" si="26"/>
        <v>222924.27838201838</v>
      </c>
    </row>
    <row r="83" spans="1:25" x14ac:dyDescent="0.3">
      <c r="A83" s="88" t="s">
        <v>118</v>
      </c>
      <c r="B83" s="89" t="s">
        <v>134</v>
      </c>
      <c r="C83" s="90">
        <f>'2017'!C83*1.03</f>
        <v>149972.12</v>
      </c>
      <c r="D83" s="91">
        <f t="shared" si="15"/>
        <v>71.871623003194884</v>
      </c>
      <c r="E83" s="89">
        <v>40</v>
      </c>
      <c r="F83" s="92">
        <f t="shared" si="17"/>
        <v>2012.6626533742331</v>
      </c>
      <c r="G83" s="92">
        <f t="shared" si="18"/>
        <v>17996.654399999999</v>
      </c>
      <c r="H83" s="92">
        <f t="shared" si="19"/>
        <v>9348.9790379355818</v>
      </c>
      <c r="I83" s="92">
        <f t="shared" si="20"/>
        <v>1139.8858699003065</v>
      </c>
      <c r="J83" s="92">
        <f t="shared" si="21"/>
        <v>30498.181961210121</v>
      </c>
      <c r="K83" s="93">
        <f t="shared" si="16"/>
        <v>180470.30196121012</v>
      </c>
    </row>
    <row r="84" spans="1:25" x14ac:dyDescent="0.3">
      <c r="A84" s="88" t="s">
        <v>119</v>
      </c>
      <c r="B84" s="89" t="s">
        <v>134</v>
      </c>
      <c r="C84" s="90">
        <f>'2017'!C84*1.03</f>
        <v>154734.84</v>
      </c>
      <c r="D84" s="91">
        <f t="shared" si="15"/>
        <v>74.154076677316297</v>
      </c>
      <c r="E84" s="89">
        <v>40</v>
      </c>
      <c r="F84" s="92">
        <f t="shared" si="17"/>
        <v>2076.5795245398772</v>
      </c>
      <c r="G84" s="92">
        <f t="shared" si="18"/>
        <v>18568.180799999998</v>
      </c>
      <c r="H84" s="92">
        <f t="shared" si="19"/>
        <v>9645.8780178496927</v>
      </c>
      <c r="I84" s="92">
        <f t="shared" si="20"/>
        <v>1176.0856464340491</v>
      </c>
      <c r="J84" s="92">
        <f t="shared" si="21"/>
        <v>31466.723988823618</v>
      </c>
      <c r="K84" s="93">
        <f t="shared" si="16"/>
        <v>186201.56398882362</v>
      </c>
    </row>
    <row r="85" spans="1:25" x14ac:dyDescent="0.3">
      <c r="A85" s="88" t="s">
        <v>120</v>
      </c>
      <c r="B85" s="89" t="s">
        <v>134</v>
      </c>
      <c r="C85" s="90">
        <f>'2017'!C85*1.03</f>
        <v>180923.62</v>
      </c>
      <c r="D85" s="91">
        <f t="shared" si="15"/>
        <v>86.704610223642163</v>
      </c>
      <c r="E85" s="89">
        <v>40</v>
      </c>
      <c r="F85" s="92">
        <f t="shared" si="17"/>
        <v>2428.0393788343558</v>
      </c>
      <c r="G85" s="92">
        <f t="shared" si="18"/>
        <v>21710.8344</v>
      </c>
      <c r="H85" s="92">
        <f t="shared" si="19"/>
        <v>11278.43715783589</v>
      </c>
      <c r="I85" s="92">
        <f t="shared" si="20"/>
        <v>1375.1374453412577</v>
      </c>
      <c r="J85" s="92">
        <f t="shared" si="21"/>
        <v>36792.448382011506</v>
      </c>
      <c r="K85" s="93">
        <f t="shared" si="16"/>
        <v>217716.06838201152</v>
      </c>
    </row>
  </sheetData>
  <mergeCells count="18">
    <mergeCell ref="A1:A2"/>
    <mergeCell ref="B1:B2"/>
    <mergeCell ref="C1:C2"/>
    <mergeCell ref="D1:D2"/>
    <mergeCell ref="E1:E2"/>
    <mergeCell ref="F1:F2"/>
    <mergeCell ref="J1:J2"/>
    <mergeCell ref="K1:K2"/>
    <mergeCell ref="L1:N2"/>
    <mergeCell ref="O1:O2"/>
    <mergeCell ref="X1:X2"/>
    <mergeCell ref="Y1:Y2"/>
    <mergeCell ref="L3:N4"/>
    <mergeCell ref="P1:P2"/>
    <mergeCell ref="Q1:Q2"/>
    <mergeCell ref="R1:R2"/>
    <mergeCell ref="S1:S2"/>
    <mergeCell ref="T1:T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"/>
  <sheetViews>
    <sheetView topLeftCell="A43" zoomScale="85" zoomScaleNormal="85" workbookViewId="0">
      <selection activeCell="Q4" sqref="Q4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0" width="9.109375" style="84" customWidth="1"/>
    <col min="11" max="11" width="17.44140625" style="84" customWidth="1"/>
    <col min="12" max="14" width="9.109375" style="84"/>
    <col min="15" max="15" width="28.5546875" style="84" bestFit="1" customWidth="1"/>
    <col min="16" max="16" width="8.88671875" style="84" bestFit="1" customWidth="1"/>
    <col min="17" max="17" width="12.5546875" style="84" customWidth="1"/>
    <col min="18" max="18" width="11.109375" style="84" customWidth="1"/>
    <col min="19" max="19" width="8.44140625" style="84" customWidth="1"/>
    <col min="20" max="24" width="9.109375" style="84" customWidth="1"/>
    <col min="25" max="25" width="17.44140625" style="84" customWidth="1"/>
    <col min="26" max="16384" width="9.109375" style="84"/>
  </cols>
  <sheetData>
    <row r="1" spans="1:25" ht="15" customHeight="1" x14ac:dyDescent="0.3">
      <c r="A1" s="519" t="s">
        <v>122</v>
      </c>
      <c r="B1" s="519" t="s">
        <v>123</v>
      </c>
      <c r="C1" s="519" t="s">
        <v>224</v>
      </c>
      <c r="D1" s="519" t="s">
        <v>225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21" t="s">
        <v>130</v>
      </c>
      <c r="L1" s="528">
        <v>2019</v>
      </c>
      <c r="M1" s="529"/>
      <c r="N1" s="529"/>
      <c r="O1" s="519" t="s">
        <v>122</v>
      </c>
      <c r="P1" s="519" t="s">
        <v>123</v>
      </c>
      <c r="Q1" s="519" t="s">
        <v>224</v>
      </c>
      <c r="R1" s="519" t="s">
        <v>225</v>
      </c>
      <c r="S1" s="519" t="s">
        <v>126</v>
      </c>
      <c r="T1" s="526" t="s">
        <v>127</v>
      </c>
      <c r="U1" s="82" t="s">
        <v>128</v>
      </c>
      <c r="V1" s="83"/>
      <c r="W1" s="82"/>
      <c r="X1" s="519" t="s">
        <v>129</v>
      </c>
      <c r="Y1" s="521" t="s">
        <v>130</v>
      </c>
    </row>
    <row r="2" spans="1:25" ht="29.25" customHeight="1" x14ac:dyDescent="0.3">
      <c r="A2" s="520"/>
      <c r="B2" s="520"/>
      <c r="C2" s="520"/>
      <c r="D2" s="520"/>
      <c r="E2" s="520"/>
      <c r="F2" s="527"/>
      <c r="G2" s="85">
        <v>0.12</v>
      </c>
      <c r="H2" s="86" t="s">
        <v>2003</v>
      </c>
      <c r="I2" s="87" t="s">
        <v>132</v>
      </c>
      <c r="J2" s="520"/>
      <c r="K2" s="522"/>
      <c r="L2" s="528"/>
      <c r="M2" s="529"/>
      <c r="N2" s="529"/>
      <c r="O2" s="520"/>
      <c r="P2" s="520"/>
      <c r="Q2" s="520"/>
      <c r="R2" s="520"/>
      <c r="S2" s="520"/>
      <c r="T2" s="527"/>
      <c r="U2" s="85">
        <v>0.12</v>
      </c>
      <c r="V2" s="86" t="s">
        <v>2003</v>
      </c>
      <c r="W2" s="87" t="s">
        <v>132</v>
      </c>
      <c r="X2" s="520"/>
      <c r="Y2" s="522"/>
    </row>
    <row r="3" spans="1:25" x14ac:dyDescent="0.3">
      <c r="A3" s="88" t="s">
        <v>133</v>
      </c>
      <c r="B3" s="89" t="s">
        <v>134</v>
      </c>
      <c r="C3" s="90">
        <f>'2018'!C3*1.03</f>
        <v>30729.962968003645</v>
      </c>
      <c r="D3" s="91">
        <f t="shared" ref="D3:D60" si="0">+C3*12/313/75</f>
        <v>15.708607267989086</v>
      </c>
      <c r="E3" s="89">
        <v>37.5</v>
      </c>
      <c r="F3" s="92">
        <f>C3/26.08*2*17.5%</f>
        <v>412.40364412581579</v>
      </c>
      <c r="G3" s="92">
        <f>C3*G$2</f>
        <v>3687.5955561604374</v>
      </c>
      <c r="H3" s="92">
        <f>(C3+F3+G3)*5.5722%</f>
        <v>1940.7951519414494</v>
      </c>
      <c r="I3" s="92">
        <f>(C3+F3)*0.75%</f>
        <v>233.56774959097095</v>
      </c>
      <c r="J3" s="92">
        <f>SUM(F3:I3)</f>
        <v>6274.3621018186732</v>
      </c>
      <c r="K3" s="93">
        <f t="shared" ref="K3:K66" si="1">C3+F3+G3+H3+I3</f>
        <v>37004.325069822313</v>
      </c>
      <c r="L3" s="523" t="s">
        <v>135</v>
      </c>
      <c r="M3" s="524"/>
      <c r="N3" s="525"/>
      <c r="O3" s="88" t="s">
        <v>136</v>
      </c>
      <c r="P3" s="89" t="s">
        <v>137</v>
      </c>
      <c r="Q3" s="90">
        <f>'2018'!Q3*1.03</f>
        <v>50451.099500000004</v>
      </c>
      <c r="R3" s="91">
        <f>+Q3*12/313/75</f>
        <v>25.789699424920126</v>
      </c>
      <c r="S3" s="89">
        <v>37.5</v>
      </c>
      <c r="T3" s="92">
        <f t="shared" ref="T3:T67" si="2">Q3/26.08*2*17.5%</f>
        <v>677.06613592791416</v>
      </c>
      <c r="U3" s="92">
        <f t="shared" ref="U3:U67" si="3">Q3*G$2</f>
        <v>6054.1319400000002</v>
      </c>
      <c r="V3" s="92">
        <f>(Q3+T3+U3)*5.5722%</f>
        <v>3186.3119855258551</v>
      </c>
      <c r="W3" s="92">
        <f t="shared" ref="W3:W67" si="4">(Q3+T3)*0.75%</f>
        <v>383.46124226945938</v>
      </c>
      <c r="X3" s="92">
        <f>SUM(T3:W3)</f>
        <v>10300.971303723229</v>
      </c>
      <c r="Y3" s="93">
        <f t="shared" ref="Y3:Y67" si="5">Q3+T3+U3+V3+W3</f>
        <v>60752.070803723233</v>
      </c>
    </row>
    <row r="4" spans="1:25" x14ac:dyDescent="0.3">
      <c r="A4" s="88" t="s">
        <v>138</v>
      </c>
      <c r="B4" s="89" t="s">
        <v>134</v>
      </c>
      <c r="C4" s="90">
        <f>'2018'!C4*1.03</f>
        <v>35119.957677718463</v>
      </c>
      <c r="D4" s="91">
        <f t="shared" si="0"/>
        <v>17.952694020558958</v>
      </c>
      <c r="E4" s="89">
        <v>37.5</v>
      </c>
      <c r="F4" s="92">
        <f t="shared" ref="F4:F67" si="6">C4/26.08*2*17.5%</f>
        <v>471.31845042950397</v>
      </c>
      <c r="G4" s="92">
        <f t="shared" ref="G4:G67" si="7">C4*G$2</f>
        <v>4214.3949213262158</v>
      </c>
      <c r="H4" s="92">
        <f t="shared" ref="H4:H67" si="8">(C4+F4+G4)*5.5722%</f>
        <v>2218.0516022188003</v>
      </c>
      <c r="I4" s="92">
        <f t="shared" ref="I4:I67" si="9">(C4+F4)*0.75%</f>
        <v>266.93457096110978</v>
      </c>
      <c r="J4" s="92">
        <f t="shared" ref="J4:J67" si="10">SUM(F4:I4)</f>
        <v>7170.69954493563</v>
      </c>
      <c r="K4" s="93">
        <f t="shared" si="1"/>
        <v>42290.657222654096</v>
      </c>
      <c r="L4" s="523"/>
      <c r="M4" s="524"/>
      <c r="N4" s="525"/>
      <c r="O4" s="88" t="s">
        <v>139</v>
      </c>
      <c r="P4" s="89" t="s">
        <v>137</v>
      </c>
      <c r="Q4" s="90">
        <f>'2018'!Q4*1.03</f>
        <v>51857.852899999998</v>
      </c>
      <c r="R4" s="91">
        <f t="shared" ref="R4:R56" si="11">+Q4*12/313/75</f>
        <v>26.508806594249201</v>
      </c>
      <c r="S4" s="89">
        <v>37.5</v>
      </c>
      <c r="T4" s="92">
        <f t="shared" si="2"/>
        <v>695.9451117714724</v>
      </c>
      <c r="U4" s="92">
        <f t="shared" si="3"/>
        <v>6222.9423479999996</v>
      </c>
      <c r="V4" s="92">
        <f t="shared" ref="V4:V67" si="12">(Q4+T4+U4)*5.5722%</f>
        <v>3275.1575263271852</v>
      </c>
      <c r="W4" s="92">
        <f t="shared" si="4"/>
        <v>394.153485088286</v>
      </c>
      <c r="X4" s="92">
        <f t="shared" ref="X4:X68" si="13">SUM(T4:W4)</f>
        <v>10588.198471186943</v>
      </c>
      <c r="Y4" s="93">
        <f t="shared" si="5"/>
        <v>62446.051371186943</v>
      </c>
    </row>
    <row r="5" spans="1:25" x14ac:dyDescent="0.3">
      <c r="A5" s="88" t="s">
        <v>140</v>
      </c>
      <c r="B5" s="89" t="s">
        <v>134</v>
      </c>
      <c r="C5" s="90">
        <f>'2018'!C5*1.03</f>
        <v>39509.952387433274</v>
      </c>
      <c r="D5" s="91">
        <f t="shared" si="0"/>
        <v>20.196780773128829</v>
      </c>
      <c r="E5" s="89">
        <v>37.5</v>
      </c>
      <c r="F5" s="92">
        <f t="shared" si="6"/>
        <v>530.23325673319198</v>
      </c>
      <c r="G5" s="92">
        <f t="shared" si="7"/>
        <v>4741.1942864919929</v>
      </c>
      <c r="H5" s="92">
        <f t="shared" si="8"/>
        <v>2495.3080524961501</v>
      </c>
      <c r="I5" s="92">
        <f t="shared" si="9"/>
        <v>300.30139233124845</v>
      </c>
      <c r="J5" s="92">
        <f t="shared" si="10"/>
        <v>8067.0369880525832</v>
      </c>
      <c r="K5" s="93">
        <f t="shared" si="1"/>
        <v>47576.989375485849</v>
      </c>
      <c r="O5" s="88" t="s">
        <v>141</v>
      </c>
      <c r="P5" s="89" t="s">
        <v>137</v>
      </c>
      <c r="Q5" s="90">
        <f>'2018'!Q5*1.03</f>
        <v>53289.007000000005</v>
      </c>
      <c r="R5" s="91">
        <f t="shared" si="11"/>
        <v>27.240386964856231</v>
      </c>
      <c r="S5" s="89">
        <v>37.5</v>
      </c>
      <c r="T5" s="92">
        <f t="shared" si="2"/>
        <v>715.15155099693254</v>
      </c>
      <c r="U5" s="92">
        <f t="shared" si="3"/>
        <v>6394.68084</v>
      </c>
      <c r="V5" s="92">
        <f t="shared" si="12"/>
        <v>3365.5441285451311</v>
      </c>
      <c r="W5" s="92">
        <f t="shared" si="4"/>
        <v>405.03118913247704</v>
      </c>
      <c r="X5" s="92">
        <f t="shared" si="13"/>
        <v>10880.40770867454</v>
      </c>
      <c r="Y5" s="93">
        <f t="shared" si="5"/>
        <v>64169.414708674543</v>
      </c>
    </row>
    <row r="6" spans="1:25" x14ac:dyDescent="0.3">
      <c r="A6" s="88" t="s">
        <v>41</v>
      </c>
      <c r="B6" s="89" t="s">
        <v>134</v>
      </c>
      <c r="C6" s="90">
        <f>'2018'!C6*1.03</f>
        <v>43685.740200000007</v>
      </c>
      <c r="D6" s="91">
        <f t="shared" si="0"/>
        <v>22.331368792332274</v>
      </c>
      <c r="E6" s="89">
        <v>37.5</v>
      </c>
      <c r="F6" s="92">
        <f t="shared" si="6"/>
        <v>586.27335391104305</v>
      </c>
      <c r="G6" s="92">
        <f t="shared" si="7"/>
        <v>5242.2888240000011</v>
      </c>
      <c r="H6" s="92">
        <f t="shared" si="8"/>
        <v>2759.0359571019594</v>
      </c>
      <c r="I6" s="92">
        <f t="shared" si="9"/>
        <v>332.04010165433283</v>
      </c>
      <c r="J6" s="92">
        <f t="shared" si="10"/>
        <v>8919.638236667337</v>
      </c>
      <c r="K6" s="93">
        <f t="shared" si="1"/>
        <v>52605.378436667343</v>
      </c>
      <c r="O6" s="88" t="s">
        <v>142</v>
      </c>
      <c r="P6" s="89" t="s">
        <v>137</v>
      </c>
      <c r="Q6" s="90">
        <f>'2018'!Q6*1.03</f>
        <v>54723.343800000002</v>
      </c>
      <c r="R6" s="91">
        <f t="shared" si="11"/>
        <v>27.973594274760387</v>
      </c>
      <c r="S6" s="89">
        <v>37.5</v>
      </c>
      <c r="T6" s="92">
        <f t="shared" si="2"/>
        <v>734.40070283742341</v>
      </c>
      <c r="U6" s="92">
        <f t="shared" si="3"/>
        <v>6566.8012559999997</v>
      </c>
      <c r="V6" s="92">
        <f t="shared" si="12"/>
        <v>3456.1317387739387</v>
      </c>
      <c r="W6" s="92">
        <f t="shared" si="4"/>
        <v>415.93308377128068</v>
      </c>
      <c r="X6" s="92">
        <f t="shared" si="13"/>
        <v>11173.266781382643</v>
      </c>
      <c r="Y6" s="93">
        <f t="shared" si="5"/>
        <v>65896.610581382643</v>
      </c>
    </row>
    <row r="7" spans="1:25" x14ac:dyDescent="0.3">
      <c r="A7" s="88" t="s">
        <v>42</v>
      </c>
      <c r="B7" s="89" t="s">
        <v>134</v>
      </c>
      <c r="C7" s="90">
        <f>'2018'!C7*1.03</f>
        <v>44312.732100000001</v>
      </c>
      <c r="D7" s="91">
        <f t="shared" si="0"/>
        <v>22.651875833865816</v>
      </c>
      <c r="E7" s="89">
        <v>37.5</v>
      </c>
      <c r="F7" s="92">
        <f t="shared" si="6"/>
        <v>594.68773907208595</v>
      </c>
      <c r="G7" s="92">
        <f t="shared" si="7"/>
        <v>5317.5278520000002</v>
      </c>
      <c r="H7" s="92">
        <f t="shared" si="8"/>
        <v>2798.6345352419185</v>
      </c>
      <c r="I7" s="92">
        <f t="shared" si="9"/>
        <v>336.80564879304063</v>
      </c>
      <c r="J7" s="92">
        <f t="shared" si="10"/>
        <v>9047.655775107045</v>
      </c>
      <c r="K7" s="93">
        <f t="shared" si="1"/>
        <v>53360.387875107037</v>
      </c>
      <c r="O7" s="88" t="s">
        <v>143</v>
      </c>
      <c r="P7" s="89" t="s">
        <v>137</v>
      </c>
      <c r="Q7" s="90">
        <f>'2018'!Q7*1.03</f>
        <v>56157.680600000007</v>
      </c>
      <c r="R7" s="91">
        <f t="shared" si="11"/>
        <v>28.706801584664536</v>
      </c>
      <c r="S7" s="89">
        <v>37.5</v>
      </c>
      <c r="T7" s="92">
        <f t="shared" si="2"/>
        <v>753.64985467791428</v>
      </c>
      <c r="U7" s="92">
        <f t="shared" si="3"/>
        <v>6738.9216720000004</v>
      </c>
      <c r="V7" s="92">
        <f t="shared" si="12"/>
        <v>3546.7193490027466</v>
      </c>
      <c r="W7" s="92">
        <f t="shared" si="4"/>
        <v>426.83497841008437</v>
      </c>
      <c r="X7" s="92">
        <f t="shared" si="13"/>
        <v>11466.125854090746</v>
      </c>
      <c r="Y7" s="93">
        <f t="shared" si="5"/>
        <v>67623.806454090751</v>
      </c>
    </row>
    <row r="8" spans="1:25" x14ac:dyDescent="0.3">
      <c r="A8" s="88" t="s">
        <v>43</v>
      </c>
      <c r="B8" s="89" t="s">
        <v>134</v>
      </c>
      <c r="C8" s="90">
        <f>'2018'!C8*1.03</f>
        <v>45035.205000000002</v>
      </c>
      <c r="D8" s="91">
        <f t="shared" si="0"/>
        <v>23.021191054313096</v>
      </c>
      <c r="E8" s="89">
        <v>37.5</v>
      </c>
      <c r="F8" s="92">
        <f t="shared" si="6"/>
        <v>604.38350268404918</v>
      </c>
      <c r="G8" s="92">
        <f t="shared" si="7"/>
        <v>5404.2245999999996</v>
      </c>
      <c r="H8" s="92">
        <f t="shared" si="8"/>
        <v>2844.2633537077604</v>
      </c>
      <c r="I8" s="92">
        <f t="shared" si="9"/>
        <v>342.29691377013035</v>
      </c>
      <c r="J8" s="92">
        <f t="shared" si="10"/>
        <v>9195.1683701619404</v>
      </c>
      <c r="K8" s="93">
        <f t="shared" si="1"/>
        <v>54230.373370161942</v>
      </c>
      <c r="O8" s="88" t="s">
        <v>144</v>
      </c>
      <c r="P8" s="89" t="s">
        <v>137</v>
      </c>
      <c r="Q8" s="90">
        <f>'2018'!Q8*1.03</f>
        <v>56910.919600000001</v>
      </c>
      <c r="R8" s="91">
        <f t="shared" si="11"/>
        <v>29.091843884984026</v>
      </c>
      <c r="S8" s="89">
        <v>37.5</v>
      </c>
      <c r="T8" s="92">
        <f t="shared" si="2"/>
        <v>763.75850690184041</v>
      </c>
      <c r="U8" s="92">
        <f t="shared" si="3"/>
        <v>6829.3103519999995</v>
      </c>
      <c r="V8" s="92">
        <f t="shared" si="12"/>
        <v>3594.2912449069281</v>
      </c>
      <c r="W8" s="92">
        <f t="shared" si="4"/>
        <v>432.56008580176376</v>
      </c>
      <c r="X8" s="92">
        <f t="shared" si="13"/>
        <v>11619.920189610533</v>
      </c>
      <c r="Y8" s="93">
        <f t="shared" si="5"/>
        <v>68530.839789610531</v>
      </c>
    </row>
    <row r="9" spans="1:25" x14ac:dyDescent="0.3">
      <c r="A9" s="88" t="s">
        <v>44</v>
      </c>
      <c r="B9" s="89" t="s">
        <v>134</v>
      </c>
      <c r="C9" s="90">
        <f>'2018'!C9*1.03</f>
        <v>49269.256900000008</v>
      </c>
      <c r="D9" s="91">
        <f t="shared" si="0"/>
        <v>25.18556263258786</v>
      </c>
      <c r="E9" s="89">
        <v>37.5</v>
      </c>
      <c r="F9" s="92">
        <f t="shared" si="6"/>
        <v>661.20551821319032</v>
      </c>
      <c r="G9" s="92">
        <f t="shared" si="7"/>
        <v>5912.3108280000006</v>
      </c>
      <c r="H9" s="92">
        <f t="shared" si="8"/>
        <v>3111.6710108254915</v>
      </c>
      <c r="I9" s="92">
        <f t="shared" si="9"/>
        <v>374.47846813659896</v>
      </c>
      <c r="J9" s="92">
        <f t="shared" si="10"/>
        <v>10059.665825175281</v>
      </c>
      <c r="K9" s="93">
        <f t="shared" si="1"/>
        <v>59328.922725175289</v>
      </c>
      <c r="O9" s="88" t="s">
        <v>145</v>
      </c>
      <c r="P9" s="89" t="s">
        <v>137</v>
      </c>
      <c r="Q9" s="90">
        <f>'2018'!Q9*1.03</f>
        <v>57666.280400000003</v>
      </c>
      <c r="R9" s="91">
        <f t="shared" si="11"/>
        <v>29.477970811501599</v>
      </c>
      <c r="S9" s="89">
        <v>37.5</v>
      </c>
      <c r="T9" s="92">
        <f t="shared" si="2"/>
        <v>773.89563420245406</v>
      </c>
      <c r="U9" s="92">
        <f t="shared" si="3"/>
        <v>6919.9536479999997</v>
      </c>
      <c r="V9" s="92">
        <f t="shared" si="12"/>
        <v>3641.9971461516852</v>
      </c>
      <c r="W9" s="92">
        <f t="shared" si="4"/>
        <v>438.30132025651841</v>
      </c>
      <c r="X9" s="92">
        <f t="shared" si="13"/>
        <v>11774.147748610658</v>
      </c>
      <c r="Y9" s="93">
        <f t="shared" si="5"/>
        <v>69440.428148610663</v>
      </c>
    </row>
    <row r="10" spans="1:25" x14ac:dyDescent="0.3">
      <c r="A10" s="88" t="s">
        <v>45</v>
      </c>
      <c r="B10" s="89" t="s">
        <v>134</v>
      </c>
      <c r="C10" s="90">
        <f>'2018'!C10*1.03</f>
        <v>50299.390800000001</v>
      </c>
      <c r="D10" s="91">
        <f t="shared" si="0"/>
        <v>25.712148651757193</v>
      </c>
      <c r="E10" s="89">
        <v>37.5</v>
      </c>
      <c r="F10" s="92">
        <f t="shared" si="6"/>
        <v>675.03016794478526</v>
      </c>
      <c r="G10" s="92">
        <f t="shared" si="7"/>
        <v>6035.9268959999999</v>
      </c>
      <c r="H10" s="92">
        <f t="shared" si="8"/>
        <v>3176.7306036747309</v>
      </c>
      <c r="I10" s="92">
        <f t="shared" si="9"/>
        <v>382.30815725958593</v>
      </c>
      <c r="J10" s="92">
        <f t="shared" si="10"/>
        <v>10269.995824879101</v>
      </c>
      <c r="K10" s="93">
        <f t="shared" si="1"/>
        <v>60569.386624879102</v>
      </c>
      <c r="O10" s="88" t="s">
        <v>146</v>
      </c>
      <c r="P10" s="89" t="s">
        <v>137</v>
      </c>
      <c r="Q10" s="90">
        <f>'2018'!Q10*1.03</f>
        <v>59120.774300000005</v>
      </c>
      <c r="R10" s="91">
        <f t="shared" si="11"/>
        <v>30.221482070287546</v>
      </c>
      <c r="S10" s="89">
        <v>37.5</v>
      </c>
      <c r="T10" s="92">
        <f t="shared" si="2"/>
        <v>793.41529927147235</v>
      </c>
      <c r="U10" s="92">
        <f t="shared" si="3"/>
        <v>7094.4929160000002</v>
      </c>
      <c r="V10" s="92">
        <f t="shared" si="12"/>
        <v>3733.8578071159568</v>
      </c>
      <c r="W10" s="92">
        <f t="shared" si="4"/>
        <v>449.35642199453605</v>
      </c>
      <c r="X10" s="92">
        <f t="shared" si="13"/>
        <v>12071.122444381966</v>
      </c>
      <c r="Y10" s="93">
        <f t="shared" si="5"/>
        <v>71191.896744381971</v>
      </c>
    </row>
    <row r="11" spans="1:25" x14ac:dyDescent="0.3">
      <c r="A11" s="88" t="s">
        <v>46</v>
      </c>
      <c r="B11" s="89" t="s">
        <v>134</v>
      </c>
      <c r="C11" s="90">
        <f>'2018'!C11*1.03</f>
        <v>51338.011900000005</v>
      </c>
      <c r="D11" s="91">
        <f t="shared" si="0"/>
        <v>26.243073175718852</v>
      </c>
      <c r="E11" s="89">
        <v>37.5</v>
      </c>
      <c r="F11" s="92">
        <f t="shared" si="6"/>
        <v>688.96871798312884</v>
      </c>
      <c r="G11" s="92">
        <f t="shared" si="7"/>
        <v>6160.561428</v>
      </c>
      <c r="H11" s="92">
        <f t="shared" si="8"/>
        <v>3242.3262178862719</v>
      </c>
      <c r="I11" s="92">
        <f t="shared" si="9"/>
        <v>390.20235463487353</v>
      </c>
      <c r="J11" s="92">
        <f t="shared" si="10"/>
        <v>10482.058718504275</v>
      </c>
      <c r="K11" s="93">
        <f t="shared" si="1"/>
        <v>61820.07061850428</v>
      </c>
      <c r="O11" s="88" t="s">
        <v>147</v>
      </c>
      <c r="P11" s="89" t="s">
        <v>137</v>
      </c>
      <c r="Q11" s="90">
        <f>'2018'!Q11*1.03</f>
        <v>60019.356599999999</v>
      </c>
      <c r="R11" s="91">
        <f t="shared" si="11"/>
        <v>30.680821265175716</v>
      </c>
      <c r="S11" s="89">
        <v>37.5</v>
      </c>
      <c r="T11" s="92">
        <f t="shared" si="2"/>
        <v>805.47449424846627</v>
      </c>
      <c r="U11" s="92">
        <f t="shared" si="3"/>
        <v>7202.3227919999999</v>
      </c>
      <c r="V11" s="92">
        <f t="shared" si="12"/>
        <v>3790.6090688495369</v>
      </c>
      <c r="W11" s="92">
        <f t="shared" si="4"/>
        <v>456.18623320686351</v>
      </c>
      <c r="X11" s="92">
        <f t="shared" si="13"/>
        <v>12254.592588304866</v>
      </c>
      <c r="Y11" s="93">
        <f t="shared" si="5"/>
        <v>72273.949188304876</v>
      </c>
    </row>
    <row r="12" spans="1:25" x14ac:dyDescent="0.3">
      <c r="A12" s="88" t="s">
        <v>47</v>
      </c>
      <c r="B12" s="89" t="s">
        <v>134</v>
      </c>
      <c r="C12" s="90">
        <f>'2018'!C12*1.03</f>
        <v>52885.864999999998</v>
      </c>
      <c r="D12" s="91">
        <f t="shared" si="0"/>
        <v>27.034307987220448</v>
      </c>
      <c r="E12" s="89">
        <v>37.5</v>
      </c>
      <c r="F12" s="92">
        <f t="shared" si="6"/>
        <v>709.74128642638027</v>
      </c>
      <c r="G12" s="92">
        <f t="shared" si="7"/>
        <v>6346.3037999999997</v>
      </c>
      <c r="H12" s="92">
        <f t="shared" si="8"/>
        <v>3340.0831138358503</v>
      </c>
      <c r="I12" s="92">
        <f t="shared" si="9"/>
        <v>401.96704714819782</v>
      </c>
      <c r="J12" s="92">
        <f t="shared" si="10"/>
        <v>10798.095247410429</v>
      </c>
      <c r="K12" s="93">
        <f t="shared" si="1"/>
        <v>63683.960247410425</v>
      </c>
      <c r="O12" s="88" t="s">
        <v>148</v>
      </c>
      <c r="P12" s="89" t="s">
        <v>137</v>
      </c>
      <c r="Q12" s="90">
        <f>'2018'!Q12*1.03</f>
        <v>60914.756200000003</v>
      </c>
      <c r="R12" s="91">
        <f t="shared" si="11"/>
        <v>31.138533520766778</v>
      </c>
      <c r="S12" s="89">
        <v>37.5</v>
      </c>
      <c r="T12" s="92">
        <f t="shared" si="2"/>
        <v>817.49097661042947</v>
      </c>
      <c r="U12" s="92">
        <f t="shared" si="3"/>
        <v>7309.7707440000004</v>
      </c>
      <c r="V12" s="92">
        <f t="shared" si="12"/>
        <v>3847.1593225722545</v>
      </c>
      <c r="W12" s="92">
        <f t="shared" si="4"/>
        <v>462.99185382457824</v>
      </c>
      <c r="X12" s="92">
        <f t="shared" si="13"/>
        <v>12437.412897007262</v>
      </c>
      <c r="Y12" s="93">
        <f t="shared" si="5"/>
        <v>73352.169097007281</v>
      </c>
    </row>
    <row r="13" spans="1:25" x14ac:dyDescent="0.3">
      <c r="A13" s="88" t="s">
        <v>48</v>
      </c>
      <c r="B13" s="89" t="s">
        <v>134</v>
      </c>
      <c r="C13" s="90">
        <f>'2018'!C13*1.03</f>
        <v>53924.486100000002</v>
      </c>
      <c r="D13" s="91">
        <f t="shared" si="0"/>
        <v>27.565232511182106</v>
      </c>
      <c r="E13" s="89">
        <v>37.5</v>
      </c>
      <c r="F13" s="92">
        <f t="shared" si="6"/>
        <v>723.67983646472396</v>
      </c>
      <c r="G13" s="92">
        <f t="shared" si="7"/>
        <v>6470.9383319999997</v>
      </c>
      <c r="H13" s="92">
        <f t="shared" si="8"/>
        <v>3405.6787280473909</v>
      </c>
      <c r="I13" s="92">
        <f t="shared" si="9"/>
        <v>409.86124452348542</v>
      </c>
      <c r="J13" s="92">
        <f t="shared" si="10"/>
        <v>11010.158141035599</v>
      </c>
      <c r="K13" s="93">
        <f t="shared" si="1"/>
        <v>64934.644241035603</v>
      </c>
      <c r="O13" s="88" t="s">
        <v>149</v>
      </c>
      <c r="P13" s="89" t="s">
        <v>137</v>
      </c>
      <c r="Q13" s="90">
        <f>'2018'!Q13*1.03</f>
        <v>62701.311800000003</v>
      </c>
      <c r="R13" s="91">
        <f t="shared" si="11"/>
        <v>32.051788779552716</v>
      </c>
      <c r="S13" s="89">
        <v>37.5</v>
      </c>
      <c r="T13" s="92">
        <f t="shared" si="2"/>
        <v>841.46699118098161</v>
      </c>
      <c r="U13" s="92">
        <f t="shared" si="3"/>
        <v>7524.157416</v>
      </c>
      <c r="V13" s="92">
        <f t="shared" si="12"/>
        <v>3959.9918193365388</v>
      </c>
      <c r="W13" s="92">
        <f t="shared" si="4"/>
        <v>476.57084093385737</v>
      </c>
      <c r="X13" s="92">
        <f t="shared" si="13"/>
        <v>12802.187067451378</v>
      </c>
      <c r="Y13" s="93">
        <f t="shared" si="5"/>
        <v>75503.498867451388</v>
      </c>
    </row>
    <row r="14" spans="1:25" x14ac:dyDescent="0.3">
      <c r="A14" s="88" t="s">
        <v>49</v>
      </c>
      <c r="B14" s="89" t="s">
        <v>134</v>
      </c>
      <c r="C14" s="90">
        <f>'2018'!C14*1.03</f>
        <v>54698.943100000004</v>
      </c>
      <c r="D14" s="91">
        <f t="shared" si="0"/>
        <v>27.961121073482428</v>
      </c>
      <c r="E14" s="89">
        <v>37.5</v>
      </c>
      <c r="F14" s="92">
        <f t="shared" si="6"/>
        <v>734.0732394555215</v>
      </c>
      <c r="G14" s="92">
        <f t="shared" si="7"/>
        <v>6563.8731720000005</v>
      </c>
      <c r="H14" s="92">
        <f t="shared" si="8"/>
        <v>3454.5906773573247</v>
      </c>
      <c r="I14" s="92">
        <f t="shared" si="9"/>
        <v>415.74762254591644</v>
      </c>
      <c r="J14" s="92">
        <f t="shared" si="10"/>
        <v>11168.284711358763</v>
      </c>
      <c r="K14" s="93">
        <f t="shared" si="1"/>
        <v>65867.227811358767</v>
      </c>
      <c r="O14" s="88" t="s">
        <v>150</v>
      </c>
      <c r="P14" s="89" t="s">
        <v>137</v>
      </c>
      <c r="Q14" s="90">
        <f>'2018'!Q14*1.03</f>
        <v>64496.354599999999</v>
      </c>
      <c r="R14" s="91">
        <f t="shared" si="11"/>
        <v>32.96938254313099</v>
      </c>
      <c r="S14" s="89">
        <v>37.5</v>
      </c>
      <c r="T14" s="92">
        <f t="shared" si="2"/>
        <v>865.55690605828227</v>
      </c>
      <c r="U14" s="92">
        <f t="shared" si="3"/>
        <v>7739.5625519999994</v>
      </c>
      <c r="V14" s="92">
        <f t="shared" si="12"/>
        <v>4073.3603374631234</v>
      </c>
      <c r="W14" s="92">
        <f t="shared" si="4"/>
        <v>490.21433629543714</v>
      </c>
      <c r="X14" s="92">
        <f t="shared" si="13"/>
        <v>13168.694131816843</v>
      </c>
      <c r="Y14" s="93">
        <f t="shared" si="5"/>
        <v>77665.048731816845</v>
      </c>
    </row>
    <row r="15" spans="1:25" x14ac:dyDescent="0.3">
      <c r="A15" s="88" t="s">
        <v>50</v>
      </c>
      <c r="B15" s="89" t="s">
        <v>134</v>
      </c>
      <c r="C15" s="90">
        <f>'2018'!C15*1.03</f>
        <v>55739.686000000009</v>
      </c>
      <c r="D15" s="91">
        <f t="shared" si="0"/>
        <v>28.493130223642176</v>
      </c>
      <c r="E15" s="89">
        <v>37.5</v>
      </c>
      <c r="F15" s="92">
        <f t="shared" si="6"/>
        <v>748.04026457055227</v>
      </c>
      <c r="G15" s="92">
        <f t="shared" si="7"/>
        <v>6688.7623200000007</v>
      </c>
      <c r="H15" s="92">
        <f t="shared" si="8"/>
        <v>3520.3202969094405</v>
      </c>
      <c r="I15" s="92">
        <f t="shared" si="9"/>
        <v>423.65794698427919</v>
      </c>
      <c r="J15" s="92">
        <f t="shared" si="10"/>
        <v>11380.780828464274</v>
      </c>
      <c r="K15" s="93">
        <f t="shared" si="1"/>
        <v>67120.466828464283</v>
      </c>
      <c r="O15" s="88" t="s">
        <v>151</v>
      </c>
      <c r="P15" s="89" t="s">
        <v>137</v>
      </c>
      <c r="Q15" s="90">
        <f>'2018'!Q15*1.03</f>
        <v>66287.1538</v>
      </c>
      <c r="R15" s="91">
        <f t="shared" si="11"/>
        <v>33.884807054313093</v>
      </c>
      <c r="S15" s="89">
        <v>37.5</v>
      </c>
      <c r="T15" s="92">
        <f t="shared" si="2"/>
        <v>889.58987078220866</v>
      </c>
      <c r="U15" s="92">
        <f t="shared" si="3"/>
        <v>7954.4584559999994</v>
      </c>
      <c r="V15" s="92">
        <f t="shared" si="12"/>
        <v>4186.4608449085572</v>
      </c>
      <c r="W15" s="92">
        <f t="shared" si="4"/>
        <v>503.8255775308665</v>
      </c>
      <c r="X15" s="92">
        <f t="shared" si="13"/>
        <v>13534.334749221631</v>
      </c>
      <c r="Y15" s="93">
        <f t="shared" si="5"/>
        <v>79821.488549221627</v>
      </c>
    </row>
    <row r="16" spans="1:25" x14ac:dyDescent="0.3">
      <c r="A16" s="88" t="s">
        <v>51</v>
      </c>
      <c r="B16" s="89" t="s">
        <v>134</v>
      </c>
      <c r="C16" s="90">
        <f>'2018'!C16*1.03</f>
        <v>57301.330800000003</v>
      </c>
      <c r="D16" s="91">
        <f t="shared" si="0"/>
        <v>29.291415105431316</v>
      </c>
      <c r="E16" s="89">
        <v>37.5</v>
      </c>
      <c r="F16" s="92">
        <f t="shared" si="6"/>
        <v>768.9979210122699</v>
      </c>
      <c r="G16" s="92">
        <f t="shared" si="7"/>
        <v>6876.1596959999997</v>
      </c>
      <c r="H16" s="92">
        <f t="shared" si="8"/>
        <v>3618.9482275727578</v>
      </c>
      <c r="I16" s="92">
        <f t="shared" si="9"/>
        <v>435.52746540759205</v>
      </c>
      <c r="J16" s="92">
        <f t="shared" si="10"/>
        <v>11699.633309992621</v>
      </c>
      <c r="K16" s="93">
        <f t="shared" si="1"/>
        <v>69000.964109992623</v>
      </c>
      <c r="O16" s="88" t="s">
        <v>152</v>
      </c>
      <c r="P16" s="89" t="s">
        <v>137</v>
      </c>
      <c r="Q16" s="90">
        <f>'2018'!Q16*1.03</f>
        <v>68076.892100000012</v>
      </c>
      <c r="R16" s="91">
        <f t="shared" si="11"/>
        <v>34.799689252396178</v>
      </c>
      <c r="S16" s="89">
        <v>37.5</v>
      </c>
      <c r="T16" s="92">
        <f t="shared" si="2"/>
        <v>913.60859796779152</v>
      </c>
      <c r="U16" s="92">
        <f t="shared" si="3"/>
        <v>8169.2270520000011</v>
      </c>
      <c r="V16" s="92">
        <f t="shared" si="12"/>
        <v>4299.494349683705</v>
      </c>
      <c r="W16" s="92">
        <f t="shared" si="4"/>
        <v>517.42875523475846</v>
      </c>
      <c r="X16" s="92">
        <f t="shared" si="13"/>
        <v>13899.758754886256</v>
      </c>
      <c r="Y16" s="93">
        <f t="shared" si="5"/>
        <v>81976.650854886262</v>
      </c>
    </row>
    <row r="17" spans="1:25" x14ac:dyDescent="0.3">
      <c r="A17" s="88" t="s">
        <v>52</v>
      </c>
      <c r="B17" s="89" t="s">
        <v>134</v>
      </c>
      <c r="C17" s="90">
        <f>'2018'!C17*1.03</f>
        <v>58861.914700000001</v>
      </c>
      <c r="D17" s="91">
        <f t="shared" si="0"/>
        <v>30.08915767412141</v>
      </c>
      <c r="E17" s="89">
        <v>37.5</v>
      </c>
      <c r="F17" s="92">
        <f t="shared" si="6"/>
        <v>789.94133991564411</v>
      </c>
      <c r="G17" s="92">
        <f t="shared" si="7"/>
        <v>7063.4297639999995</v>
      </c>
      <c r="H17" s="92">
        <f t="shared" si="8"/>
        <v>3717.5091555657868</v>
      </c>
      <c r="I17" s="92">
        <f t="shared" si="9"/>
        <v>447.38892029936733</v>
      </c>
      <c r="J17" s="92">
        <f t="shared" si="10"/>
        <v>12018.269179780797</v>
      </c>
      <c r="K17" s="93">
        <f t="shared" si="1"/>
        <v>70880.183879780801</v>
      </c>
      <c r="O17" s="88" t="s">
        <v>153</v>
      </c>
      <c r="P17" s="89" t="s">
        <v>137</v>
      </c>
      <c r="Q17" s="90">
        <f>'2018'!Q17*1.03</f>
        <v>70010.912799999991</v>
      </c>
      <c r="R17" s="91">
        <f t="shared" si="11"/>
        <v>35.788326031948877</v>
      </c>
      <c r="S17" s="89">
        <v>37.5</v>
      </c>
      <c r="T17" s="92">
        <f t="shared" si="2"/>
        <v>939.56363036809807</v>
      </c>
      <c r="U17" s="92">
        <f t="shared" si="3"/>
        <v>8401.3095359999988</v>
      </c>
      <c r="V17" s="92">
        <f t="shared" si="12"/>
        <v>4421.6402176179618</v>
      </c>
      <c r="W17" s="92">
        <f t="shared" si="4"/>
        <v>532.12857322776063</v>
      </c>
      <c r="X17" s="92">
        <f t="shared" si="13"/>
        <v>14294.64195721382</v>
      </c>
      <c r="Y17" s="93">
        <f t="shared" si="5"/>
        <v>84305.554757213802</v>
      </c>
    </row>
    <row r="18" spans="1:25" x14ac:dyDescent="0.3">
      <c r="A18" s="88" t="s">
        <v>53</v>
      </c>
      <c r="B18" s="89" t="s">
        <v>134</v>
      </c>
      <c r="C18" s="90">
        <f>'2018'!C18*1.03</f>
        <v>60425.681300000004</v>
      </c>
      <c r="D18" s="91">
        <f t="shared" si="0"/>
        <v>30.888527182108628</v>
      </c>
      <c r="E18" s="89">
        <v>37.5</v>
      </c>
      <c r="F18" s="92">
        <f t="shared" si="6"/>
        <v>810.92747143404915</v>
      </c>
      <c r="G18" s="92">
        <f t="shared" si="7"/>
        <v>7251.0817560000005</v>
      </c>
      <c r="H18" s="92">
        <f t="shared" si="8"/>
        <v>3816.2710915696798</v>
      </c>
      <c r="I18" s="92">
        <f t="shared" si="9"/>
        <v>459.27456578575539</v>
      </c>
      <c r="J18" s="92">
        <f t="shared" si="10"/>
        <v>12337.554884789486</v>
      </c>
      <c r="K18" s="93">
        <f t="shared" si="1"/>
        <v>72763.236184789494</v>
      </c>
      <c r="O18" s="88" t="s">
        <v>154</v>
      </c>
      <c r="P18" s="89" t="s">
        <v>137</v>
      </c>
      <c r="Q18" s="90">
        <f>'2018'!Q18*1.03</f>
        <v>71969.334199999998</v>
      </c>
      <c r="R18" s="91">
        <f t="shared" si="11"/>
        <v>36.789436012779554</v>
      </c>
      <c r="S18" s="89">
        <v>37.5</v>
      </c>
      <c r="T18" s="92">
        <f t="shared" si="2"/>
        <v>965.84612615030665</v>
      </c>
      <c r="U18" s="92">
        <f t="shared" si="3"/>
        <v>8636.3201039999985</v>
      </c>
      <c r="V18" s="92">
        <f t="shared" si="12"/>
        <v>4545.3271469688352</v>
      </c>
      <c r="W18" s="92">
        <f t="shared" si="4"/>
        <v>547.01385244612732</v>
      </c>
      <c r="X18" s="92">
        <f t="shared" si="13"/>
        <v>14694.507229565268</v>
      </c>
      <c r="Y18" s="93">
        <f t="shared" si="5"/>
        <v>86663.841429565262</v>
      </c>
    </row>
    <row r="19" spans="1:25" x14ac:dyDescent="0.3">
      <c r="A19" s="88" t="s">
        <v>54</v>
      </c>
      <c r="B19" s="89" t="s">
        <v>134</v>
      </c>
      <c r="C19" s="90">
        <f>'2018'!C19*1.03</f>
        <v>61985.204300000005</v>
      </c>
      <c r="D19" s="91">
        <f t="shared" si="0"/>
        <v>31.685727437699679</v>
      </c>
      <c r="E19" s="89">
        <v>37.5</v>
      </c>
      <c r="F19" s="92">
        <f t="shared" si="6"/>
        <v>831.85665279907982</v>
      </c>
      <c r="G19" s="92">
        <f t="shared" si="7"/>
        <v>7438.2245160000002</v>
      </c>
      <c r="H19" s="92">
        <f t="shared" si="8"/>
        <v>3914.7650168924215</v>
      </c>
      <c r="I19" s="92">
        <f t="shared" si="9"/>
        <v>471.12795714599309</v>
      </c>
      <c r="J19" s="92">
        <f t="shared" si="10"/>
        <v>12655.974142837495</v>
      </c>
      <c r="K19" s="93">
        <f t="shared" si="1"/>
        <v>74641.178442837481</v>
      </c>
      <c r="O19" s="88" t="s">
        <v>155</v>
      </c>
      <c r="P19" s="89" t="s">
        <v>137</v>
      </c>
      <c r="Q19" s="90">
        <f>'2018'!Q19*1.03</f>
        <v>73907.598499999993</v>
      </c>
      <c r="R19" s="91">
        <f t="shared" si="11"/>
        <v>37.780242044728432</v>
      </c>
      <c r="S19" s="89">
        <v>37.5</v>
      </c>
      <c r="T19" s="92">
        <f t="shared" si="2"/>
        <v>991.85810870398757</v>
      </c>
      <c r="U19" s="92">
        <f t="shared" si="3"/>
        <v>8868.9118199999994</v>
      </c>
      <c r="V19" s="92">
        <f t="shared" si="12"/>
        <v>4667.7410255842424</v>
      </c>
      <c r="W19" s="92">
        <f t="shared" si="4"/>
        <v>561.74592456527989</v>
      </c>
      <c r="X19" s="92">
        <f t="shared" si="13"/>
        <v>15090.25687885351</v>
      </c>
      <c r="Y19" s="93">
        <f t="shared" si="5"/>
        <v>88997.855378853506</v>
      </c>
    </row>
    <row r="20" spans="1:25" x14ac:dyDescent="0.3">
      <c r="A20" s="88" t="s">
        <v>55</v>
      </c>
      <c r="B20" s="89" t="s">
        <v>134</v>
      </c>
      <c r="C20" s="90">
        <f>'2018'!C20*1.03</f>
        <v>64586.531100000007</v>
      </c>
      <c r="D20" s="91">
        <f t="shared" si="0"/>
        <v>33.015479156549524</v>
      </c>
      <c r="E20" s="89">
        <v>37.5</v>
      </c>
      <c r="F20" s="92">
        <f t="shared" si="6"/>
        <v>866.7670968174848</v>
      </c>
      <c r="G20" s="92">
        <f t="shared" si="7"/>
        <v>7750.3837320000002</v>
      </c>
      <c r="H20" s="92">
        <f t="shared" si="8"/>
        <v>4079.0555644375677</v>
      </c>
      <c r="I20" s="92">
        <f t="shared" si="9"/>
        <v>490.89973647613118</v>
      </c>
      <c r="J20" s="92">
        <f t="shared" si="10"/>
        <v>13187.106129731183</v>
      </c>
      <c r="K20" s="93">
        <f t="shared" si="1"/>
        <v>77773.63722973119</v>
      </c>
      <c r="O20" s="88" t="s">
        <v>156</v>
      </c>
      <c r="P20" s="89" t="s">
        <v>137</v>
      </c>
      <c r="Q20" s="90">
        <f>'2018'!Q20*1.03</f>
        <v>75183.861200000014</v>
      </c>
      <c r="R20" s="91">
        <f t="shared" si="11"/>
        <v>38.432644702875407</v>
      </c>
      <c r="S20" s="89">
        <v>37.5</v>
      </c>
      <c r="T20" s="92">
        <f t="shared" si="2"/>
        <v>1008.9858673312885</v>
      </c>
      <c r="U20" s="92">
        <f t="shared" si="3"/>
        <v>9022.063344000002</v>
      </c>
      <c r="V20" s="92">
        <f t="shared" si="12"/>
        <v>4748.3452379402024</v>
      </c>
      <c r="W20" s="92">
        <f t="shared" si="4"/>
        <v>571.44635300498476</v>
      </c>
      <c r="X20" s="92">
        <f t="shared" si="13"/>
        <v>15350.840802276478</v>
      </c>
      <c r="Y20" s="93">
        <f t="shared" si="5"/>
        <v>90534.702002276492</v>
      </c>
    </row>
    <row r="21" spans="1:25" x14ac:dyDescent="0.3">
      <c r="A21" s="88" t="s">
        <v>56</v>
      </c>
      <c r="B21" s="89" t="s">
        <v>134</v>
      </c>
      <c r="C21" s="90">
        <f>'2018'!C21*1.03</f>
        <v>66148.175900000002</v>
      </c>
      <c r="D21" s="91">
        <f t="shared" si="0"/>
        <v>33.813764038338661</v>
      </c>
      <c r="E21" s="89">
        <v>37.5</v>
      </c>
      <c r="F21" s="92">
        <f t="shared" si="6"/>
        <v>887.72475325920243</v>
      </c>
      <c r="G21" s="92">
        <f t="shared" si="7"/>
        <v>7937.7811080000001</v>
      </c>
      <c r="H21" s="92">
        <f t="shared" si="8"/>
        <v>4177.683495100885</v>
      </c>
      <c r="I21" s="92">
        <f t="shared" si="9"/>
        <v>502.76925489944398</v>
      </c>
      <c r="J21" s="92">
        <f t="shared" si="10"/>
        <v>13505.95861125953</v>
      </c>
      <c r="K21" s="93">
        <f t="shared" si="1"/>
        <v>79654.134511259515</v>
      </c>
      <c r="O21" s="88" t="s">
        <v>157</v>
      </c>
      <c r="P21" s="89" t="s">
        <v>137</v>
      </c>
      <c r="Q21" s="90">
        <f>'2018'!Q21*1.03</f>
        <v>76460.123900000006</v>
      </c>
      <c r="R21" s="91">
        <f t="shared" si="11"/>
        <v>39.085047361022362</v>
      </c>
      <c r="S21" s="89">
        <v>37.5</v>
      </c>
      <c r="T21" s="92">
        <f t="shared" si="2"/>
        <v>1026.1136259585892</v>
      </c>
      <c r="U21" s="92">
        <f t="shared" si="3"/>
        <v>9175.2148680000009</v>
      </c>
      <c r="V21" s="92">
        <f t="shared" si="12"/>
        <v>4828.9494502961597</v>
      </c>
      <c r="W21" s="92">
        <f t="shared" si="4"/>
        <v>581.14678144468951</v>
      </c>
      <c r="X21" s="92">
        <f t="shared" si="13"/>
        <v>15611.42472569944</v>
      </c>
      <c r="Y21" s="93">
        <f t="shared" si="5"/>
        <v>92071.548625699448</v>
      </c>
    </row>
    <row r="22" spans="1:25" x14ac:dyDescent="0.3">
      <c r="A22" s="88" t="s">
        <v>57</v>
      </c>
      <c r="B22" s="89" t="s">
        <v>134</v>
      </c>
      <c r="C22" s="90">
        <f>'2018'!C22*1.03</f>
        <v>67448.839300000007</v>
      </c>
      <c r="D22" s="91">
        <f t="shared" si="0"/>
        <v>34.478639897763586</v>
      </c>
      <c r="E22" s="89">
        <v>37.5</v>
      </c>
      <c r="F22" s="92">
        <f t="shared" si="6"/>
        <v>905.17997526840497</v>
      </c>
      <c r="G22" s="92">
        <f t="shared" si="7"/>
        <v>8093.8607160000001</v>
      </c>
      <c r="H22" s="92">
        <f t="shared" si="8"/>
        <v>4259.8287688734572</v>
      </c>
      <c r="I22" s="92">
        <f t="shared" si="9"/>
        <v>512.65514456451308</v>
      </c>
      <c r="J22" s="92">
        <f t="shared" si="10"/>
        <v>13771.524604706374</v>
      </c>
      <c r="K22" s="93">
        <f t="shared" si="1"/>
        <v>81220.363904706377</v>
      </c>
      <c r="O22" s="88" t="s">
        <v>158</v>
      </c>
      <c r="P22" s="89" t="s">
        <v>137</v>
      </c>
      <c r="Q22" s="90">
        <f>'2018'!Q22*1.03</f>
        <v>78996.735800000009</v>
      </c>
      <c r="R22" s="91">
        <f t="shared" si="11"/>
        <v>40.381717980830672</v>
      </c>
      <c r="S22" s="89">
        <v>37.5</v>
      </c>
      <c r="T22" s="92">
        <f t="shared" si="2"/>
        <v>1060.1555801380368</v>
      </c>
      <c r="U22" s="92">
        <f t="shared" si="3"/>
        <v>9479.6082960000003</v>
      </c>
      <c r="V22" s="92">
        <f t="shared" si="12"/>
        <v>4989.1528349537639</v>
      </c>
      <c r="W22" s="92">
        <f t="shared" si="4"/>
        <v>600.4266853510353</v>
      </c>
      <c r="X22" s="92">
        <f t="shared" si="13"/>
        <v>16129.343396442837</v>
      </c>
      <c r="Y22" s="93">
        <f t="shared" si="5"/>
        <v>95126.07919644285</v>
      </c>
    </row>
    <row r="23" spans="1:25" x14ac:dyDescent="0.3">
      <c r="A23" s="88" t="s">
        <v>58</v>
      </c>
      <c r="B23" s="89" t="s">
        <v>134</v>
      </c>
      <c r="C23" s="90">
        <f>'2018'!C23*1.03</f>
        <v>68747.380900000004</v>
      </c>
      <c r="D23" s="91">
        <f t="shared" si="0"/>
        <v>35.142431130990417</v>
      </c>
      <c r="E23" s="89">
        <v>37.5</v>
      </c>
      <c r="F23" s="92">
        <f t="shared" si="6"/>
        <v>922.60672220092033</v>
      </c>
      <c r="G23" s="92">
        <f t="shared" si="7"/>
        <v>8249.6857080000009</v>
      </c>
      <c r="H23" s="92">
        <f t="shared" si="8"/>
        <v>4341.8400373054556</v>
      </c>
      <c r="I23" s="92">
        <f t="shared" si="9"/>
        <v>522.52490716650686</v>
      </c>
      <c r="J23" s="92">
        <f t="shared" si="10"/>
        <v>14036.657374672885</v>
      </c>
      <c r="K23" s="93">
        <f t="shared" si="1"/>
        <v>82784.038274672886</v>
      </c>
      <c r="O23" s="88" t="s">
        <v>159</v>
      </c>
      <c r="P23" s="89" t="s">
        <v>137</v>
      </c>
      <c r="Q23" s="90">
        <f>'2018'!Q23*1.03</f>
        <v>81525.921400000007</v>
      </c>
      <c r="R23" s="91">
        <f t="shared" si="11"/>
        <v>41.674592408945692</v>
      </c>
      <c r="S23" s="89">
        <v>37.5</v>
      </c>
      <c r="T23" s="92">
        <f t="shared" si="2"/>
        <v>1094.0978715490799</v>
      </c>
      <c r="U23" s="92">
        <f t="shared" si="3"/>
        <v>9783.1105680000001</v>
      </c>
      <c r="V23" s="92">
        <f t="shared" si="12"/>
        <v>5148.8872009193537</v>
      </c>
      <c r="W23" s="92">
        <f t="shared" si="4"/>
        <v>619.65014453661809</v>
      </c>
      <c r="X23" s="92">
        <f t="shared" si="13"/>
        <v>16645.745785005052</v>
      </c>
      <c r="Y23" s="93">
        <f t="shared" si="5"/>
        <v>98171.667185005062</v>
      </c>
    </row>
    <row r="24" spans="1:25" x14ac:dyDescent="0.3">
      <c r="A24" s="88" t="s">
        <v>59</v>
      </c>
      <c r="B24" s="89" t="s">
        <v>134</v>
      </c>
      <c r="C24" s="90">
        <f>'2018'!C24*1.03</f>
        <v>69790.245600000009</v>
      </c>
      <c r="D24" s="91">
        <f t="shared" si="0"/>
        <v>35.675524907348247</v>
      </c>
      <c r="E24" s="89">
        <v>37.5</v>
      </c>
      <c r="F24" s="92">
        <f t="shared" si="6"/>
        <v>936.60222239263817</v>
      </c>
      <c r="G24" s="92">
        <f t="shared" si="7"/>
        <v>8374.8294720000013</v>
      </c>
      <c r="H24" s="92">
        <f t="shared" si="8"/>
        <v>4407.703662198147</v>
      </c>
      <c r="I24" s="92">
        <f t="shared" si="9"/>
        <v>530.45135866794487</v>
      </c>
      <c r="J24" s="92">
        <f t="shared" si="10"/>
        <v>14249.586715258729</v>
      </c>
      <c r="K24" s="93">
        <f t="shared" si="1"/>
        <v>84039.83231525874</v>
      </c>
      <c r="O24" s="88" t="s">
        <v>160</v>
      </c>
      <c r="P24" s="89" t="s">
        <v>137</v>
      </c>
      <c r="Q24" s="90">
        <f>'2018'!Q24*1.03</f>
        <v>84081.62950000001</v>
      </c>
      <c r="R24" s="91">
        <f t="shared" si="11"/>
        <v>42.981024664536747</v>
      </c>
      <c r="S24" s="89">
        <v>37.5</v>
      </c>
      <c r="T24" s="92">
        <f t="shared" si="2"/>
        <v>1128.3961014187119</v>
      </c>
      <c r="U24" s="92">
        <f t="shared" si="3"/>
        <v>10089.795540000001</v>
      </c>
      <c r="V24" s="92">
        <f t="shared" si="12"/>
        <v>5310.2966336421332</v>
      </c>
      <c r="W24" s="92">
        <f t="shared" si="4"/>
        <v>639.07519201064031</v>
      </c>
      <c r="X24" s="92">
        <f t="shared" si="13"/>
        <v>17167.563467071486</v>
      </c>
      <c r="Y24" s="93">
        <f t="shared" si="5"/>
        <v>101249.1929670715</v>
      </c>
    </row>
    <row r="25" spans="1:25" x14ac:dyDescent="0.3">
      <c r="A25" s="88" t="s">
        <v>60</v>
      </c>
      <c r="B25" s="89" t="s">
        <v>134</v>
      </c>
      <c r="C25" s="90">
        <f>'2018'!C25*1.03</f>
        <v>71869.609600000011</v>
      </c>
      <c r="D25" s="91">
        <f t="shared" si="0"/>
        <v>36.738458581469651</v>
      </c>
      <c r="E25" s="89">
        <v>37.5</v>
      </c>
      <c r="F25" s="92">
        <f t="shared" si="6"/>
        <v>964.50779754601251</v>
      </c>
      <c r="G25" s="92">
        <f t="shared" si="7"/>
        <v>8624.3531520000015</v>
      </c>
      <c r="H25" s="92">
        <f t="shared" si="8"/>
        <v>4539.0288959618028</v>
      </c>
      <c r="I25" s="92">
        <f t="shared" si="9"/>
        <v>546.25588048159523</v>
      </c>
      <c r="J25" s="92">
        <f t="shared" si="10"/>
        <v>14674.14572598941</v>
      </c>
      <c r="K25" s="93">
        <f t="shared" si="1"/>
        <v>86543.755325989419</v>
      </c>
      <c r="O25" s="88" t="s">
        <v>161</v>
      </c>
      <c r="P25" s="89" t="s">
        <v>137</v>
      </c>
      <c r="Q25" s="90">
        <f>'2018'!Q25*1.03</f>
        <v>89649.232699999993</v>
      </c>
      <c r="R25" s="91">
        <f t="shared" si="11"/>
        <v>45.827083808306703</v>
      </c>
      <c r="S25" s="89">
        <v>37.5</v>
      </c>
      <c r="T25" s="92">
        <f t="shared" si="2"/>
        <v>1203.1147026457054</v>
      </c>
      <c r="U25" s="92">
        <f t="shared" si="3"/>
        <v>10757.907923999999</v>
      </c>
      <c r="V25" s="92">
        <f t="shared" si="12"/>
        <v>5661.9266473113512</v>
      </c>
      <c r="W25" s="92">
        <f t="shared" si="4"/>
        <v>681.39260551984273</v>
      </c>
      <c r="X25" s="92">
        <f t="shared" si="13"/>
        <v>18304.341879476899</v>
      </c>
      <c r="Y25" s="93">
        <f t="shared" si="5"/>
        <v>107953.57457947689</v>
      </c>
    </row>
    <row r="26" spans="1:25" x14ac:dyDescent="0.3">
      <c r="A26" s="88" t="s">
        <v>61</v>
      </c>
      <c r="B26" s="89" t="s">
        <v>134</v>
      </c>
      <c r="C26" s="90">
        <f>'2018'!C26*1.03</f>
        <v>74475.180000000008</v>
      </c>
      <c r="D26" s="91">
        <f t="shared" si="0"/>
        <v>38.070379552715664</v>
      </c>
      <c r="E26" s="89">
        <v>37.5</v>
      </c>
      <c r="F26" s="92">
        <f t="shared" si="6"/>
        <v>999.4751917177914</v>
      </c>
      <c r="G26" s="92">
        <f t="shared" si="7"/>
        <v>8937.0216</v>
      </c>
      <c r="H26" s="92">
        <f t="shared" si="8"/>
        <v>4703.5874541880985</v>
      </c>
      <c r="I26" s="92">
        <f t="shared" si="9"/>
        <v>566.05991393788349</v>
      </c>
      <c r="J26" s="92">
        <f t="shared" si="10"/>
        <v>15206.144159843772</v>
      </c>
      <c r="K26" s="93">
        <f t="shared" si="1"/>
        <v>89681.324159843774</v>
      </c>
      <c r="O26" s="88" t="s">
        <v>162</v>
      </c>
      <c r="P26" s="89" t="s">
        <v>137</v>
      </c>
      <c r="Q26" s="90">
        <f>'2018'!Q26*1.03</f>
        <v>92657.945099999997</v>
      </c>
      <c r="R26" s="91">
        <f t="shared" si="11"/>
        <v>47.365083757188494</v>
      </c>
      <c r="S26" s="89">
        <v>37.5</v>
      </c>
      <c r="T26" s="92">
        <f t="shared" si="2"/>
        <v>1243.4923613880367</v>
      </c>
      <c r="U26" s="92">
        <f t="shared" si="3"/>
        <v>11118.953411999999</v>
      </c>
      <c r="V26" s="92">
        <f t="shared" si="12"/>
        <v>5851.9462202469276</v>
      </c>
      <c r="W26" s="92">
        <f t="shared" si="4"/>
        <v>704.26078096041022</v>
      </c>
      <c r="X26" s="92">
        <f t="shared" si="13"/>
        <v>18918.652774595372</v>
      </c>
      <c r="Y26" s="93">
        <f t="shared" si="5"/>
        <v>111576.59787459538</v>
      </c>
    </row>
    <row r="27" spans="1:25" x14ac:dyDescent="0.3">
      <c r="A27" s="88" t="s">
        <v>62</v>
      </c>
      <c r="B27" s="89" t="s">
        <v>134</v>
      </c>
      <c r="C27" s="90">
        <f>'2018'!C27*1.03</f>
        <v>77598.469600000011</v>
      </c>
      <c r="D27" s="91">
        <f t="shared" si="0"/>
        <v>39.66694931629393</v>
      </c>
      <c r="E27" s="89">
        <v>37.5</v>
      </c>
      <c r="F27" s="92">
        <f t="shared" si="6"/>
        <v>1041.3905046012271</v>
      </c>
      <c r="G27" s="92">
        <f t="shared" si="7"/>
        <v>9311.8163520000016</v>
      </c>
      <c r="H27" s="92">
        <f t="shared" si="8"/>
        <v>4900.8433155147341</v>
      </c>
      <c r="I27" s="92">
        <f t="shared" si="9"/>
        <v>589.7989507845092</v>
      </c>
      <c r="J27" s="92">
        <f t="shared" si="10"/>
        <v>15843.849122900472</v>
      </c>
      <c r="K27" s="93">
        <f t="shared" si="1"/>
        <v>93442.318722900483</v>
      </c>
      <c r="O27" s="88" t="s">
        <v>163</v>
      </c>
      <c r="P27" s="89" t="s">
        <v>137</v>
      </c>
      <c r="Q27" s="90">
        <f>'2018'!Q27*1.03</f>
        <v>95691.058199999999</v>
      </c>
      <c r="R27" s="91">
        <f t="shared" si="11"/>
        <v>48.915556907348247</v>
      </c>
      <c r="S27" s="89">
        <v>37.5</v>
      </c>
      <c r="T27" s="92">
        <f t="shared" si="2"/>
        <v>1284.1974835122701</v>
      </c>
      <c r="U27" s="92">
        <f t="shared" si="3"/>
        <v>11482.926984</v>
      </c>
      <c r="V27" s="92">
        <f t="shared" si="12"/>
        <v>6043.506854599118</v>
      </c>
      <c r="W27" s="92">
        <f t="shared" si="4"/>
        <v>727.31441762634199</v>
      </c>
      <c r="X27" s="92">
        <f t="shared" si="13"/>
        <v>19537.94573973773</v>
      </c>
      <c r="Y27" s="93">
        <f t="shared" si="5"/>
        <v>115229.00393973774</v>
      </c>
    </row>
    <row r="28" spans="1:25" x14ac:dyDescent="0.3">
      <c r="A28" s="88" t="s">
        <v>63</v>
      </c>
      <c r="B28" s="89" t="s">
        <v>134</v>
      </c>
      <c r="C28" s="90">
        <f>'2018'!C28*1.03</f>
        <v>80198.73550000001</v>
      </c>
      <c r="D28" s="91">
        <f t="shared" si="0"/>
        <v>40.996158722044733</v>
      </c>
      <c r="E28" s="89">
        <v>37.5</v>
      </c>
      <c r="F28" s="92">
        <f t="shared" si="6"/>
        <v>1076.2867110812886</v>
      </c>
      <c r="G28" s="92">
        <f t="shared" si="7"/>
        <v>9623.8482600000007</v>
      </c>
      <c r="H28" s="92">
        <f t="shared" si="8"/>
        <v>5065.066860389592</v>
      </c>
      <c r="I28" s="92">
        <f t="shared" si="9"/>
        <v>609.56266658310972</v>
      </c>
      <c r="J28" s="92">
        <f t="shared" si="10"/>
        <v>16374.764498053992</v>
      </c>
      <c r="K28" s="93">
        <f t="shared" si="1"/>
        <v>96573.499998054001</v>
      </c>
      <c r="O28" s="88" t="s">
        <v>164</v>
      </c>
      <c r="P28" s="89" t="s">
        <v>137</v>
      </c>
      <c r="Q28" s="90">
        <f>'2018'!Q28*1.03</f>
        <v>97053.253800000006</v>
      </c>
      <c r="R28" s="91">
        <f t="shared" si="11"/>
        <v>49.611886926517577</v>
      </c>
      <c r="S28" s="89">
        <v>37.5</v>
      </c>
      <c r="T28" s="92">
        <f t="shared" si="2"/>
        <v>1302.4784827453989</v>
      </c>
      <c r="U28" s="92">
        <f t="shared" si="3"/>
        <v>11646.390456000001</v>
      </c>
      <c r="V28" s="92">
        <f t="shared" si="12"/>
        <v>6129.538283248371</v>
      </c>
      <c r="W28" s="92">
        <f t="shared" si="4"/>
        <v>737.6679921205905</v>
      </c>
      <c r="X28" s="92">
        <f t="shared" si="13"/>
        <v>19816.07521411436</v>
      </c>
      <c r="Y28" s="93">
        <f t="shared" si="5"/>
        <v>116869.32901411438</v>
      </c>
    </row>
    <row r="29" spans="1:25" x14ac:dyDescent="0.3">
      <c r="A29" s="88" t="s">
        <v>64</v>
      </c>
      <c r="B29" s="89" t="s">
        <v>134</v>
      </c>
      <c r="C29" s="90">
        <f>'2018'!C29*1.03</f>
        <v>81759.319399999993</v>
      </c>
      <c r="D29" s="91">
        <f t="shared" si="0"/>
        <v>41.793901290734823</v>
      </c>
      <c r="E29" s="89">
        <v>37.5</v>
      </c>
      <c r="F29" s="92">
        <f t="shared" si="6"/>
        <v>1097.2301299846627</v>
      </c>
      <c r="G29" s="92">
        <f t="shared" si="7"/>
        <v>9811.1183279999987</v>
      </c>
      <c r="H29" s="92">
        <f t="shared" si="8"/>
        <v>5163.6277883826197</v>
      </c>
      <c r="I29" s="92">
        <f t="shared" si="9"/>
        <v>621.42412147488483</v>
      </c>
      <c r="J29" s="92">
        <f t="shared" si="10"/>
        <v>16693.400367842165</v>
      </c>
      <c r="K29" s="93">
        <f t="shared" si="1"/>
        <v>98452.719767842165</v>
      </c>
      <c r="O29" s="88" t="s">
        <v>165</v>
      </c>
      <c r="P29" s="89" t="s">
        <v>137</v>
      </c>
      <c r="Q29" s="90">
        <f>'2018'!Q29*1.03</f>
        <v>98415.449399999998</v>
      </c>
      <c r="R29" s="91">
        <f t="shared" si="11"/>
        <v>50.308216945686901</v>
      </c>
      <c r="S29" s="89">
        <v>37.5</v>
      </c>
      <c r="T29" s="92">
        <f t="shared" si="2"/>
        <v>1320.7594819785277</v>
      </c>
      <c r="U29" s="92">
        <f t="shared" si="3"/>
        <v>11809.853927999999</v>
      </c>
      <c r="V29" s="92">
        <f t="shared" si="12"/>
        <v>6215.5697118976223</v>
      </c>
      <c r="W29" s="92">
        <f t="shared" si="4"/>
        <v>748.02156661483889</v>
      </c>
      <c r="X29" s="92">
        <f t="shared" si="13"/>
        <v>20094.204688490991</v>
      </c>
      <c r="Y29" s="93">
        <f t="shared" si="5"/>
        <v>118509.65408849099</v>
      </c>
    </row>
    <row r="30" spans="1:25" x14ac:dyDescent="0.3">
      <c r="A30" s="88" t="s">
        <v>65</v>
      </c>
      <c r="B30" s="89" t="s">
        <v>134</v>
      </c>
      <c r="C30" s="90">
        <f>'2018'!C30*1.03</f>
        <v>83318.842400000009</v>
      </c>
      <c r="D30" s="91">
        <f t="shared" si="0"/>
        <v>42.591101546325881</v>
      </c>
      <c r="E30" s="89">
        <v>37.5</v>
      </c>
      <c r="F30" s="92">
        <f t="shared" si="6"/>
        <v>1118.1593113496933</v>
      </c>
      <c r="G30" s="92">
        <f t="shared" si="7"/>
        <v>9998.2610880000011</v>
      </c>
      <c r="H30" s="92">
        <f t="shared" si="8"/>
        <v>5262.1217137053636</v>
      </c>
      <c r="I30" s="92">
        <f t="shared" si="9"/>
        <v>633.27751283512271</v>
      </c>
      <c r="J30" s="92">
        <f t="shared" si="10"/>
        <v>17011.819625890181</v>
      </c>
      <c r="K30" s="93">
        <f t="shared" si="1"/>
        <v>100330.66202589018</v>
      </c>
      <c r="O30" s="88" t="s">
        <v>166</v>
      </c>
      <c r="P30" s="89" t="s">
        <v>137</v>
      </c>
      <c r="Q30" s="90">
        <f>'2018'!Q30*1.03</f>
        <v>101137.7188</v>
      </c>
      <c r="R30" s="91">
        <f t="shared" si="11"/>
        <v>51.699792357827469</v>
      </c>
      <c r="S30" s="89">
        <v>37.5</v>
      </c>
      <c r="T30" s="92">
        <f t="shared" si="2"/>
        <v>1357.2930053680982</v>
      </c>
      <c r="U30" s="92">
        <f t="shared" si="3"/>
        <v>12136.526255999999</v>
      </c>
      <c r="V30" s="92">
        <f t="shared" si="12"/>
        <v>6387.4985638555527</v>
      </c>
      <c r="W30" s="92">
        <f t="shared" si="4"/>
        <v>768.71258854026075</v>
      </c>
      <c r="X30" s="92">
        <f t="shared" si="13"/>
        <v>20650.03041376391</v>
      </c>
      <c r="Y30" s="93">
        <f t="shared" si="5"/>
        <v>121787.74921376392</v>
      </c>
    </row>
    <row r="31" spans="1:25" x14ac:dyDescent="0.3">
      <c r="A31" s="88" t="s">
        <v>66</v>
      </c>
      <c r="B31" s="89" t="s">
        <v>134</v>
      </c>
      <c r="C31" s="90">
        <f>'2018'!C31*1.03</f>
        <v>84880.487200000003</v>
      </c>
      <c r="D31" s="91">
        <f t="shared" si="0"/>
        <v>43.389386428115017</v>
      </c>
      <c r="E31" s="89">
        <v>37.5</v>
      </c>
      <c r="F31" s="92">
        <f t="shared" si="6"/>
        <v>1139.1169677914111</v>
      </c>
      <c r="G31" s="92">
        <f t="shared" si="7"/>
        <v>10185.658464</v>
      </c>
      <c r="H31" s="92">
        <f t="shared" si="8"/>
        <v>5360.7496443686805</v>
      </c>
      <c r="I31" s="92">
        <f t="shared" si="9"/>
        <v>645.14703125843562</v>
      </c>
      <c r="J31" s="92">
        <f t="shared" si="10"/>
        <v>17330.672107418526</v>
      </c>
      <c r="K31" s="93">
        <f t="shared" si="1"/>
        <v>102211.15930741854</v>
      </c>
      <c r="O31" s="88" t="s">
        <v>167</v>
      </c>
      <c r="P31" s="89" t="s">
        <v>137</v>
      </c>
      <c r="Q31" s="90">
        <f>'2018'!Q31*1.03</f>
        <v>103858.92730000001</v>
      </c>
      <c r="R31" s="91">
        <f t="shared" si="11"/>
        <v>53.09082545686902</v>
      </c>
      <c r="S31" s="89">
        <v>37.5</v>
      </c>
      <c r="T31" s="92">
        <f t="shared" si="2"/>
        <v>1393.8122912193253</v>
      </c>
      <c r="U31" s="92">
        <f t="shared" si="3"/>
        <v>12463.071276000001</v>
      </c>
      <c r="V31" s="92">
        <f t="shared" si="12"/>
        <v>6559.3604131431948</v>
      </c>
      <c r="W31" s="92">
        <f t="shared" si="4"/>
        <v>789.39554693414493</v>
      </c>
      <c r="X31" s="92">
        <f t="shared" si="13"/>
        <v>21205.639527296666</v>
      </c>
      <c r="Y31" s="93">
        <f t="shared" si="5"/>
        <v>125064.56682729667</v>
      </c>
    </row>
    <row r="32" spans="1:25" x14ac:dyDescent="0.3">
      <c r="A32" s="88" t="s">
        <v>67</v>
      </c>
      <c r="B32" s="89" t="s">
        <v>134</v>
      </c>
      <c r="C32" s="90">
        <f>'2018'!C32*1.03</f>
        <v>88003.776800000007</v>
      </c>
      <c r="D32" s="91">
        <f t="shared" si="0"/>
        <v>44.985956191693298</v>
      </c>
      <c r="E32" s="89">
        <v>37.5</v>
      </c>
      <c r="F32" s="92">
        <f t="shared" si="6"/>
        <v>1181.0322806748468</v>
      </c>
      <c r="G32" s="92">
        <f t="shared" si="7"/>
        <v>10560.453216</v>
      </c>
      <c r="H32" s="92">
        <f t="shared" si="8"/>
        <v>5558.0055056953152</v>
      </c>
      <c r="I32" s="92">
        <f t="shared" si="9"/>
        <v>668.88606810506133</v>
      </c>
      <c r="J32" s="92">
        <f t="shared" si="10"/>
        <v>17968.377070475221</v>
      </c>
      <c r="K32" s="93">
        <f t="shared" si="1"/>
        <v>105972.15387047522</v>
      </c>
      <c r="O32" s="88" t="s">
        <v>168</v>
      </c>
      <c r="P32" s="89" t="s">
        <v>137</v>
      </c>
      <c r="Q32" s="90">
        <f>'2018'!Q32*1.03</f>
        <v>106581.1967</v>
      </c>
      <c r="R32" s="91">
        <f t="shared" si="11"/>
        <v>54.482400869009595</v>
      </c>
      <c r="S32" s="89">
        <v>37.5</v>
      </c>
      <c r="T32" s="92">
        <f t="shared" si="2"/>
        <v>1430.3458146088956</v>
      </c>
      <c r="U32" s="92">
        <f t="shared" si="3"/>
        <v>12789.743603999999</v>
      </c>
      <c r="V32" s="92">
        <f t="shared" si="12"/>
        <v>6731.2892651011243</v>
      </c>
      <c r="W32" s="92">
        <f t="shared" si="4"/>
        <v>810.08656885956668</v>
      </c>
      <c r="X32" s="92">
        <f t="shared" si="13"/>
        <v>21761.465252569586</v>
      </c>
      <c r="Y32" s="93">
        <f t="shared" si="5"/>
        <v>128342.66195256959</v>
      </c>
    </row>
    <row r="33" spans="1:25" x14ac:dyDescent="0.3">
      <c r="A33" s="88" t="s">
        <v>68</v>
      </c>
      <c r="B33" s="89" t="s">
        <v>134</v>
      </c>
      <c r="C33" s="90">
        <f>'2018'!C33*1.03</f>
        <v>91124.944600000003</v>
      </c>
      <c r="D33" s="91">
        <f t="shared" si="0"/>
        <v>46.581441329073485</v>
      </c>
      <c r="E33" s="89">
        <v>37.5</v>
      </c>
      <c r="F33" s="92">
        <f t="shared" si="6"/>
        <v>1222.9191184815952</v>
      </c>
      <c r="G33" s="92">
        <f t="shared" si="7"/>
        <v>10934.993352</v>
      </c>
      <c r="H33" s="92">
        <f t="shared" si="8"/>
        <v>5755.127361681376</v>
      </c>
      <c r="I33" s="92">
        <f t="shared" si="9"/>
        <v>692.608977888612</v>
      </c>
      <c r="J33" s="92">
        <f t="shared" si="10"/>
        <v>18605.648810051582</v>
      </c>
      <c r="K33" s="93">
        <f t="shared" si="1"/>
        <v>109730.59341005159</v>
      </c>
      <c r="O33" s="88" t="s">
        <v>169</v>
      </c>
      <c r="P33" s="89" t="s">
        <v>137</v>
      </c>
      <c r="Q33" s="90">
        <f>'2018'!Q33*1.03</f>
        <v>110117.17640000001</v>
      </c>
      <c r="R33" s="91">
        <f t="shared" si="11"/>
        <v>56.289930428115028</v>
      </c>
      <c r="S33" s="89">
        <v>37.5</v>
      </c>
      <c r="T33" s="92">
        <f t="shared" si="2"/>
        <v>1477.7995299079757</v>
      </c>
      <c r="U33" s="92">
        <f t="shared" si="3"/>
        <v>13214.061168</v>
      </c>
      <c r="V33" s="92">
        <f t="shared" si="12"/>
        <v>6954.6091651696279</v>
      </c>
      <c r="W33" s="92">
        <f t="shared" si="4"/>
        <v>836.96231947430988</v>
      </c>
      <c r="X33" s="92">
        <f t="shared" si="13"/>
        <v>22483.432182551915</v>
      </c>
      <c r="Y33" s="93">
        <f t="shared" si="5"/>
        <v>132600.60858255194</v>
      </c>
    </row>
    <row r="34" spans="1:25" x14ac:dyDescent="0.3">
      <c r="A34" s="88" t="s">
        <v>69</v>
      </c>
      <c r="B34" s="89" t="s">
        <v>134</v>
      </c>
      <c r="C34" s="90">
        <f>'2018'!C34*1.03</f>
        <v>94246.112399999998</v>
      </c>
      <c r="D34" s="91">
        <f t="shared" si="0"/>
        <v>48.176926466453679</v>
      </c>
      <c r="E34" s="89">
        <v>37.5</v>
      </c>
      <c r="F34" s="92">
        <f t="shared" si="6"/>
        <v>1264.8059562883436</v>
      </c>
      <c r="G34" s="92">
        <f t="shared" si="7"/>
        <v>11309.533487999999</v>
      </c>
      <c r="H34" s="92">
        <f t="shared" si="8"/>
        <v>5952.2492176674341</v>
      </c>
      <c r="I34" s="92">
        <f t="shared" si="9"/>
        <v>716.33188767216257</v>
      </c>
      <c r="J34" s="92">
        <f t="shared" si="10"/>
        <v>19242.920549627943</v>
      </c>
      <c r="K34" s="93">
        <f t="shared" si="1"/>
        <v>113489.03294962793</v>
      </c>
      <c r="O34" s="88" t="s">
        <v>170</v>
      </c>
      <c r="P34" s="89" t="s">
        <v>137</v>
      </c>
      <c r="Q34" s="90">
        <f>'2018'!Q34*1.03</f>
        <v>113632.99900000001</v>
      </c>
      <c r="R34" s="91">
        <f t="shared" si="11"/>
        <v>58.087156038338662</v>
      </c>
      <c r="S34" s="89">
        <v>37.5</v>
      </c>
      <c r="T34" s="92">
        <f t="shared" si="2"/>
        <v>1524.9827319785279</v>
      </c>
      <c r="U34" s="92">
        <f t="shared" si="3"/>
        <v>13635.95988</v>
      </c>
      <c r="V34" s="92">
        <f t="shared" si="12"/>
        <v>7176.6560145026669</v>
      </c>
      <c r="W34" s="92">
        <f t="shared" si="4"/>
        <v>863.68486298983896</v>
      </c>
      <c r="X34" s="92">
        <f t="shared" si="13"/>
        <v>23201.283489471032</v>
      </c>
      <c r="Y34" s="93">
        <f t="shared" si="5"/>
        <v>136834.28248947105</v>
      </c>
    </row>
    <row r="35" spans="1:25" x14ac:dyDescent="0.3">
      <c r="A35" s="88" t="s">
        <v>70</v>
      </c>
      <c r="B35" s="89" t="s">
        <v>134</v>
      </c>
      <c r="C35" s="90">
        <f>'2018'!C35*1.03</f>
        <v>97886.060300000012</v>
      </c>
      <c r="D35" s="91">
        <f t="shared" si="0"/>
        <v>50.03760270926518</v>
      </c>
      <c r="E35" s="89">
        <v>37.5</v>
      </c>
      <c r="F35" s="92">
        <f t="shared" si="6"/>
        <v>1313.6549503450922</v>
      </c>
      <c r="G35" s="92">
        <f t="shared" si="7"/>
        <v>11746.327236000001</v>
      </c>
      <c r="H35" s="92">
        <f t="shared" si="8"/>
        <v>6182.1353794241213</v>
      </c>
      <c r="I35" s="92">
        <f t="shared" si="9"/>
        <v>743.99786437758826</v>
      </c>
      <c r="J35" s="92">
        <f t="shared" si="10"/>
        <v>19986.115430146801</v>
      </c>
      <c r="K35" s="93">
        <f t="shared" si="1"/>
        <v>117872.1757301468</v>
      </c>
      <c r="O35" s="88" t="s">
        <v>171</v>
      </c>
      <c r="P35" s="89" t="s">
        <v>137</v>
      </c>
      <c r="Q35" s="90">
        <f>'2018'!Q35*1.03</f>
        <v>117139.2735</v>
      </c>
      <c r="R35" s="91">
        <f t="shared" si="11"/>
        <v>59.879500830670928</v>
      </c>
      <c r="S35" s="89">
        <v>37.5</v>
      </c>
      <c r="T35" s="92">
        <f t="shared" si="2"/>
        <v>1572.0377962039877</v>
      </c>
      <c r="U35" s="92">
        <f t="shared" si="3"/>
        <v>14056.712819999999</v>
      </c>
      <c r="V35" s="92">
        <f t="shared" si="12"/>
        <v>7398.099839803117</v>
      </c>
      <c r="W35" s="92">
        <f t="shared" si="4"/>
        <v>890.33483472152989</v>
      </c>
      <c r="X35" s="92">
        <f t="shared" si="13"/>
        <v>23917.18529072863</v>
      </c>
      <c r="Y35" s="93">
        <f t="shared" si="5"/>
        <v>141056.45879072862</v>
      </c>
    </row>
    <row r="36" spans="1:25" x14ac:dyDescent="0.3">
      <c r="A36" s="88" t="s">
        <v>71</v>
      </c>
      <c r="B36" s="89" t="s">
        <v>134</v>
      </c>
      <c r="C36" s="90">
        <f>'2018'!C36*1.03</f>
        <v>98410.144899999999</v>
      </c>
      <c r="D36" s="91">
        <f t="shared" si="0"/>
        <v>50.30550538019169</v>
      </c>
      <c r="E36" s="89">
        <v>37.5</v>
      </c>
      <c r="F36" s="92">
        <f t="shared" si="6"/>
        <v>1320.6882942868099</v>
      </c>
      <c r="G36" s="92">
        <f t="shared" si="7"/>
        <v>11809.217387999999</v>
      </c>
      <c r="H36" s="92">
        <f t="shared" si="8"/>
        <v>6215.2346985461854</v>
      </c>
      <c r="I36" s="92">
        <f t="shared" si="9"/>
        <v>747.98124895715102</v>
      </c>
      <c r="J36" s="92">
        <f t="shared" si="10"/>
        <v>20093.121629790148</v>
      </c>
      <c r="K36" s="93">
        <f t="shared" si="1"/>
        <v>118503.26652979015</v>
      </c>
      <c r="O36" s="88" t="s">
        <v>172</v>
      </c>
      <c r="P36" s="89" t="s">
        <v>137</v>
      </c>
      <c r="Q36" s="90">
        <f>'2018'!Q36*1.03</f>
        <v>120651.9134</v>
      </c>
      <c r="R36" s="91">
        <f t="shared" si="11"/>
        <v>61.675099501597444</v>
      </c>
      <c r="S36" s="89">
        <v>37.5</v>
      </c>
      <c r="T36" s="92">
        <f t="shared" si="2"/>
        <v>1619.1782856595094</v>
      </c>
      <c r="U36" s="92">
        <f t="shared" si="3"/>
        <v>14478.229608</v>
      </c>
      <c r="V36" s="92">
        <f t="shared" si="12"/>
        <v>7619.945681125294</v>
      </c>
      <c r="W36" s="92">
        <f t="shared" si="4"/>
        <v>917.03318764244636</v>
      </c>
      <c r="X36" s="92">
        <f t="shared" si="13"/>
        <v>24634.38676242725</v>
      </c>
      <c r="Y36" s="93">
        <f t="shared" si="5"/>
        <v>145286.30016242727</v>
      </c>
    </row>
    <row r="37" spans="1:25" x14ac:dyDescent="0.3">
      <c r="A37" s="88" t="s">
        <v>72</v>
      </c>
      <c r="B37" s="89" t="s">
        <v>134</v>
      </c>
      <c r="C37" s="90">
        <f>'2018'!C37*1.03</f>
        <v>101530.2518</v>
      </c>
      <c r="D37" s="91">
        <f t="shared" si="0"/>
        <v>51.900448204472852</v>
      </c>
      <c r="E37" s="89">
        <v>37.5</v>
      </c>
      <c r="F37" s="92">
        <f t="shared" si="6"/>
        <v>1362.5608945552146</v>
      </c>
      <c r="G37" s="92">
        <f t="shared" si="7"/>
        <v>12183.630216</v>
      </c>
      <c r="H37" s="92">
        <f t="shared" si="8"/>
        <v>6412.2895518619571</v>
      </c>
      <c r="I37" s="92">
        <f t="shared" si="9"/>
        <v>771.69609520916401</v>
      </c>
      <c r="J37" s="92">
        <f t="shared" si="10"/>
        <v>20730.176757626334</v>
      </c>
      <c r="K37" s="93">
        <f t="shared" si="1"/>
        <v>122260.42855762634</v>
      </c>
      <c r="O37" s="88" t="s">
        <v>173</v>
      </c>
      <c r="P37" s="89" t="s">
        <v>137</v>
      </c>
      <c r="Q37" s="90">
        <f>'2018'!Q37*1.03</f>
        <v>128107.91860000002</v>
      </c>
      <c r="R37" s="91">
        <f t="shared" si="11"/>
        <v>65.486475961661341</v>
      </c>
      <c r="S37" s="89">
        <v>37.5</v>
      </c>
      <c r="T37" s="92">
        <f t="shared" si="2"/>
        <v>1719.2397051380369</v>
      </c>
      <c r="U37" s="92">
        <f t="shared" si="3"/>
        <v>15372.950232000001</v>
      </c>
      <c r="V37" s="92">
        <f t="shared" si="12"/>
        <v>8090.8404479064066</v>
      </c>
      <c r="W37" s="92">
        <f t="shared" si="4"/>
        <v>973.70368728853543</v>
      </c>
      <c r="X37" s="92">
        <f t="shared" si="13"/>
        <v>26156.734072332983</v>
      </c>
      <c r="Y37" s="93">
        <f t="shared" si="5"/>
        <v>154264.652672333</v>
      </c>
    </row>
    <row r="38" spans="1:25" x14ac:dyDescent="0.3">
      <c r="A38" s="88" t="s">
        <v>73</v>
      </c>
      <c r="B38" s="89" t="s">
        <v>134</v>
      </c>
      <c r="C38" s="90">
        <f>'2018'!C38*1.03</f>
        <v>104657.785</v>
      </c>
      <c r="D38" s="91">
        <f t="shared" si="0"/>
        <v>53.499187220447283</v>
      </c>
      <c r="E38" s="89">
        <v>37.5</v>
      </c>
      <c r="F38" s="92">
        <f t="shared" si="6"/>
        <v>1404.5331575920245</v>
      </c>
      <c r="G38" s="92">
        <f t="shared" si="7"/>
        <v>12558.9342</v>
      </c>
      <c r="H38" s="92">
        <f t="shared" si="8"/>
        <v>6609.813423869743</v>
      </c>
      <c r="I38" s="92">
        <f t="shared" si="9"/>
        <v>795.46738618194024</v>
      </c>
      <c r="J38" s="92">
        <f t="shared" si="10"/>
        <v>21368.748167643706</v>
      </c>
      <c r="K38" s="93">
        <f t="shared" si="1"/>
        <v>126026.53316764372</v>
      </c>
      <c r="O38" s="88" t="s">
        <v>174</v>
      </c>
      <c r="P38" s="89" t="s">
        <v>137</v>
      </c>
      <c r="Q38" s="90">
        <f>'2018'!Q38*1.03</f>
        <v>132048.1012</v>
      </c>
      <c r="R38" s="91">
        <f t="shared" si="11"/>
        <v>67.50062681150159</v>
      </c>
      <c r="S38" s="89">
        <v>37.5</v>
      </c>
      <c r="T38" s="92">
        <f t="shared" si="2"/>
        <v>1772.1179225460123</v>
      </c>
      <c r="U38" s="92">
        <f t="shared" si="3"/>
        <v>15845.772144</v>
      </c>
      <c r="V38" s="92">
        <f t="shared" si="12"/>
        <v>8339.6883653544755</v>
      </c>
      <c r="W38" s="92">
        <f t="shared" si="4"/>
        <v>1003.6516434190952</v>
      </c>
      <c r="X38" s="92">
        <f t="shared" si="13"/>
        <v>26961.230075319585</v>
      </c>
      <c r="Y38" s="93">
        <f t="shared" si="5"/>
        <v>159009.33127531956</v>
      </c>
    </row>
    <row r="39" spans="1:25" x14ac:dyDescent="0.3">
      <c r="A39" s="88" t="s">
        <v>74</v>
      </c>
      <c r="B39" s="89" t="s">
        <v>134</v>
      </c>
      <c r="C39" s="90">
        <f>'2018'!C39*1.03</f>
        <v>107776.83100000001</v>
      </c>
      <c r="D39" s="91">
        <f t="shared" si="0"/>
        <v>55.093587731629398</v>
      </c>
      <c r="E39" s="89">
        <v>37.5</v>
      </c>
      <c r="F39" s="92">
        <f t="shared" si="6"/>
        <v>1446.3915203220859</v>
      </c>
      <c r="G39" s="92">
        <f t="shared" si="7"/>
        <v>12933.219720000001</v>
      </c>
      <c r="H39" s="92">
        <f t="shared" si="8"/>
        <v>6806.8012745152273</v>
      </c>
      <c r="I39" s="92">
        <f t="shared" si="9"/>
        <v>819.17416890241566</v>
      </c>
      <c r="J39" s="92">
        <f t="shared" si="10"/>
        <v>22005.58668373973</v>
      </c>
      <c r="K39" s="93">
        <f t="shared" si="1"/>
        <v>129782.41768373974</v>
      </c>
      <c r="O39" s="88" t="s">
        <v>175</v>
      </c>
      <c r="P39" s="89" t="s">
        <v>137</v>
      </c>
      <c r="Q39" s="90">
        <f>'2018'!Q39*1.03</f>
        <v>135992.52740000002</v>
      </c>
      <c r="R39" s="91">
        <f t="shared" si="11"/>
        <v>69.516946913738025</v>
      </c>
      <c r="S39" s="89">
        <v>37.5</v>
      </c>
      <c r="T39" s="92">
        <f t="shared" si="2"/>
        <v>1825.0530901073623</v>
      </c>
      <c r="U39" s="92">
        <f t="shared" si="3"/>
        <v>16319.103288000002</v>
      </c>
      <c r="V39" s="92">
        <f t="shared" si="12"/>
        <v>8588.8042934836994</v>
      </c>
      <c r="W39" s="92">
        <f t="shared" si="4"/>
        <v>1033.6318536758054</v>
      </c>
      <c r="X39" s="92">
        <f t="shared" si="13"/>
        <v>27766.592525266868</v>
      </c>
      <c r="Y39" s="93">
        <f t="shared" si="5"/>
        <v>163759.11992526692</v>
      </c>
    </row>
    <row r="40" spans="1:25" x14ac:dyDescent="0.3">
      <c r="A40" s="88" t="s">
        <v>75</v>
      </c>
      <c r="B40" s="89" t="s">
        <v>134</v>
      </c>
      <c r="C40" s="90">
        <f>'2018'!C40*1.03</f>
        <v>114020.22750000001</v>
      </c>
      <c r="D40" s="91">
        <f t="shared" si="0"/>
        <v>58.285100319488826</v>
      </c>
      <c r="E40" s="89">
        <v>37.5</v>
      </c>
      <c r="F40" s="92">
        <f t="shared" si="6"/>
        <v>1530.1794334739263</v>
      </c>
      <c r="G40" s="92">
        <f t="shared" si="7"/>
        <v>13682.427300000001</v>
      </c>
      <c r="H40" s="92">
        <f t="shared" si="8"/>
        <v>7201.1119891576336</v>
      </c>
      <c r="I40" s="92">
        <f t="shared" si="9"/>
        <v>866.62805200105447</v>
      </c>
      <c r="J40" s="92">
        <f t="shared" si="10"/>
        <v>23280.346774632617</v>
      </c>
      <c r="K40" s="93">
        <f t="shared" si="1"/>
        <v>137300.57427463261</v>
      </c>
      <c r="O40" s="88" t="s">
        <v>78</v>
      </c>
      <c r="P40" s="89" t="s">
        <v>137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2">
        <f t="shared" si="12"/>
        <v>0</v>
      </c>
      <c r="W40" s="90">
        <v>0</v>
      </c>
      <c r="X40" s="90">
        <v>0</v>
      </c>
      <c r="Y40" s="90">
        <v>0</v>
      </c>
    </row>
    <row r="41" spans="1:25" x14ac:dyDescent="0.3">
      <c r="A41" s="88" t="s">
        <v>76</v>
      </c>
      <c r="B41" s="89" t="s">
        <v>134</v>
      </c>
      <c r="C41" s="90">
        <f>'2018'!C41*1.03</f>
        <v>116102.7742</v>
      </c>
      <c r="D41" s="91">
        <f t="shared" si="0"/>
        <v>59.349660932907355</v>
      </c>
      <c r="E41" s="89">
        <v>37.5</v>
      </c>
      <c r="F41" s="92">
        <f t="shared" si="6"/>
        <v>1558.1277212423313</v>
      </c>
      <c r="G41" s="92">
        <f t="shared" si="7"/>
        <v>13932.332903999999</v>
      </c>
      <c r="H41" s="92">
        <f t="shared" si="8"/>
        <v>7332.6382309321525</v>
      </c>
      <c r="I41" s="92">
        <f t="shared" si="9"/>
        <v>882.45676440931743</v>
      </c>
      <c r="J41" s="92">
        <f t="shared" si="10"/>
        <v>23705.5556205838</v>
      </c>
      <c r="K41" s="93">
        <f t="shared" si="1"/>
        <v>139808.32982058381</v>
      </c>
      <c r="O41" s="88" t="s">
        <v>176</v>
      </c>
      <c r="P41" s="89" t="s">
        <v>137</v>
      </c>
      <c r="Q41" s="90">
        <f>'2018'!Q41*1.03</f>
        <v>136962.19</v>
      </c>
      <c r="R41" s="91">
        <f>+Q41*12/313/75</f>
        <v>70.012621086261987</v>
      </c>
      <c r="S41" s="89">
        <v>37.5</v>
      </c>
      <c r="T41" s="92">
        <f t="shared" si="2"/>
        <v>1838.0662001533742</v>
      </c>
      <c r="U41" s="92">
        <f t="shared" si="3"/>
        <v>16435.462800000001</v>
      </c>
      <c r="V41" s="92">
        <f t="shared" si="12"/>
        <v>8650.0447341265462</v>
      </c>
      <c r="W41" s="92">
        <f t="shared" si="4"/>
        <v>1041.0019215011503</v>
      </c>
      <c r="X41" s="92">
        <f t="shared" si="13"/>
        <v>27964.575655781071</v>
      </c>
      <c r="Y41" s="93">
        <f t="shared" si="5"/>
        <v>164926.76565578108</v>
      </c>
    </row>
    <row r="42" spans="1:25" x14ac:dyDescent="0.3">
      <c r="A42" s="88" t="s">
        <v>77</v>
      </c>
      <c r="B42" s="89" t="s">
        <v>134</v>
      </c>
      <c r="C42" s="90">
        <f>'2018'!C42*1.03</f>
        <v>118185.32090000001</v>
      </c>
      <c r="D42" s="91">
        <f t="shared" si="0"/>
        <v>60.414221546325884</v>
      </c>
      <c r="E42" s="89">
        <v>37.5</v>
      </c>
      <c r="F42" s="92">
        <f t="shared" si="6"/>
        <v>1586.0760090107362</v>
      </c>
      <c r="G42" s="92">
        <f t="shared" si="7"/>
        <v>14182.238508</v>
      </c>
      <c r="H42" s="92">
        <f t="shared" si="8"/>
        <v>7464.1644727066723</v>
      </c>
      <c r="I42" s="92">
        <f t="shared" si="9"/>
        <v>898.2854768175805</v>
      </c>
      <c r="J42" s="92">
        <f t="shared" si="10"/>
        <v>24130.764466534991</v>
      </c>
      <c r="K42" s="93">
        <f t="shared" si="1"/>
        <v>142316.085366535</v>
      </c>
      <c r="O42" s="88" t="s">
        <v>177</v>
      </c>
      <c r="P42" s="89" t="s">
        <v>137</v>
      </c>
      <c r="Q42" s="90">
        <f>'2018'!Q42*1.03</f>
        <v>144706.76</v>
      </c>
      <c r="R42" s="91">
        <f t="shared" si="11"/>
        <v>73.971506709265185</v>
      </c>
      <c r="S42" s="89">
        <v>37.5</v>
      </c>
      <c r="T42" s="92">
        <f t="shared" si="2"/>
        <v>1942.0002300613498</v>
      </c>
      <c r="U42" s="92">
        <f t="shared" si="3"/>
        <v>17364.8112</v>
      </c>
      <c r="V42" s="92">
        <f t="shared" si="12"/>
        <v>9139.1642272258778</v>
      </c>
      <c r="W42" s="92">
        <f t="shared" si="4"/>
        <v>1099.8657017254602</v>
      </c>
      <c r="X42" s="92">
        <f t="shared" si="13"/>
        <v>29545.841359012687</v>
      </c>
      <c r="Y42" s="93">
        <f t="shared" si="5"/>
        <v>174252.60135901271</v>
      </c>
    </row>
    <row r="43" spans="1:25" x14ac:dyDescent="0.3">
      <c r="A43" s="88" t="s">
        <v>78</v>
      </c>
      <c r="B43" s="89" t="s">
        <v>134</v>
      </c>
      <c r="C43" s="90">
        <f>'2018'!C43*1.03</f>
        <v>120783.465</v>
      </c>
      <c r="D43" s="91">
        <f t="shared" si="0"/>
        <v>61.742346325878593</v>
      </c>
      <c r="E43" s="89">
        <v>37.5</v>
      </c>
      <c r="F43" s="92">
        <f t="shared" si="6"/>
        <v>1620.9437404141106</v>
      </c>
      <c r="G43" s="92">
        <f t="shared" si="7"/>
        <v>14494.015799999999</v>
      </c>
      <c r="H43" s="92">
        <f t="shared" si="8"/>
        <v>7628.2540122409537</v>
      </c>
      <c r="I43" s="92">
        <f t="shared" si="9"/>
        <v>918.03306555310576</v>
      </c>
      <c r="J43" s="92">
        <f t="shared" si="10"/>
        <v>24661.24661820817</v>
      </c>
      <c r="K43" s="93">
        <f t="shared" si="1"/>
        <v>145444.71161820815</v>
      </c>
      <c r="O43" s="88" t="s">
        <v>178</v>
      </c>
      <c r="P43" s="89" t="s">
        <v>137</v>
      </c>
      <c r="Q43" s="90">
        <f>'2018'!Q43*1.03</f>
        <v>147577.55539999998</v>
      </c>
      <c r="R43" s="91">
        <f t="shared" si="11"/>
        <v>75.439005955271554</v>
      </c>
      <c r="S43" s="89">
        <v>37.5</v>
      </c>
      <c r="T43" s="92">
        <f t="shared" si="2"/>
        <v>1980.5270088190182</v>
      </c>
      <c r="U43" s="92">
        <f t="shared" si="3"/>
        <v>17709.306647999998</v>
      </c>
      <c r="V43" s="92">
        <f t="shared" si="12"/>
        <v>9320.4734530240676</v>
      </c>
      <c r="W43" s="92">
        <f t="shared" si="4"/>
        <v>1121.6856180661425</v>
      </c>
      <c r="X43" s="92">
        <f t="shared" si="13"/>
        <v>30131.992727909226</v>
      </c>
      <c r="Y43" s="93">
        <f t="shared" si="5"/>
        <v>177709.54812790922</v>
      </c>
    </row>
    <row r="44" spans="1:25" x14ac:dyDescent="0.3">
      <c r="A44" s="88" t="s">
        <v>79</v>
      </c>
      <c r="B44" s="89" t="s">
        <v>134</v>
      </c>
      <c r="C44" s="90">
        <f>'2018'!C44*1.03</f>
        <v>123389.03540000001</v>
      </c>
      <c r="D44" s="91">
        <f t="shared" si="0"/>
        <v>63.074267297124607</v>
      </c>
      <c r="E44" s="89">
        <v>37.5</v>
      </c>
      <c r="F44" s="92">
        <f t="shared" si="6"/>
        <v>1655.9111345858896</v>
      </c>
      <c r="G44" s="92">
        <f t="shared" si="7"/>
        <v>14806.684248</v>
      </c>
      <c r="H44" s="92">
        <f t="shared" si="8"/>
        <v>7792.8125704672493</v>
      </c>
      <c r="I44" s="92">
        <f t="shared" si="9"/>
        <v>937.83709900939414</v>
      </c>
      <c r="J44" s="92">
        <f t="shared" si="10"/>
        <v>25193.245052062532</v>
      </c>
      <c r="K44" s="93">
        <f t="shared" si="1"/>
        <v>148582.28045206252</v>
      </c>
      <c r="O44" s="88" t="s">
        <v>179</v>
      </c>
      <c r="P44" s="89" t="s">
        <v>137</v>
      </c>
      <c r="Q44" s="90">
        <f>'2018'!Q44*1.03</f>
        <v>150444.1072</v>
      </c>
      <c r="R44" s="91">
        <f t="shared" si="11"/>
        <v>76.904335948881794</v>
      </c>
      <c r="S44" s="89">
        <v>37.5</v>
      </c>
      <c r="T44" s="92">
        <f t="shared" si="2"/>
        <v>2018.9968374233126</v>
      </c>
      <c r="U44" s="92">
        <f t="shared" si="3"/>
        <v>18053.292863999999</v>
      </c>
      <c r="V44" s="92">
        <f t="shared" si="12"/>
        <v>9501.5146681411079</v>
      </c>
      <c r="W44" s="92">
        <f t="shared" si="4"/>
        <v>1143.4732802806748</v>
      </c>
      <c r="X44" s="92">
        <f t="shared" si="13"/>
        <v>30717.277649845098</v>
      </c>
      <c r="Y44" s="93">
        <f t="shared" si="5"/>
        <v>181161.38484984508</v>
      </c>
    </row>
    <row r="45" spans="1:25" x14ac:dyDescent="0.3">
      <c r="A45" s="88" t="s">
        <v>80</v>
      </c>
      <c r="B45" s="89" t="s">
        <v>134</v>
      </c>
      <c r="C45" s="90">
        <f>'2018'!C45*1.03</f>
        <v>130365.51380000002</v>
      </c>
      <c r="D45" s="91">
        <f t="shared" si="0"/>
        <v>66.640518236421727</v>
      </c>
      <c r="E45" s="89">
        <v>37.5</v>
      </c>
      <c r="F45" s="92">
        <f t="shared" si="6"/>
        <v>1749.5371867331291</v>
      </c>
      <c r="G45" s="92">
        <f t="shared" si="7"/>
        <v>15643.861656000001</v>
      </c>
      <c r="H45" s="92">
        <f t="shared" si="8"/>
        <v>8233.4221302783753</v>
      </c>
      <c r="I45" s="92">
        <f t="shared" si="9"/>
        <v>990.86288240049851</v>
      </c>
      <c r="J45" s="92">
        <f t="shared" si="10"/>
        <v>26617.683855412004</v>
      </c>
      <c r="K45" s="93">
        <f t="shared" si="1"/>
        <v>156983.19765541199</v>
      </c>
      <c r="O45" s="88" t="s">
        <v>180</v>
      </c>
      <c r="P45" s="89" t="s">
        <v>137</v>
      </c>
      <c r="Q45" s="90">
        <f>'2018'!Q45*1.03</f>
        <v>152206.26210000002</v>
      </c>
      <c r="R45" s="91">
        <f t="shared" si="11"/>
        <v>77.80511800638979</v>
      </c>
      <c r="S45" s="89">
        <v>37.5</v>
      </c>
      <c r="T45" s="92">
        <f t="shared" si="2"/>
        <v>2042.6453886119634</v>
      </c>
      <c r="U45" s="92">
        <f t="shared" si="3"/>
        <v>18264.751452</v>
      </c>
      <c r="V45" s="92">
        <f t="shared" si="12"/>
        <v>9612.8061034887796</v>
      </c>
      <c r="W45" s="92">
        <f t="shared" si="4"/>
        <v>1156.8668061645899</v>
      </c>
      <c r="X45" s="92">
        <f t="shared" si="13"/>
        <v>31077.069750265335</v>
      </c>
      <c r="Y45" s="93">
        <f t="shared" si="5"/>
        <v>183283.33185026536</v>
      </c>
    </row>
    <row r="46" spans="1:25" x14ac:dyDescent="0.3">
      <c r="A46" s="88" t="s">
        <v>81</v>
      </c>
      <c r="B46" s="89" t="s">
        <v>134</v>
      </c>
      <c r="C46" s="90">
        <f>'2018'!C46*1.03</f>
        <v>132950.9271</v>
      </c>
      <c r="D46" s="91">
        <f t="shared" si="0"/>
        <v>67.962135258785949</v>
      </c>
      <c r="E46" s="89">
        <v>37.5</v>
      </c>
      <c r="F46" s="92">
        <f t="shared" si="6"/>
        <v>1784.2340676763804</v>
      </c>
      <c r="G46" s="92">
        <f t="shared" si="7"/>
        <v>15954.111251999999</v>
      </c>
      <c r="H46" s="92">
        <f t="shared" si="8"/>
        <v>8396.7076377692065</v>
      </c>
      <c r="I46" s="92">
        <f t="shared" si="9"/>
        <v>1010.5137087575729</v>
      </c>
      <c r="J46" s="92">
        <f t="shared" si="10"/>
        <v>27145.566666203158</v>
      </c>
      <c r="K46" s="93">
        <f t="shared" si="1"/>
        <v>160096.49376620317</v>
      </c>
      <c r="O46" s="88" t="s">
        <v>181</v>
      </c>
      <c r="P46" s="89" t="s">
        <v>137</v>
      </c>
      <c r="Q46" s="90">
        <f>'2018'!Q46*1.03</f>
        <v>155228.76620000001</v>
      </c>
      <c r="R46" s="91">
        <f t="shared" si="11"/>
        <v>79.350168025559114</v>
      </c>
      <c r="S46" s="89">
        <v>37.5</v>
      </c>
      <c r="T46" s="92">
        <f t="shared" si="2"/>
        <v>2083.208135352761</v>
      </c>
      <c r="U46" s="92">
        <f t="shared" si="3"/>
        <v>18627.451944</v>
      </c>
      <c r="V46" s="92">
        <f t="shared" si="12"/>
        <v>9803.6967111380945</v>
      </c>
      <c r="W46" s="92">
        <f t="shared" si="4"/>
        <v>1179.8398075151458</v>
      </c>
      <c r="X46" s="92">
        <f t="shared" si="13"/>
        <v>31694.196598006001</v>
      </c>
      <c r="Y46" s="93">
        <f t="shared" si="5"/>
        <v>186922.96279800602</v>
      </c>
    </row>
    <row r="47" spans="1:25" x14ac:dyDescent="0.3">
      <c r="A47" s="88" t="s">
        <v>82</v>
      </c>
      <c r="B47" s="89" t="s">
        <v>134</v>
      </c>
      <c r="C47" s="90">
        <f>'2018'!C47*1.03</f>
        <v>135537.4013</v>
      </c>
      <c r="D47" s="91">
        <f t="shared" si="0"/>
        <v>69.284294594249204</v>
      </c>
      <c r="E47" s="89">
        <v>37.5</v>
      </c>
      <c r="F47" s="92">
        <f t="shared" si="6"/>
        <v>1818.9451861579755</v>
      </c>
      <c r="G47" s="92">
        <f t="shared" si="7"/>
        <v>16264.488155999999</v>
      </c>
      <c r="H47" s="92">
        <f t="shared" si="8"/>
        <v>8560.0601479303259</v>
      </c>
      <c r="I47" s="92">
        <f t="shared" si="9"/>
        <v>1030.1725986461847</v>
      </c>
      <c r="J47" s="92">
        <f t="shared" si="10"/>
        <v>27673.666088734488</v>
      </c>
      <c r="K47" s="93">
        <f t="shared" si="1"/>
        <v>163211.06738873449</v>
      </c>
      <c r="O47" s="88" t="s">
        <v>182</v>
      </c>
      <c r="P47" s="89" t="s">
        <v>137</v>
      </c>
      <c r="Q47" s="90">
        <f>'2018'!Q47*1.03</f>
        <v>158205.65160000001</v>
      </c>
      <c r="R47" s="91">
        <f t="shared" si="11"/>
        <v>80.871898581469665</v>
      </c>
      <c r="S47" s="89">
        <v>37.5</v>
      </c>
      <c r="T47" s="92">
        <f t="shared" si="2"/>
        <v>2123.1586679447855</v>
      </c>
      <c r="U47" s="92">
        <f t="shared" si="3"/>
        <v>18984.678191999999</v>
      </c>
      <c r="V47" s="92">
        <f t="shared" si="12"/>
        <v>9991.7062039650427</v>
      </c>
      <c r="W47" s="92">
        <f t="shared" si="4"/>
        <v>1202.4660770095859</v>
      </c>
      <c r="X47" s="92">
        <f t="shared" si="13"/>
        <v>32302.009140919414</v>
      </c>
      <c r="Y47" s="93">
        <f t="shared" si="5"/>
        <v>190507.66074091941</v>
      </c>
    </row>
    <row r="48" spans="1:25" x14ac:dyDescent="0.3">
      <c r="A48" s="88" t="s">
        <v>83</v>
      </c>
      <c r="B48" s="89" t="s">
        <v>134</v>
      </c>
      <c r="C48" s="90">
        <f>'2018'!C48*1.03</f>
        <v>137124.50769999999</v>
      </c>
      <c r="D48" s="91">
        <f t="shared" si="0"/>
        <v>70.095594990415336</v>
      </c>
      <c r="E48" s="89">
        <v>37.5</v>
      </c>
      <c r="F48" s="92">
        <f t="shared" si="6"/>
        <v>1840.2445435199384</v>
      </c>
      <c r="G48" s="92">
        <f t="shared" si="7"/>
        <v>16454.940923999999</v>
      </c>
      <c r="H48" s="92">
        <f t="shared" si="8"/>
        <v>8660.296142680545</v>
      </c>
      <c r="I48" s="92">
        <f t="shared" si="9"/>
        <v>1042.2356418263994</v>
      </c>
      <c r="J48" s="92">
        <f t="shared" si="10"/>
        <v>27997.71725202688</v>
      </c>
      <c r="K48" s="93">
        <f t="shared" si="1"/>
        <v>165122.22495202688</v>
      </c>
      <c r="O48" s="88" t="s">
        <v>183</v>
      </c>
      <c r="P48" s="89" t="s">
        <v>137</v>
      </c>
      <c r="Q48" s="90">
        <f>'2018'!Q48*1.03</f>
        <v>163027.44210000001</v>
      </c>
      <c r="R48" s="91">
        <f t="shared" si="11"/>
        <v>83.336711616613428</v>
      </c>
      <c r="S48" s="89">
        <v>37.5</v>
      </c>
      <c r="T48" s="92">
        <f t="shared" si="2"/>
        <v>2187.8682797162578</v>
      </c>
      <c r="U48" s="92">
        <f t="shared" si="3"/>
        <v>19563.293052000001</v>
      </c>
      <c r="V48" s="92">
        <f t="shared" si="12"/>
        <v>10296.233340422094</v>
      </c>
      <c r="W48" s="92">
        <f t="shared" si="4"/>
        <v>1239.114827847872</v>
      </c>
      <c r="X48" s="92">
        <f t="shared" si="13"/>
        <v>33286.509499986227</v>
      </c>
      <c r="Y48" s="93">
        <f t="shared" si="5"/>
        <v>196313.95159998623</v>
      </c>
    </row>
    <row r="49" spans="1:25" x14ac:dyDescent="0.3">
      <c r="A49" s="88" t="s">
        <v>84</v>
      </c>
      <c r="B49" s="89" t="s">
        <v>134</v>
      </c>
      <c r="C49" s="90">
        <f>'2018'!C49*1.03</f>
        <v>139845.71620000002</v>
      </c>
      <c r="D49" s="91">
        <f t="shared" si="0"/>
        <v>71.486628089456886</v>
      </c>
      <c r="E49" s="89">
        <v>37.5</v>
      </c>
      <c r="F49" s="92">
        <f t="shared" si="6"/>
        <v>1876.7638293711661</v>
      </c>
      <c r="G49" s="92">
        <f t="shared" si="7"/>
        <v>16781.485944000004</v>
      </c>
      <c r="H49" s="92">
        <f t="shared" si="8"/>
        <v>8832.1579919681899</v>
      </c>
      <c r="I49" s="92">
        <f t="shared" si="9"/>
        <v>1062.9186002202839</v>
      </c>
      <c r="J49" s="92">
        <f t="shared" si="10"/>
        <v>28553.326365559646</v>
      </c>
      <c r="K49" s="93">
        <f t="shared" si="1"/>
        <v>168399.04256555968</v>
      </c>
      <c r="O49" s="88" t="s">
        <v>184</v>
      </c>
      <c r="P49" s="89" t="s">
        <v>137</v>
      </c>
      <c r="Q49" s="90">
        <f>'2018'!Q49*1.03</f>
        <v>166268.49160000001</v>
      </c>
      <c r="R49" s="91">
        <f t="shared" si="11"/>
        <v>84.99347813418531</v>
      </c>
      <c r="S49" s="89">
        <v>37.5</v>
      </c>
      <c r="T49" s="92">
        <f t="shared" si="2"/>
        <v>2231.3639593558282</v>
      </c>
      <c r="U49" s="92">
        <f t="shared" si="3"/>
        <v>19952.218992000002</v>
      </c>
      <c r="V49" s="92">
        <f t="shared" si="12"/>
        <v>10500.926498150649</v>
      </c>
      <c r="W49" s="92">
        <f t="shared" si="4"/>
        <v>1263.7489166951689</v>
      </c>
      <c r="X49" s="92">
        <f t="shared" si="13"/>
        <v>33948.258366201648</v>
      </c>
      <c r="Y49" s="93">
        <f t="shared" si="5"/>
        <v>200216.74996620166</v>
      </c>
    </row>
    <row r="50" spans="1:25" x14ac:dyDescent="0.3">
      <c r="A50" s="88" t="s">
        <v>85</v>
      </c>
      <c r="B50" s="89" t="s">
        <v>134</v>
      </c>
      <c r="C50" s="90">
        <f>'2018'!C50*1.03</f>
        <v>142528.7323</v>
      </c>
      <c r="D50" s="91">
        <f t="shared" si="0"/>
        <v>72.858137916932904</v>
      </c>
      <c r="E50" s="89">
        <v>37.5</v>
      </c>
      <c r="F50" s="92">
        <f t="shared" si="6"/>
        <v>1912.7705638420246</v>
      </c>
      <c r="G50" s="92">
        <f t="shared" si="7"/>
        <v>17103.447875999998</v>
      </c>
      <c r="H50" s="92">
        <f t="shared" si="8"/>
        <v>9001.6077451254769</v>
      </c>
      <c r="I50" s="92">
        <f t="shared" si="9"/>
        <v>1083.3112714788151</v>
      </c>
      <c r="J50" s="92">
        <f t="shared" si="10"/>
        <v>29101.137456446311</v>
      </c>
      <c r="K50" s="93">
        <f t="shared" si="1"/>
        <v>171629.86975644634</v>
      </c>
      <c r="O50" s="88" t="s">
        <v>185</v>
      </c>
      <c r="P50" s="89" t="s">
        <v>137</v>
      </c>
      <c r="Q50" s="90">
        <f>'2018'!Q50*1.03</f>
        <v>169512.72380000001</v>
      </c>
      <c r="R50" s="91">
        <f t="shared" si="11"/>
        <v>86.651871591054302</v>
      </c>
      <c r="S50" s="89">
        <v>37.5</v>
      </c>
      <c r="T50" s="92">
        <f t="shared" si="2"/>
        <v>2274.9023516104294</v>
      </c>
      <c r="U50" s="92">
        <f t="shared" si="3"/>
        <v>20341.526856</v>
      </c>
      <c r="V50" s="92">
        <f t="shared" si="12"/>
        <v>10705.820663890068</v>
      </c>
      <c r="W50" s="92">
        <f t="shared" si="4"/>
        <v>1288.4071961370782</v>
      </c>
      <c r="X50" s="92">
        <f t="shared" si="13"/>
        <v>34610.657067637578</v>
      </c>
      <c r="Y50" s="93">
        <f t="shared" si="5"/>
        <v>204123.38086763758</v>
      </c>
    </row>
    <row r="51" spans="1:25" x14ac:dyDescent="0.3">
      <c r="A51" s="88" t="s">
        <v>86</v>
      </c>
      <c r="B51" s="89" t="s">
        <v>134</v>
      </c>
      <c r="C51" s="90">
        <f>'2018'!C51*1.03</f>
        <v>146872.05690000003</v>
      </c>
      <c r="D51" s="91">
        <f t="shared" si="0"/>
        <v>75.078367744408965</v>
      </c>
      <c r="E51" s="89">
        <v>37.5</v>
      </c>
      <c r="F51" s="92">
        <f t="shared" si="6"/>
        <v>1971.0590458205525</v>
      </c>
      <c r="G51" s="92">
        <f t="shared" si="7"/>
        <v>17624.646828000001</v>
      </c>
      <c r="H51" s="92">
        <f t="shared" si="8"/>
        <v>9275.9166772828285</v>
      </c>
      <c r="I51" s="92">
        <f t="shared" si="9"/>
        <v>1116.3233695936542</v>
      </c>
      <c r="J51" s="92">
        <f t="shared" si="10"/>
        <v>29987.945920697035</v>
      </c>
      <c r="K51" s="93">
        <f t="shared" si="1"/>
        <v>176860.00282069706</v>
      </c>
      <c r="O51" s="88" t="s">
        <v>186</v>
      </c>
      <c r="P51" s="89" t="s">
        <v>137</v>
      </c>
      <c r="Q51" s="90">
        <f>'2018'!Q51*1.03</f>
        <v>173852.86569999999</v>
      </c>
      <c r="R51" s="91">
        <f t="shared" si="11"/>
        <v>88.870474479233238</v>
      </c>
      <c r="S51" s="89">
        <v>37.5</v>
      </c>
      <c r="T51" s="92">
        <f t="shared" si="2"/>
        <v>2333.1481209739263</v>
      </c>
      <c r="U51" s="92">
        <f t="shared" si="3"/>
        <v>20862.343883999998</v>
      </c>
      <c r="V51" s="92">
        <f t="shared" si="12"/>
        <v>10979.928588036555</v>
      </c>
      <c r="W51" s="92">
        <f t="shared" si="4"/>
        <v>1321.3951036573044</v>
      </c>
      <c r="X51" s="92">
        <f t="shared" si="13"/>
        <v>35496.815696667785</v>
      </c>
      <c r="Y51" s="93">
        <f t="shared" si="5"/>
        <v>209349.68139666779</v>
      </c>
    </row>
    <row r="52" spans="1:25" x14ac:dyDescent="0.3">
      <c r="A52" s="88" t="s">
        <v>87</v>
      </c>
      <c r="B52" s="89" t="s">
        <v>134</v>
      </c>
      <c r="C52" s="90">
        <f>'2018'!C52*1.03</f>
        <v>149791.65370000002</v>
      </c>
      <c r="D52" s="91">
        <f t="shared" si="0"/>
        <v>76.57081339297126</v>
      </c>
      <c r="E52" s="89">
        <v>37.5</v>
      </c>
      <c r="F52" s="92">
        <f t="shared" si="6"/>
        <v>2010.2407513420249</v>
      </c>
      <c r="G52" s="92">
        <f t="shared" si="7"/>
        <v>17974.998444000001</v>
      </c>
      <c r="H52" s="92">
        <f t="shared" si="8"/>
        <v>9460.3080259142498</v>
      </c>
      <c r="I52" s="92">
        <f t="shared" si="9"/>
        <v>1138.5142083850653</v>
      </c>
      <c r="J52" s="92">
        <f t="shared" si="10"/>
        <v>30584.061429641341</v>
      </c>
      <c r="K52" s="93">
        <f t="shared" si="1"/>
        <v>180375.71512964135</v>
      </c>
      <c r="O52" s="88" t="s">
        <v>187</v>
      </c>
      <c r="P52" s="89" t="s">
        <v>137</v>
      </c>
      <c r="Q52" s="90">
        <f>'2018'!Q52*1.03</f>
        <v>177310.3388</v>
      </c>
      <c r="R52" s="91">
        <f t="shared" si="11"/>
        <v>90.63787286900957</v>
      </c>
      <c r="S52" s="89">
        <v>37.5</v>
      </c>
      <c r="T52" s="92">
        <f t="shared" si="2"/>
        <v>2379.5482584355827</v>
      </c>
      <c r="U52" s="92">
        <f t="shared" si="3"/>
        <v>21277.240655999998</v>
      </c>
      <c r="V52" s="92">
        <f t="shared" si="12"/>
        <v>11198.290290503779</v>
      </c>
      <c r="W52" s="92">
        <f t="shared" si="4"/>
        <v>1347.6741529382668</v>
      </c>
      <c r="X52" s="92">
        <f t="shared" si="13"/>
        <v>36202.75335787762</v>
      </c>
      <c r="Y52" s="93">
        <f t="shared" si="5"/>
        <v>213513.09215787766</v>
      </c>
    </row>
    <row r="53" spans="1:25" x14ac:dyDescent="0.3">
      <c r="A53" s="88" t="s">
        <v>88</v>
      </c>
      <c r="B53" s="89" t="s">
        <v>134</v>
      </c>
      <c r="C53" s="90">
        <f>'2018'!C53*1.03</f>
        <v>152715.49410000001</v>
      </c>
      <c r="D53" s="91">
        <f t="shared" si="0"/>
        <v>78.065428293929713</v>
      </c>
      <c r="E53" s="89">
        <v>37.5</v>
      </c>
      <c r="F53" s="92">
        <f t="shared" si="6"/>
        <v>2049.4794070168714</v>
      </c>
      <c r="G53" s="92">
        <f t="shared" si="7"/>
        <v>18325.859292000001</v>
      </c>
      <c r="H53" s="92">
        <f t="shared" si="8"/>
        <v>9644.967385226817</v>
      </c>
      <c r="I53" s="92">
        <f t="shared" si="9"/>
        <v>1160.7373013026265</v>
      </c>
      <c r="J53" s="92">
        <f t="shared" si="10"/>
        <v>31181.043385546316</v>
      </c>
      <c r="K53" s="93">
        <f t="shared" si="1"/>
        <v>183896.53748554635</v>
      </c>
      <c r="O53" s="88" t="s">
        <v>188</v>
      </c>
      <c r="P53" s="89" t="s">
        <v>137</v>
      </c>
      <c r="Q53" s="90">
        <f>'2018'!Q53*1.03</f>
        <v>180772.05550000002</v>
      </c>
      <c r="R53" s="91">
        <f t="shared" si="11"/>
        <v>92.407440511182116</v>
      </c>
      <c r="S53" s="89">
        <v>37.5</v>
      </c>
      <c r="T53" s="92">
        <f t="shared" si="2"/>
        <v>2426.0053460506138</v>
      </c>
      <c r="U53" s="92">
        <f t="shared" si="3"/>
        <v>21692.646660000002</v>
      </c>
      <c r="V53" s="92">
        <f t="shared" si="12"/>
        <v>11416.920003652151</v>
      </c>
      <c r="W53" s="92">
        <f t="shared" si="4"/>
        <v>1373.9854563453796</v>
      </c>
      <c r="X53" s="92">
        <f t="shared" si="13"/>
        <v>36909.557466048143</v>
      </c>
      <c r="Y53" s="93">
        <f t="shared" si="5"/>
        <v>217681.61296604812</v>
      </c>
    </row>
    <row r="54" spans="1:25" x14ac:dyDescent="0.3">
      <c r="A54" s="88" t="s">
        <v>89</v>
      </c>
      <c r="B54" s="89" t="s">
        <v>134</v>
      </c>
      <c r="C54" s="90">
        <f>'2018'!C54*1.03</f>
        <v>156624.9106</v>
      </c>
      <c r="D54" s="91">
        <f t="shared" si="0"/>
        <v>80.06385206389777</v>
      </c>
      <c r="E54" s="89">
        <v>37.5</v>
      </c>
      <c r="F54" s="92">
        <f t="shared" si="6"/>
        <v>2101.9447358128832</v>
      </c>
      <c r="G54" s="92">
        <f t="shared" si="7"/>
        <v>18794.989271999999</v>
      </c>
      <c r="H54" s="92">
        <f t="shared" si="8"/>
        <v>9891.8722252365496</v>
      </c>
      <c r="I54" s="92">
        <f t="shared" si="9"/>
        <v>1190.4514150185967</v>
      </c>
      <c r="J54" s="92">
        <f t="shared" si="10"/>
        <v>31979.257648068025</v>
      </c>
      <c r="K54" s="93">
        <f t="shared" si="1"/>
        <v>188604.16824806805</v>
      </c>
      <c r="O54" s="88" t="s">
        <v>189</v>
      </c>
      <c r="P54" s="89" t="s">
        <v>137</v>
      </c>
      <c r="Q54" s="90">
        <f>'2018'!Q54*1.03</f>
        <v>199150.02620000002</v>
      </c>
      <c r="R54" s="91">
        <f t="shared" si="11"/>
        <v>101.80193032587862</v>
      </c>
      <c r="S54" s="89">
        <v>37.5</v>
      </c>
      <c r="T54" s="92">
        <f t="shared" si="2"/>
        <v>2672.6422227760736</v>
      </c>
      <c r="U54" s="92">
        <f t="shared" si="3"/>
        <v>23898.003144000002</v>
      </c>
      <c r="V54" s="92">
        <f t="shared" si="12"/>
        <v>12577.607261043897</v>
      </c>
      <c r="W54" s="92">
        <f t="shared" si="4"/>
        <v>1513.6700131708208</v>
      </c>
      <c r="X54" s="92">
        <f t="shared" si="13"/>
        <v>40661.922640990793</v>
      </c>
      <c r="Y54" s="93">
        <f t="shared" si="5"/>
        <v>239811.94884099084</v>
      </c>
    </row>
    <row r="55" spans="1:25" x14ac:dyDescent="0.3">
      <c r="A55" s="88" t="s">
        <v>90</v>
      </c>
      <c r="B55" s="89" t="s">
        <v>134</v>
      </c>
      <c r="C55" s="90">
        <f>'2018'!C55*1.03</f>
        <v>159742.89569999999</v>
      </c>
      <c r="D55" s="91">
        <f t="shared" si="0"/>
        <v>81.657710261980824</v>
      </c>
      <c r="E55" s="89">
        <v>37.5</v>
      </c>
      <c r="F55" s="92">
        <f t="shared" si="6"/>
        <v>2143.7888610046011</v>
      </c>
      <c r="G55" s="92">
        <f t="shared" si="7"/>
        <v>19169.147483999997</v>
      </c>
      <c r="H55" s="92">
        <f t="shared" si="8"/>
        <v>10088.793073211744</v>
      </c>
      <c r="I55" s="92">
        <f t="shared" si="9"/>
        <v>1214.1501342075344</v>
      </c>
      <c r="J55" s="92">
        <f t="shared" si="10"/>
        <v>32615.879552423881</v>
      </c>
      <c r="K55" s="93">
        <f t="shared" si="1"/>
        <v>192358.77525242386</v>
      </c>
      <c r="O55" s="88" t="s">
        <v>190</v>
      </c>
      <c r="P55" s="89" t="s">
        <v>137</v>
      </c>
      <c r="Q55" s="90">
        <f>'2018'!Q55*1.03</f>
        <v>208920.91519999999</v>
      </c>
      <c r="R55" s="91">
        <f t="shared" si="11"/>
        <v>106.79663396805113</v>
      </c>
      <c r="S55" s="89">
        <v>37.5</v>
      </c>
      <c r="T55" s="92">
        <f t="shared" si="2"/>
        <v>2803.7699509202453</v>
      </c>
      <c r="U55" s="92">
        <f t="shared" si="3"/>
        <v>25070.509823999997</v>
      </c>
      <c r="V55" s="92">
        <f t="shared" si="12"/>
        <v>13194.701854392504</v>
      </c>
      <c r="W55" s="92">
        <f t="shared" si="4"/>
        <v>1587.9351386319017</v>
      </c>
      <c r="X55" s="92">
        <f t="shared" si="13"/>
        <v>42656.916767944655</v>
      </c>
      <c r="Y55" s="93">
        <f t="shared" si="5"/>
        <v>251577.83196794466</v>
      </c>
    </row>
    <row r="56" spans="1:25" x14ac:dyDescent="0.3">
      <c r="A56" s="88" t="s">
        <v>91</v>
      </c>
      <c r="B56" s="89" t="s">
        <v>134</v>
      </c>
      <c r="C56" s="90">
        <f>'2018'!C56*1.03</f>
        <v>162858.75900000002</v>
      </c>
      <c r="D56" s="91">
        <f t="shared" si="0"/>
        <v>83.250483833865829</v>
      </c>
      <c r="E56" s="89">
        <v>37.5</v>
      </c>
      <c r="F56" s="92">
        <f t="shared" si="6"/>
        <v>2185.6045111196322</v>
      </c>
      <c r="G56" s="92">
        <f t="shared" si="7"/>
        <v>19543.051080000001</v>
      </c>
      <c r="H56" s="92">
        <f t="shared" si="8"/>
        <v>10285.579915846369</v>
      </c>
      <c r="I56" s="92">
        <f t="shared" si="9"/>
        <v>1237.8327263333974</v>
      </c>
      <c r="J56" s="92">
        <f t="shared" si="10"/>
        <v>33252.068233299404</v>
      </c>
      <c r="K56" s="93">
        <f t="shared" si="1"/>
        <v>196110.82723329944</v>
      </c>
      <c r="O56" s="88" t="s">
        <v>191</v>
      </c>
      <c r="P56" s="89" t="s">
        <v>137</v>
      </c>
      <c r="Q56" s="90">
        <f>'2018'!Q56*1.03</f>
        <v>213101.92210000003</v>
      </c>
      <c r="R56" s="91">
        <f t="shared" si="11"/>
        <v>108.93388989137379</v>
      </c>
      <c r="S56" s="89">
        <v>37.5</v>
      </c>
      <c r="T56" s="92">
        <f t="shared" si="2"/>
        <v>2859.8800895322092</v>
      </c>
      <c r="U56" s="92">
        <f t="shared" si="3"/>
        <v>25572.230652000002</v>
      </c>
      <c r="V56" s="92">
        <f t="shared" si="12"/>
        <v>13458.759377995857</v>
      </c>
      <c r="W56" s="92">
        <f t="shared" si="4"/>
        <v>1619.7135164214917</v>
      </c>
      <c r="X56" s="92">
        <f t="shared" si="13"/>
        <v>43510.583635949559</v>
      </c>
      <c r="Y56" s="93">
        <f t="shared" si="5"/>
        <v>256612.50573594958</v>
      </c>
    </row>
    <row r="57" spans="1:25" x14ac:dyDescent="0.3">
      <c r="A57" s="88" t="s">
        <v>92</v>
      </c>
      <c r="B57" s="89" t="s">
        <v>134</v>
      </c>
      <c r="C57" s="90">
        <f>'2018'!C57*1.03</f>
        <v>179413.04260000002</v>
      </c>
      <c r="D57" s="91">
        <f t="shared" si="0"/>
        <v>91.712737431309904</v>
      </c>
      <c r="E57" s="89">
        <v>37.5</v>
      </c>
      <c r="F57" s="92">
        <f t="shared" si="6"/>
        <v>2407.7670594325155</v>
      </c>
      <c r="G57" s="92">
        <f t="shared" si="7"/>
        <v>21529.565112</v>
      </c>
      <c r="H57" s="92">
        <f t="shared" si="8"/>
        <v>11331.089583013763</v>
      </c>
      <c r="I57" s="92">
        <f t="shared" si="9"/>
        <v>1363.656072445744</v>
      </c>
      <c r="J57" s="92">
        <f t="shared" si="10"/>
        <v>36632.077826892018</v>
      </c>
      <c r="K57" s="93">
        <f t="shared" si="1"/>
        <v>216045.12042689204</v>
      </c>
      <c r="O57" s="88" t="s">
        <v>192</v>
      </c>
      <c r="P57" s="89" t="s">
        <v>137</v>
      </c>
      <c r="Q57" s="90">
        <f>'2018'!Q57*1.03</f>
        <v>217125.91580000002</v>
      </c>
      <c r="R57" s="91">
        <f>+Q57*12/313/75</f>
        <v>110.99088347603833</v>
      </c>
      <c r="S57" s="89">
        <v>37.5</v>
      </c>
      <c r="T57" s="92">
        <f t="shared" si="2"/>
        <v>2913.8830724693253</v>
      </c>
      <c r="U57" s="92">
        <f t="shared" si="3"/>
        <v>26055.109896000002</v>
      </c>
      <c r="V57" s="92">
        <f t="shared" si="12"/>
        <v>13712.900506396647</v>
      </c>
      <c r="W57" s="92">
        <f t="shared" si="4"/>
        <v>1650.29849154352</v>
      </c>
      <c r="X57" s="92">
        <f t="shared" si="13"/>
        <v>44332.191966409497</v>
      </c>
      <c r="Y57" s="93">
        <f t="shared" si="5"/>
        <v>261458.10776640952</v>
      </c>
    </row>
    <row r="58" spans="1:25" x14ac:dyDescent="0.3">
      <c r="A58" s="88" t="s">
        <v>93</v>
      </c>
      <c r="B58" s="89" t="s">
        <v>134</v>
      </c>
      <c r="C58" s="90">
        <f>'2018'!C58*1.03</f>
        <v>188218.51260000002</v>
      </c>
      <c r="D58" s="91">
        <f t="shared" si="0"/>
        <v>96.213936153354638</v>
      </c>
      <c r="E58" s="89">
        <v>37.5</v>
      </c>
      <c r="F58" s="92">
        <f t="shared" si="6"/>
        <v>2525.9386276840492</v>
      </c>
      <c r="G58" s="92">
        <f t="shared" si="7"/>
        <v>22586.221512</v>
      </c>
      <c r="H58" s="92">
        <f t="shared" si="8"/>
        <v>11887.211746400673</v>
      </c>
      <c r="I58" s="92">
        <f t="shared" si="9"/>
        <v>1430.5833842076304</v>
      </c>
      <c r="J58" s="92">
        <f t="shared" si="10"/>
        <v>38429.955270292354</v>
      </c>
      <c r="K58" s="93">
        <f t="shared" si="1"/>
        <v>226648.46787029237</v>
      </c>
      <c r="O58" s="88" t="s">
        <v>193</v>
      </c>
      <c r="P58" s="89" t="s">
        <v>137</v>
      </c>
      <c r="Q58" s="90">
        <f>'2018'!Q58*1.03</f>
        <v>73327.286200000017</v>
      </c>
      <c r="R58" s="91">
        <f>+Q58*12/313/80</f>
        <v>35.140871980830681</v>
      </c>
      <c r="S58" s="89">
        <v>40</v>
      </c>
      <c r="T58" s="92">
        <f t="shared" si="2"/>
        <v>984.07017523006164</v>
      </c>
      <c r="U58" s="92">
        <f t="shared" si="3"/>
        <v>8799.2743440000013</v>
      </c>
      <c r="V58" s="92">
        <f t="shared" si="12"/>
        <v>4631.0905649369388</v>
      </c>
      <c r="W58" s="92">
        <f t="shared" si="4"/>
        <v>557.33517281422564</v>
      </c>
      <c r="X58" s="92">
        <f t="shared" si="13"/>
        <v>14971.770256981228</v>
      </c>
      <c r="Y58" s="93">
        <f t="shared" si="5"/>
        <v>88299.056456981256</v>
      </c>
    </row>
    <row r="59" spans="1:25" x14ac:dyDescent="0.3">
      <c r="A59" s="88" t="s">
        <v>94</v>
      </c>
      <c r="B59" s="89" t="s">
        <v>134</v>
      </c>
      <c r="C59" s="90">
        <f>'2018'!C59*1.03</f>
        <v>191982.58580000003</v>
      </c>
      <c r="D59" s="91">
        <f t="shared" si="0"/>
        <v>98.138063028754019</v>
      </c>
      <c r="E59" s="89">
        <v>37.5</v>
      </c>
      <c r="F59" s="92">
        <f t="shared" si="6"/>
        <v>2576.4534137269943</v>
      </c>
      <c r="G59" s="92">
        <f t="shared" si="7"/>
        <v>23037.910296000002</v>
      </c>
      <c r="H59" s="92">
        <f t="shared" si="8"/>
        <v>12124.937220581007</v>
      </c>
      <c r="I59" s="92">
        <f t="shared" si="9"/>
        <v>1459.1927941029526</v>
      </c>
      <c r="J59" s="92">
        <f t="shared" si="10"/>
        <v>39198.493724410953</v>
      </c>
      <c r="K59" s="93">
        <f t="shared" si="1"/>
        <v>231181.07952441095</v>
      </c>
      <c r="O59" s="88" t="s">
        <v>194</v>
      </c>
      <c r="P59" s="89" t="s">
        <v>137</v>
      </c>
      <c r="Q59" s="90">
        <f>'2018'!Q59*1.03</f>
        <v>77205.936600000001</v>
      </c>
      <c r="R59" s="91">
        <f t="shared" ref="R59:R82" si="14">+Q59*12/313/80</f>
        <v>36.999650127795526</v>
      </c>
      <c r="S59" s="89">
        <v>40</v>
      </c>
      <c r="T59" s="92">
        <f t="shared" si="2"/>
        <v>1036.1226154141104</v>
      </c>
      <c r="U59" s="92">
        <f t="shared" si="3"/>
        <v>9264.7123919999995</v>
      </c>
      <c r="V59" s="92">
        <f t="shared" si="12"/>
        <v>4876.0523275083278</v>
      </c>
      <c r="W59" s="92">
        <f t="shared" si="4"/>
        <v>586.81544411560571</v>
      </c>
      <c r="X59" s="92">
        <f t="shared" si="13"/>
        <v>15763.702779038043</v>
      </c>
      <c r="Y59" s="93">
        <f t="shared" si="5"/>
        <v>92969.639379038039</v>
      </c>
    </row>
    <row r="60" spans="1:25" x14ac:dyDescent="0.3">
      <c r="A60" s="88" t="s">
        <v>95</v>
      </c>
      <c r="B60" s="89" t="s">
        <v>134</v>
      </c>
      <c r="C60" s="90">
        <f>'2018'!C60*1.03</f>
        <v>195750.90260000003</v>
      </c>
      <c r="D60" s="91">
        <f t="shared" si="0"/>
        <v>100.06435915654953</v>
      </c>
      <c r="E60" s="89">
        <v>37.5</v>
      </c>
      <c r="F60" s="92">
        <f t="shared" si="6"/>
        <v>2627.0251499233132</v>
      </c>
      <c r="G60" s="92">
        <f t="shared" si="7"/>
        <v>23490.108312000004</v>
      </c>
      <c r="H60" s="92">
        <f t="shared" si="8"/>
        <v>12362.930705442492</v>
      </c>
      <c r="I60" s="92">
        <f t="shared" si="9"/>
        <v>1487.8344581244251</v>
      </c>
      <c r="J60" s="92">
        <f t="shared" si="10"/>
        <v>39967.898625490234</v>
      </c>
      <c r="K60" s="93">
        <f t="shared" si="1"/>
        <v>235718.80122549026</v>
      </c>
      <c r="O60" s="88" t="s">
        <v>195</v>
      </c>
      <c r="P60" s="89" t="s">
        <v>137</v>
      </c>
      <c r="Q60" s="90">
        <f>'2018'!Q60*1.03</f>
        <v>81119.596699999995</v>
      </c>
      <c r="R60" s="91">
        <f t="shared" si="14"/>
        <v>38.875206086261976</v>
      </c>
      <c r="S60" s="89">
        <v>40</v>
      </c>
      <c r="T60" s="92">
        <f t="shared" si="2"/>
        <v>1088.6448943634969</v>
      </c>
      <c r="U60" s="92">
        <f t="shared" si="3"/>
        <v>9734.3516039999995</v>
      </c>
      <c r="V60" s="92">
        <f t="shared" si="12"/>
        <v>5123.2251781992099</v>
      </c>
      <c r="W60" s="92">
        <f t="shared" si="4"/>
        <v>616.56181195772626</v>
      </c>
      <c r="X60" s="92">
        <f t="shared" si="13"/>
        <v>16562.783488520432</v>
      </c>
      <c r="Y60" s="93">
        <f t="shared" si="5"/>
        <v>97682.38018852043</v>
      </c>
    </row>
    <row r="61" spans="1:25" x14ac:dyDescent="0.3">
      <c r="A61" s="88" t="s">
        <v>96</v>
      </c>
      <c r="B61" s="89" t="s">
        <v>134</v>
      </c>
      <c r="C61" s="322">
        <v>66672</v>
      </c>
      <c r="D61" s="91">
        <f>+C61*12/313/80</f>
        <v>31.951437699680515</v>
      </c>
      <c r="E61" s="89">
        <v>40</v>
      </c>
      <c r="F61" s="92">
        <f t="shared" si="6"/>
        <v>894.75460122699383</v>
      </c>
      <c r="G61" s="92">
        <f>C61*G$2</f>
        <v>8000.6399999999994</v>
      </c>
      <c r="H61" s="92">
        <f t="shared" si="8"/>
        <v>4210.7663619695695</v>
      </c>
      <c r="I61" s="92">
        <f t="shared" si="9"/>
        <v>506.75065950920242</v>
      </c>
      <c r="J61" s="92">
        <f t="shared" si="10"/>
        <v>13612.911622705764</v>
      </c>
      <c r="K61" s="93">
        <f t="shared" si="1"/>
        <v>80284.911622705753</v>
      </c>
      <c r="O61" s="88" t="s">
        <v>196</v>
      </c>
      <c r="P61" s="89" t="s">
        <v>137</v>
      </c>
      <c r="Q61" s="90">
        <f>'2018'!Q61*1.03</f>
        <v>85041.744000000006</v>
      </c>
      <c r="R61" s="91">
        <f t="shared" si="14"/>
        <v>40.754829392971246</v>
      </c>
      <c r="S61" s="89">
        <v>40</v>
      </c>
      <c r="T61" s="92">
        <f t="shared" si="2"/>
        <v>1141.281073619632</v>
      </c>
      <c r="U61" s="92">
        <f t="shared" si="3"/>
        <v>10205.00928</v>
      </c>
      <c r="V61" s="92">
        <f t="shared" si="12"/>
        <v>5370.9340502523928</v>
      </c>
      <c r="W61" s="92">
        <f t="shared" si="4"/>
        <v>646.37268805214717</v>
      </c>
      <c r="X61" s="92">
        <f t="shared" si="13"/>
        <v>17363.59709192417</v>
      </c>
      <c r="Y61" s="93">
        <f t="shared" si="5"/>
        <v>102405.34109192417</v>
      </c>
    </row>
    <row r="62" spans="1:25" x14ac:dyDescent="0.3">
      <c r="A62" s="88" t="s">
        <v>97</v>
      </c>
      <c r="B62" s="89" t="s">
        <v>134</v>
      </c>
      <c r="C62" s="322">
        <v>70480</v>
      </c>
      <c r="D62" s="91">
        <f t="shared" ref="D62:D85" si="15">+C62*12/313/80</f>
        <v>33.776357827476041</v>
      </c>
      <c r="E62" s="89">
        <v>40</v>
      </c>
      <c r="F62" s="92">
        <f t="shared" si="6"/>
        <v>945.85889570552149</v>
      </c>
      <c r="G62" s="92">
        <f t="shared" si="7"/>
        <v>8457.6</v>
      </c>
      <c r="H62" s="92">
        <f t="shared" si="8"/>
        <v>4451.2660965865025</v>
      </c>
      <c r="I62" s="92">
        <f t="shared" si="9"/>
        <v>535.6939417177914</v>
      </c>
      <c r="J62" s="92">
        <f t="shared" si="10"/>
        <v>14390.418934009815</v>
      </c>
      <c r="K62" s="93">
        <f t="shared" si="1"/>
        <v>84870.418934009824</v>
      </c>
      <c r="O62" s="88" t="s">
        <v>197</v>
      </c>
      <c r="P62" s="89" t="s">
        <v>137</v>
      </c>
      <c r="Q62" s="90">
        <f>'2018'!Q62*1.03</f>
        <v>88223.383100000006</v>
      </c>
      <c r="R62" s="91">
        <f t="shared" si="14"/>
        <v>42.279576565495219</v>
      </c>
      <c r="S62" s="89">
        <v>40</v>
      </c>
      <c r="T62" s="92">
        <f t="shared" si="2"/>
        <v>1183.9794511119633</v>
      </c>
      <c r="U62" s="92">
        <f t="shared" si="3"/>
        <v>10586.805972</v>
      </c>
      <c r="V62" s="92">
        <f t="shared" si="12"/>
        <v>5571.8750584448453</v>
      </c>
      <c r="W62" s="92">
        <f t="shared" si="4"/>
        <v>670.55521913333985</v>
      </c>
      <c r="X62" s="92">
        <f t="shared" si="13"/>
        <v>18013.215700690151</v>
      </c>
      <c r="Y62" s="93">
        <f t="shared" si="5"/>
        <v>106236.59880069016</v>
      </c>
    </row>
    <row r="63" spans="1:25" x14ac:dyDescent="0.3">
      <c r="A63" s="88" t="s">
        <v>98</v>
      </c>
      <c r="B63" s="89" t="s">
        <v>134</v>
      </c>
      <c r="C63" s="322">
        <v>74289</v>
      </c>
      <c r="D63" s="91">
        <f t="shared" si="15"/>
        <v>35.601757188498404</v>
      </c>
      <c r="E63" s="89">
        <v>40</v>
      </c>
      <c r="F63" s="92">
        <f t="shared" si="6"/>
        <v>996.97661042944787</v>
      </c>
      <c r="G63" s="92">
        <f t="shared" si="7"/>
        <v>8914.68</v>
      </c>
      <c r="H63" s="92">
        <f t="shared" si="8"/>
        <v>4691.8289876463496</v>
      </c>
      <c r="I63" s="92">
        <f t="shared" si="9"/>
        <v>564.64482457822089</v>
      </c>
      <c r="J63" s="92">
        <f t="shared" si="10"/>
        <v>15168.13042265402</v>
      </c>
      <c r="K63" s="93">
        <f t="shared" si="1"/>
        <v>89457.130422654038</v>
      </c>
      <c r="O63" s="88" t="s">
        <v>198</v>
      </c>
      <c r="P63" s="89" t="s">
        <v>137</v>
      </c>
      <c r="Q63" s="90">
        <f>'2018'!Q63*1.03</f>
        <v>91407.144</v>
      </c>
      <c r="R63" s="91">
        <f t="shared" si="14"/>
        <v>43.805340575079882</v>
      </c>
      <c r="S63" s="89">
        <v>40</v>
      </c>
      <c r="T63" s="92">
        <f t="shared" si="2"/>
        <v>1226.7063036809816</v>
      </c>
      <c r="U63" s="92">
        <f t="shared" si="3"/>
        <v>10968.85728</v>
      </c>
      <c r="V63" s="92">
        <f t="shared" si="12"/>
        <v>5772.9500719778707</v>
      </c>
      <c r="W63" s="92">
        <f t="shared" si="4"/>
        <v>694.75387727760733</v>
      </c>
      <c r="X63" s="92">
        <f t="shared" si="13"/>
        <v>18663.267532936457</v>
      </c>
      <c r="Y63" s="93">
        <f t="shared" si="5"/>
        <v>110070.41153293646</v>
      </c>
    </row>
    <row r="64" spans="1:25" x14ac:dyDescent="0.3">
      <c r="A64" s="88" t="s">
        <v>99</v>
      </c>
      <c r="B64" s="89" t="s">
        <v>134</v>
      </c>
      <c r="C64" s="322">
        <v>78098</v>
      </c>
      <c r="D64" s="91">
        <f t="shared" si="15"/>
        <v>37.427156549520767</v>
      </c>
      <c r="E64" s="89">
        <v>40</v>
      </c>
      <c r="F64" s="92">
        <f t="shared" si="6"/>
        <v>1048.0943251533743</v>
      </c>
      <c r="G64" s="92">
        <f t="shared" si="7"/>
        <v>9371.76</v>
      </c>
      <c r="H64" s="92">
        <f t="shared" si="8"/>
        <v>4932.3918787061957</v>
      </c>
      <c r="I64" s="92">
        <f t="shared" si="9"/>
        <v>593.59570743865027</v>
      </c>
      <c r="J64" s="92">
        <f t="shared" si="10"/>
        <v>15945.841911298219</v>
      </c>
      <c r="K64" s="93">
        <f t="shared" si="1"/>
        <v>94043.841911298223</v>
      </c>
      <c r="O64" s="88" t="s">
        <v>199</v>
      </c>
      <c r="P64" s="89" t="s">
        <v>137</v>
      </c>
      <c r="Q64" s="90">
        <f>'2018'!Q64*1.03</f>
        <v>94590.904900000009</v>
      </c>
      <c r="R64" s="91">
        <f t="shared" si="14"/>
        <v>45.331104584664544</v>
      </c>
      <c r="S64" s="89">
        <v>40</v>
      </c>
      <c r="T64" s="92">
        <f t="shared" si="2"/>
        <v>1269.4331562500001</v>
      </c>
      <c r="U64" s="92">
        <f t="shared" si="3"/>
        <v>11350.908588</v>
      </c>
      <c r="V64" s="92">
        <f t="shared" si="12"/>
        <v>5974.0250855108989</v>
      </c>
      <c r="W64" s="92">
        <f t="shared" si="4"/>
        <v>718.95253542187504</v>
      </c>
      <c r="X64" s="92">
        <f t="shared" si="13"/>
        <v>19313.319365182771</v>
      </c>
      <c r="Y64" s="93">
        <f t="shared" si="5"/>
        <v>113904.2242651828</v>
      </c>
    </row>
    <row r="65" spans="1:25" x14ac:dyDescent="0.3">
      <c r="A65" s="88" t="s">
        <v>100</v>
      </c>
      <c r="B65" s="89" t="s">
        <v>134</v>
      </c>
      <c r="C65" s="322">
        <v>81197</v>
      </c>
      <c r="D65" s="91">
        <f t="shared" si="15"/>
        <v>38.912300319488814</v>
      </c>
      <c r="E65" s="89">
        <v>40</v>
      </c>
      <c r="F65" s="92">
        <f t="shared" si="6"/>
        <v>1089.6836656441717</v>
      </c>
      <c r="G65" s="92">
        <f t="shared" si="7"/>
        <v>9743.64</v>
      </c>
      <c r="H65" s="92">
        <f t="shared" si="8"/>
        <v>5128.1136952970237</v>
      </c>
      <c r="I65" s="92">
        <f t="shared" si="9"/>
        <v>617.15012749233131</v>
      </c>
      <c r="J65" s="92">
        <f t="shared" si="10"/>
        <v>16578.587488433528</v>
      </c>
      <c r="K65" s="93">
        <f t="shared" si="1"/>
        <v>97775.587488433535</v>
      </c>
      <c r="O65" s="88" t="s">
        <v>200</v>
      </c>
      <c r="P65" s="89" t="s">
        <v>137</v>
      </c>
      <c r="Q65" s="90">
        <f>'2018'!Q65*1.03</f>
        <v>97770.422200000001</v>
      </c>
      <c r="R65" s="91">
        <f t="shared" si="14"/>
        <v>46.854834920127793</v>
      </c>
      <c r="S65" s="89">
        <v>40</v>
      </c>
      <c r="T65" s="92">
        <f t="shared" si="2"/>
        <v>1312.1030586656441</v>
      </c>
      <c r="U65" s="92">
        <f t="shared" si="3"/>
        <v>11732.450664</v>
      </c>
      <c r="V65" s="92">
        <f t="shared" si="12"/>
        <v>6174.8320883627748</v>
      </c>
      <c r="W65" s="92">
        <f t="shared" si="4"/>
        <v>743.11893943999235</v>
      </c>
      <c r="X65" s="92">
        <f t="shared" si="13"/>
        <v>19962.504750468412</v>
      </c>
      <c r="Y65" s="93">
        <f t="shared" si="5"/>
        <v>117732.92695046842</v>
      </c>
    </row>
    <row r="66" spans="1:25" x14ac:dyDescent="0.3">
      <c r="A66" s="88" t="s">
        <v>101</v>
      </c>
      <c r="B66" s="89" t="s">
        <v>134</v>
      </c>
      <c r="C66" s="322">
        <v>84289</v>
      </c>
      <c r="D66" s="91">
        <f t="shared" si="15"/>
        <v>40.394089456869011</v>
      </c>
      <c r="E66" s="89">
        <v>40</v>
      </c>
      <c r="F66" s="92">
        <f t="shared" si="6"/>
        <v>1131.1790644171779</v>
      </c>
      <c r="G66" s="92">
        <f t="shared" si="7"/>
        <v>10114.68</v>
      </c>
      <c r="H66" s="92">
        <f t="shared" si="8"/>
        <v>5323.3934167874522</v>
      </c>
      <c r="I66" s="92">
        <f t="shared" si="9"/>
        <v>640.65134298312876</v>
      </c>
      <c r="J66" s="92">
        <f t="shared" si="10"/>
        <v>17209.903824187761</v>
      </c>
      <c r="K66" s="93">
        <f t="shared" si="1"/>
        <v>101498.90382418774</v>
      </c>
      <c r="O66" s="88" t="s">
        <v>201</v>
      </c>
      <c r="P66" s="89" t="s">
        <v>137</v>
      </c>
      <c r="Q66" s="90">
        <f>'2018'!Q66*1.03</f>
        <v>102670.7193</v>
      </c>
      <c r="R66" s="91">
        <f t="shared" si="14"/>
        <v>49.203220111821082</v>
      </c>
      <c r="S66" s="89">
        <v>40</v>
      </c>
      <c r="T66" s="92">
        <f t="shared" si="2"/>
        <v>1377.8662482745399</v>
      </c>
      <c r="U66" s="92">
        <f t="shared" si="3"/>
        <v>12320.486315999999</v>
      </c>
      <c r="V66" s="92">
        <f t="shared" si="12"/>
        <v>6484.3174224211052</v>
      </c>
      <c r="W66" s="92">
        <f t="shared" si="4"/>
        <v>780.36439161205897</v>
      </c>
      <c r="X66" s="92">
        <f t="shared" si="13"/>
        <v>20963.034378307704</v>
      </c>
      <c r="Y66" s="93">
        <f t="shared" si="5"/>
        <v>123633.75367830771</v>
      </c>
    </row>
    <row r="67" spans="1:25" x14ac:dyDescent="0.3">
      <c r="A67" s="88" t="s">
        <v>102</v>
      </c>
      <c r="B67" s="89" t="s">
        <v>134</v>
      </c>
      <c r="C67" s="322">
        <v>87385</v>
      </c>
      <c r="D67" s="91">
        <f t="shared" si="15"/>
        <v>41.87779552715655</v>
      </c>
      <c r="E67" s="89">
        <v>40</v>
      </c>
      <c r="F67" s="92">
        <f t="shared" si="6"/>
        <v>1172.7281441717791</v>
      </c>
      <c r="G67" s="92">
        <f t="shared" si="7"/>
        <v>10486.199999999999</v>
      </c>
      <c r="H67" s="92">
        <f t="shared" si="8"/>
        <v>5518.9257640495389</v>
      </c>
      <c r="I67" s="92">
        <f t="shared" si="9"/>
        <v>664.18296108128834</v>
      </c>
      <c r="J67" s="92">
        <f t="shared" si="10"/>
        <v>17842.036869302607</v>
      </c>
      <c r="K67" s="93">
        <f t="shared" ref="K67:K85" si="16">C67+F67+G67+H67+I67</f>
        <v>105227.0368693026</v>
      </c>
      <c r="O67" s="88" t="s">
        <v>202</v>
      </c>
      <c r="P67" s="89" t="s">
        <v>137</v>
      </c>
      <c r="Q67" s="90">
        <f>'2018'!Q67*1.03</f>
        <v>106344.61599999999</v>
      </c>
      <c r="R67" s="91">
        <f t="shared" si="14"/>
        <v>50.963873482428113</v>
      </c>
      <c r="S67" s="89">
        <v>40</v>
      </c>
      <c r="T67" s="92">
        <f t="shared" si="2"/>
        <v>1427.1708435582823</v>
      </c>
      <c r="U67" s="92">
        <f t="shared" si="3"/>
        <v>12761.35392</v>
      </c>
      <c r="V67" s="92">
        <f t="shared" si="12"/>
        <v>6716.3476696269936</v>
      </c>
      <c r="W67" s="92">
        <f t="shared" si="4"/>
        <v>808.28840132668711</v>
      </c>
      <c r="X67" s="92">
        <f t="shared" si="13"/>
        <v>21713.160834511964</v>
      </c>
      <c r="Y67" s="93">
        <f t="shared" si="5"/>
        <v>128057.77683451195</v>
      </c>
    </row>
    <row r="68" spans="1:25" x14ac:dyDescent="0.3">
      <c r="A68" s="88" t="s">
        <v>103</v>
      </c>
      <c r="B68" s="89" t="s">
        <v>134</v>
      </c>
      <c r="C68" s="322">
        <v>90476</v>
      </c>
      <c r="D68" s="91">
        <f t="shared" si="15"/>
        <v>43.359105431309906</v>
      </c>
      <c r="E68" s="89">
        <v>40</v>
      </c>
      <c r="F68" s="92">
        <f t="shared" ref="F68:F85" si="17">C68/26.08*2*17.5%</f>
        <v>1214.2101226993866</v>
      </c>
      <c r="G68" s="92">
        <f t="shared" ref="G68:G85" si="18">C68*G$2</f>
        <v>10857.119999999999</v>
      </c>
      <c r="H68" s="92">
        <f t="shared" ref="H68:H85" si="19">(C68+F68+G68)*5.5722%</f>
        <v>5714.1423290970542</v>
      </c>
      <c r="I68" s="92">
        <f t="shared" ref="I68:I85" si="20">(C68+F68)*0.75%</f>
        <v>687.67657592024534</v>
      </c>
      <c r="J68" s="92">
        <f t="shared" ref="J68:J85" si="21">SUM(F68:I68)</f>
        <v>18473.149027716689</v>
      </c>
      <c r="K68" s="93">
        <f t="shared" si="16"/>
        <v>108949.14902771667</v>
      </c>
      <c r="O68" s="88" t="s">
        <v>203</v>
      </c>
      <c r="P68" s="89" t="s">
        <v>137</v>
      </c>
      <c r="Q68" s="90">
        <f>'2018'!Q68*1.03</f>
        <v>110012.14730000001</v>
      </c>
      <c r="R68" s="91">
        <f t="shared" si="14"/>
        <v>52.721476341853041</v>
      </c>
      <c r="S68" s="89">
        <v>40</v>
      </c>
      <c r="T68" s="92">
        <f t="shared" ref="T68:T82" si="22">Q68/26.08*2*17.5%</f>
        <v>1476.3900136119632</v>
      </c>
      <c r="U68" s="92">
        <f t="shared" ref="U68:U82" si="23">Q68*G$2</f>
        <v>13201.457676</v>
      </c>
      <c r="V68" s="92">
        <f t="shared" ref="V68:V82" si="24">(Q68+T68+U68)*5.5722%</f>
        <v>6947.9759008111578</v>
      </c>
      <c r="W68" s="92">
        <f t="shared" ref="W68:W82" si="25">(Q68+T68)*0.75%</f>
        <v>836.16402985208981</v>
      </c>
      <c r="X68" s="92">
        <f t="shared" si="13"/>
        <v>22461.987620275209</v>
      </c>
      <c r="Y68" s="93">
        <f t="shared" ref="Y68:Y82" si="26">Q68+T68+U68+V68+W68</f>
        <v>132474.13492027522</v>
      </c>
    </row>
    <row r="69" spans="1:25" x14ac:dyDescent="0.3">
      <c r="A69" s="88" t="s">
        <v>104</v>
      </c>
      <c r="B69" s="89" t="s">
        <v>134</v>
      </c>
      <c r="C69" s="322">
        <v>95240</v>
      </c>
      <c r="D69" s="91">
        <f t="shared" si="15"/>
        <v>45.642172523961662</v>
      </c>
      <c r="E69" s="89">
        <v>40</v>
      </c>
      <c r="F69" s="92">
        <f t="shared" si="17"/>
        <v>1278.1441717791411</v>
      </c>
      <c r="G69" s="92">
        <f t="shared" si="18"/>
        <v>11428.8</v>
      </c>
      <c r="H69" s="92">
        <f t="shared" si="19"/>
        <v>6015.0196231398768</v>
      </c>
      <c r="I69" s="92">
        <f t="shared" si="20"/>
        <v>723.88608128834358</v>
      </c>
      <c r="J69" s="92">
        <f t="shared" si="21"/>
        <v>19445.849876207358</v>
      </c>
      <c r="K69" s="93">
        <f t="shared" si="16"/>
        <v>114685.84987620737</v>
      </c>
      <c r="O69" s="88" t="s">
        <v>204</v>
      </c>
      <c r="P69" s="89" t="s">
        <v>137</v>
      </c>
      <c r="Q69" s="90">
        <f>'2018'!Q69*1.03</f>
        <v>113687.10490000001</v>
      </c>
      <c r="R69" s="91">
        <f t="shared" si="14"/>
        <v>54.482638130990416</v>
      </c>
      <c r="S69" s="89">
        <v>40</v>
      </c>
      <c r="T69" s="92">
        <f t="shared" si="22"/>
        <v>1525.7088464340491</v>
      </c>
      <c r="U69" s="92">
        <f t="shared" si="23"/>
        <v>13642.452588</v>
      </c>
      <c r="V69" s="92">
        <f t="shared" si="24"/>
        <v>7180.0731506873335</v>
      </c>
      <c r="W69" s="92">
        <f t="shared" si="25"/>
        <v>864.09610309825541</v>
      </c>
      <c r="X69" s="92">
        <f t="shared" ref="X69:X82" si="27">SUM(T69:W69)</f>
        <v>23212.330688219638</v>
      </c>
      <c r="Y69" s="93">
        <f t="shared" si="26"/>
        <v>136899.43558821964</v>
      </c>
    </row>
    <row r="70" spans="1:25" x14ac:dyDescent="0.3">
      <c r="A70" s="88" t="s">
        <v>105</v>
      </c>
      <c r="B70" s="89" t="s">
        <v>134</v>
      </c>
      <c r="C70" s="322">
        <v>98812</v>
      </c>
      <c r="D70" s="91">
        <f t="shared" si="15"/>
        <v>47.35399361022364</v>
      </c>
      <c r="E70" s="89">
        <v>40</v>
      </c>
      <c r="F70" s="92">
        <f t="shared" si="17"/>
        <v>1326.0812883435583</v>
      </c>
      <c r="G70" s="92">
        <f t="shared" si="18"/>
        <v>11857.439999999999</v>
      </c>
      <c r="H70" s="92">
        <f t="shared" si="19"/>
        <v>6240.6144372290792</v>
      </c>
      <c r="I70" s="92">
        <f t="shared" si="20"/>
        <v>751.03560966257669</v>
      </c>
      <c r="J70" s="92">
        <f t="shared" si="21"/>
        <v>20175.171335235213</v>
      </c>
      <c r="K70" s="93">
        <f t="shared" si="16"/>
        <v>118987.17133523521</v>
      </c>
      <c r="O70" s="88" t="s">
        <v>205</v>
      </c>
      <c r="P70" s="89" t="s">
        <v>137</v>
      </c>
      <c r="Q70" s="90">
        <f>'2018'!Q70*1.03</f>
        <v>117356.75800000002</v>
      </c>
      <c r="R70" s="91">
        <f t="shared" si="14"/>
        <v>56.241257827476048</v>
      </c>
      <c r="S70" s="89">
        <v>40</v>
      </c>
      <c r="T70" s="92">
        <f t="shared" si="22"/>
        <v>1574.9564915644173</v>
      </c>
      <c r="U70" s="92">
        <f t="shared" si="23"/>
        <v>14082.810960000001</v>
      </c>
      <c r="V70" s="92">
        <f t="shared" si="24"/>
        <v>7411.8353872120724</v>
      </c>
      <c r="W70" s="92">
        <f t="shared" si="25"/>
        <v>891.98785868673315</v>
      </c>
      <c r="X70" s="92">
        <f t="shared" si="27"/>
        <v>23961.590697463223</v>
      </c>
      <c r="Y70" s="93">
        <f t="shared" si="26"/>
        <v>141318.34869746325</v>
      </c>
    </row>
    <row r="71" spans="1:25" x14ac:dyDescent="0.3">
      <c r="A71" s="88" t="s">
        <v>106</v>
      </c>
      <c r="B71" s="89" t="s">
        <v>134</v>
      </c>
      <c r="C71" s="322">
        <v>102386</v>
      </c>
      <c r="D71" s="91">
        <f t="shared" si="15"/>
        <v>49.066773162939299</v>
      </c>
      <c r="E71" s="89">
        <v>40</v>
      </c>
      <c r="F71" s="92">
        <f t="shared" si="17"/>
        <v>1374.045245398773</v>
      </c>
      <c r="G71" s="92">
        <f t="shared" si="18"/>
        <v>12286.32</v>
      </c>
      <c r="H71" s="92">
        <f t="shared" si="19"/>
        <v>6466.3355642041097</v>
      </c>
      <c r="I71" s="92">
        <f t="shared" si="20"/>
        <v>778.2003393404907</v>
      </c>
      <c r="J71" s="92">
        <f t="shared" si="21"/>
        <v>20904.901148943372</v>
      </c>
      <c r="K71" s="93">
        <f t="shared" si="16"/>
        <v>123290.90114894338</v>
      </c>
      <c r="O71" s="88" t="s">
        <v>206</v>
      </c>
      <c r="P71" s="89" t="s">
        <v>137</v>
      </c>
      <c r="Q71" s="90">
        <f>'2018'!Q71*1.03</f>
        <v>121034.8983</v>
      </c>
      <c r="R71" s="91">
        <f t="shared" si="14"/>
        <v>58.003944872204478</v>
      </c>
      <c r="S71" s="89">
        <v>40</v>
      </c>
      <c r="T71" s="92">
        <f t="shared" si="22"/>
        <v>1624.3180370015336</v>
      </c>
      <c r="U71" s="92">
        <f t="shared" si="23"/>
        <v>14524.187796</v>
      </c>
      <c r="V71" s="92">
        <f t="shared" si="24"/>
        <v>7644.1336450991112</v>
      </c>
      <c r="W71" s="92">
        <f t="shared" si="25"/>
        <v>919.94412252751147</v>
      </c>
      <c r="X71" s="92">
        <f t="shared" si="27"/>
        <v>24712.583600628157</v>
      </c>
      <c r="Y71" s="93">
        <f t="shared" si="26"/>
        <v>145747.48190062819</v>
      </c>
    </row>
    <row r="72" spans="1:25" x14ac:dyDescent="0.3">
      <c r="A72" s="88" t="s">
        <v>107</v>
      </c>
      <c r="B72" s="89" t="s">
        <v>134</v>
      </c>
      <c r="C72" s="322">
        <v>105959</v>
      </c>
      <c r="D72" s="91">
        <f t="shared" si="15"/>
        <v>50.779073482428117</v>
      </c>
      <c r="E72" s="89">
        <v>40</v>
      </c>
      <c r="F72" s="92">
        <f t="shared" si="17"/>
        <v>1421.9957822085889</v>
      </c>
      <c r="G72" s="92">
        <f t="shared" si="18"/>
        <v>12715.08</v>
      </c>
      <c r="H72" s="92">
        <f t="shared" si="19"/>
        <v>6691.9935347362261</v>
      </c>
      <c r="I72" s="92">
        <f t="shared" si="20"/>
        <v>805.35746836656438</v>
      </c>
      <c r="J72" s="92">
        <f t="shared" si="21"/>
        <v>21634.426785311378</v>
      </c>
      <c r="K72" s="93">
        <f t="shared" si="16"/>
        <v>127593.42678531137</v>
      </c>
      <c r="O72" s="88" t="s">
        <v>207</v>
      </c>
      <c r="P72" s="89" t="s">
        <v>137</v>
      </c>
      <c r="Q72" s="90">
        <f>'2018'!Q72*1.03</f>
        <v>124702.42960000002</v>
      </c>
      <c r="R72" s="91">
        <f t="shared" si="14"/>
        <v>59.761547731629399</v>
      </c>
      <c r="S72" s="89">
        <v>40</v>
      </c>
      <c r="T72" s="92">
        <f t="shared" si="22"/>
        <v>1673.537207055215</v>
      </c>
      <c r="U72" s="92">
        <f t="shared" si="23"/>
        <v>14964.291552000002</v>
      </c>
      <c r="V72" s="92">
        <f t="shared" si="24"/>
        <v>7875.7618762832753</v>
      </c>
      <c r="W72" s="92">
        <f t="shared" si="25"/>
        <v>947.81975105291417</v>
      </c>
      <c r="X72" s="92">
        <f t="shared" si="27"/>
        <v>25461.410386391406</v>
      </c>
      <c r="Y72" s="93">
        <f t="shared" si="26"/>
        <v>150163.83998639142</v>
      </c>
    </row>
    <row r="73" spans="1:25" x14ac:dyDescent="0.3">
      <c r="A73" s="88" t="s">
        <v>108</v>
      </c>
      <c r="B73" s="89" t="s">
        <v>134</v>
      </c>
      <c r="C73" s="322">
        <v>109528</v>
      </c>
      <c r="D73" s="91">
        <f t="shared" si="15"/>
        <v>52.489456869009587</v>
      </c>
      <c r="E73" s="89">
        <v>40</v>
      </c>
      <c r="F73" s="92">
        <f t="shared" si="17"/>
        <v>1469.89263803681</v>
      </c>
      <c r="G73" s="92">
        <f t="shared" si="18"/>
        <v>13143.359999999999</v>
      </c>
      <c r="H73" s="92">
        <f t="shared" si="19"/>
        <v>6917.3988794966863</v>
      </c>
      <c r="I73" s="92">
        <f t="shared" si="20"/>
        <v>832.48419478527603</v>
      </c>
      <c r="J73" s="92">
        <f t="shared" si="21"/>
        <v>22363.13571231877</v>
      </c>
      <c r="K73" s="93">
        <f t="shared" si="16"/>
        <v>131891.13571231876</v>
      </c>
      <c r="O73" s="88" t="s">
        <v>208</v>
      </c>
      <c r="P73" s="89" t="s">
        <v>137</v>
      </c>
      <c r="Q73" s="90">
        <f>'2018'!Q73*1.03</f>
        <v>128376.32630000002</v>
      </c>
      <c r="R73" s="91">
        <f t="shared" si="14"/>
        <v>61.52220110223643</v>
      </c>
      <c r="S73" s="89">
        <v>40</v>
      </c>
      <c r="T73" s="92">
        <f t="shared" si="22"/>
        <v>1722.8418023389572</v>
      </c>
      <c r="U73" s="92">
        <f t="shared" si="23"/>
        <v>15405.159156000002</v>
      </c>
      <c r="V73" s="92">
        <f t="shared" si="24"/>
        <v>8107.7921234891637</v>
      </c>
      <c r="W73" s="92">
        <f t="shared" si="25"/>
        <v>975.7437607675422</v>
      </c>
      <c r="X73" s="92">
        <f t="shared" si="27"/>
        <v>26211.536842595666</v>
      </c>
      <c r="Y73" s="93">
        <f t="shared" si="26"/>
        <v>154587.86314259568</v>
      </c>
    </row>
    <row r="74" spans="1:25" x14ac:dyDescent="0.3">
      <c r="A74" s="88" t="s">
        <v>109</v>
      </c>
      <c r="B74" s="89" t="s">
        <v>134</v>
      </c>
      <c r="C74" s="322">
        <v>113101</v>
      </c>
      <c r="D74" s="91">
        <f t="shared" si="15"/>
        <v>54.201757188498405</v>
      </c>
      <c r="E74" s="89">
        <v>40</v>
      </c>
      <c r="F74" s="92">
        <f t="shared" si="17"/>
        <v>1517.8431748466257</v>
      </c>
      <c r="G74" s="92">
        <f t="shared" si="18"/>
        <v>13572.119999999999</v>
      </c>
      <c r="H74" s="92">
        <f t="shared" si="19"/>
        <v>7143.0568500288027</v>
      </c>
      <c r="I74" s="92">
        <f t="shared" si="20"/>
        <v>859.64132381134971</v>
      </c>
      <c r="J74" s="92">
        <f t="shared" si="21"/>
        <v>23092.661348686775</v>
      </c>
      <c r="K74" s="93">
        <f t="shared" si="16"/>
        <v>136193.66134868676</v>
      </c>
      <c r="O74" s="88" t="s">
        <v>209</v>
      </c>
      <c r="P74" s="89" t="s">
        <v>137</v>
      </c>
      <c r="Q74" s="90">
        <f>'2018'!Q74*1.03</f>
        <v>132044.9185</v>
      </c>
      <c r="R74" s="91">
        <f t="shared" si="14"/>
        <v>63.280312380191688</v>
      </c>
      <c r="S74" s="89">
        <v>40</v>
      </c>
      <c r="T74" s="92">
        <f t="shared" si="22"/>
        <v>1772.0752099309814</v>
      </c>
      <c r="U74" s="92">
        <f t="shared" si="23"/>
        <v>15845.390219999999</v>
      </c>
      <c r="V74" s="92">
        <f t="shared" si="24"/>
        <v>8339.4873573436125</v>
      </c>
      <c r="W74" s="92">
        <f t="shared" si="25"/>
        <v>1003.6274528244822</v>
      </c>
      <c r="X74" s="92">
        <f t="shared" si="27"/>
        <v>26960.580240099076</v>
      </c>
      <c r="Y74" s="93">
        <f t="shared" si="26"/>
        <v>159005.49874009905</v>
      </c>
    </row>
    <row r="75" spans="1:25" x14ac:dyDescent="0.3">
      <c r="A75" s="88" t="s">
        <v>110</v>
      </c>
      <c r="B75" s="89" t="s">
        <v>134</v>
      </c>
      <c r="C75" s="322">
        <v>116668</v>
      </c>
      <c r="D75" s="91">
        <f t="shared" si="15"/>
        <v>55.9111821086262</v>
      </c>
      <c r="E75" s="89">
        <v>40</v>
      </c>
      <c r="F75" s="92">
        <f t="shared" si="17"/>
        <v>1565.7131901840492</v>
      </c>
      <c r="G75" s="92">
        <f t="shared" si="18"/>
        <v>14000.16</v>
      </c>
      <c r="H75" s="92">
        <f t="shared" si="19"/>
        <v>7368.3358819034338</v>
      </c>
      <c r="I75" s="92">
        <f t="shared" si="20"/>
        <v>886.75284892638035</v>
      </c>
      <c r="J75" s="92">
        <f t="shared" si="21"/>
        <v>23820.961921013863</v>
      </c>
      <c r="K75" s="93">
        <f t="shared" si="16"/>
        <v>140488.96192101386</v>
      </c>
      <c r="O75" s="88" t="s">
        <v>210</v>
      </c>
      <c r="P75" s="89" t="s">
        <v>137</v>
      </c>
      <c r="Q75" s="90">
        <f>'2018'!Q75*1.03</f>
        <v>135721.99789999999</v>
      </c>
      <c r="R75" s="91">
        <f t="shared" si="14"/>
        <v>65.042491006389781</v>
      </c>
      <c r="S75" s="89">
        <v>40</v>
      </c>
      <c r="T75" s="92">
        <f t="shared" si="22"/>
        <v>1821.4225178297545</v>
      </c>
      <c r="U75" s="92">
        <f t="shared" si="23"/>
        <v>16286.639747999998</v>
      </c>
      <c r="V75" s="92">
        <f t="shared" si="24"/>
        <v>8571.7186125603621</v>
      </c>
      <c r="W75" s="92">
        <f t="shared" si="25"/>
        <v>1031.5756531337229</v>
      </c>
      <c r="X75" s="92">
        <f t="shared" si="27"/>
        <v>27711.356531523837</v>
      </c>
      <c r="Y75" s="93">
        <f t="shared" si="26"/>
        <v>163433.3544315238</v>
      </c>
    </row>
    <row r="76" spans="1:25" x14ac:dyDescent="0.3">
      <c r="A76" s="88" t="s">
        <v>111</v>
      </c>
      <c r="B76" s="89" t="s">
        <v>134</v>
      </c>
      <c r="C76" s="322">
        <v>120241</v>
      </c>
      <c r="D76" s="91">
        <f t="shared" si="15"/>
        <v>57.623482428115018</v>
      </c>
      <c r="E76" s="89">
        <v>40</v>
      </c>
      <c r="F76" s="92">
        <f t="shared" si="17"/>
        <v>1613.6637269938651</v>
      </c>
      <c r="G76" s="92">
        <f t="shared" si="18"/>
        <v>14428.92</v>
      </c>
      <c r="H76" s="92">
        <f t="shared" si="19"/>
        <v>7593.9938524355521</v>
      </c>
      <c r="I76" s="92">
        <f t="shared" si="20"/>
        <v>913.90997795245391</v>
      </c>
      <c r="J76" s="92">
        <f t="shared" si="21"/>
        <v>24550.487557381872</v>
      </c>
      <c r="K76" s="93">
        <f t="shared" si="16"/>
        <v>144791.48755738189</v>
      </c>
      <c r="O76" s="88" t="s">
        <v>211</v>
      </c>
      <c r="P76" s="89" t="s">
        <v>137</v>
      </c>
      <c r="Q76" s="90">
        <f>'2018'!Q76*1.03</f>
        <v>139391.65100000001</v>
      </c>
      <c r="R76" s="91">
        <f t="shared" si="14"/>
        <v>66.801110702875405</v>
      </c>
      <c r="S76" s="89">
        <v>40</v>
      </c>
      <c r="T76" s="92">
        <f t="shared" si="22"/>
        <v>1870.670162960123</v>
      </c>
      <c r="U76" s="92">
        <f t="shared" si="23"/>
        <v>16726.99812</v>
      </c>
      <c r="V76" s="92">
        <f t="shared" si="24"/>
        <v>8803.4808490851046</v>
      </c>
      <c r="W76" s="92">
        <f t="shared" si="25"/>
        <v>1059.4674087222011</v>
      </c>
      <c r="X76" s="92">
        <f t="shared" si="27"/>
        <v>28460.616540767427</v>
      </c>
      <c r="Y76" s="93">
        <f t="shared" si="26"/>
        <v>167852.26754076747</v>
      </c>
    </row>
    <row r="77" spans="1:25" x14ac:dyDescent="0.3">
      <c r="A77" s="88" t="s">
        <v>112</v>
      </c>
      <c r="B77" s="89" t="s">
        <v>134</v>
      </c>
      <c r="C77" s="322">
        <v>123814</v>
      </c>
      <c r="D77" s="91">
        <f t="shared" si="15"/>
        <v>59.33578274760383</v>
      </c>
      <c r="E77" s="89">
        <v>40</v>
      </c>
      <c r="F77" s="92">
        <f t="shared" si="17"/>
        <v>1661.6142638036811</v>
      </c>
      <c r="G77" s="92">
        <f t="shared" si="18"/>
        <v>14857.68</v>
      </c>
      <c r="H77" s="92">
        <f t="shared" si="19"/>
        <v>7819.6518229676685</v>
      </c>
      <c r="I77" s="92">
        <f t="shared" si="20"/>
        <v>941.06710697852759</v>
      </c>
      <c r="J77" s="92">
        <f t="shared" si="21"/>
        <v>25280.013193749877</v>
      </c>
      <c r="K77" s="93">
        <f t="shared" si="16"/>
        <v>149094.01319374988</v>
      </c>
      <c r="O77" s="88" t="s">
        <v>212</v>
      </c>
      <c r="P77" s="89" t="s">
        <v>137</v>
      </c>
      <c r="Q77" s="90">
        <f>'2018'!Q77*1.03</f>
        <v>143066.60860000001</v>
      </c>
      <c r="R77" s="91">
        <f t="shared" si="14"/>
        <v>68.562272492012781</v>
      </c>
      <c r="S77" s="89">
        <v>40</v>
      </c>
      <c r="T77" s="92">
        <f t="shared" si="22"/>
        <v>1919.9889957822086</v>
      </c>
      <c r="U77" s="92">
        <f t="shared" si="23"/>
        <v>17167.993031999998</v>
      </c>
      <c r="V77" s="92">
        <f t="shared" si="24"/>
        <v>9035.5780989612795</v>
      </c>
      <c r="W77" s="92">
        <f t="shared" si="25"/>
        <v>1087.3994819683667</v>
      </c>
      <c r="X77" s="92">
        <f t="shared" si="27"/>
        <v>29210.959608711855</v>
      </c>
      <c r="Y77" s="93">
        <f t="shared" si="26"/>
        <v>172277.56820871186</v>
      </c>
    </row>
    <row r="78" spans="1:25" x14ac:dyDescent="0.3">
      <c r="A78" s="88" t="s">
        <v>113</v>
      </c>
      <c r="B78" s="89" t="s">
        <v>134</v>
      </c>
      <c r="C78" s="322">
        <v>127386</v>
      </c>
      <c r="D78" s="91">
        <f t="shared" si="15"/>
        <v>61.047603833865807</v>
      </c>
      <c r="E78" s="89">
        <v>40</v>
      </c>
      <c r="F78" s="92">
        <f t="shared" si="17"/>
        <v>1709.5513803680983</v>
      </c>
      <c r="G78" s="92">
        <f t="shared" si="18"/>
        <v>15286.32</v>
      </c>
      <c r="H78" s="92">
        <f t="shared" si="19"/>
        <v>8045.2466370568709</v>
      </c>
      <c r="I78" s="92">
        <f t="shared" si="20"/>
        <v>968.2166353527607</v>
      </c>
      <c r="J78" s="92">
        <f t="shared" si="21"/>
        <v>26009.334652777728</v>
      </c>
      <c r="K78" s="93">
        <f t="shared" si="16"/>
        <v>153395.33465277773</v>
      </c>
      <c r="O78" s="88" t="s">
        <v>213</v>
      </c>
      <c r="P78" s="89" t="s">
        <v>137</v>
      </c>
      <c r="Q78" s="90">
        <f>'2018'!Q78*1.03</f>
        <v>149190.12340000001</v>
      </c>
      <c r="R78" s="91">
        <f t="shared" si="14"/>
        <v>71.49686424920128</v>
      </c>
      <c r="S78" s="89">
        <v>40</v>
      </c>
      <c r="T78" s="92">
        <f t="shared" si="22"/>
        <v>2002.1680671012271</v>
      </c>
      <c r="U78" s="92">
        <f t="shared" si="23"/>
        <v>17902.814807999999</v>
      </c>
      <c r="V78" s="92">
        <f t="shared" si="24"/>
        <v>9422.3175118611889</v>
      </c>
      <c r="W78" s="92">
        <f t="shared" si="25"/>
        <v>1133.9421860032592</v>
      </c>
      <c r="X78" s="92">
        <f t="shared" si="27"/>
        <v>30461.242572965675</v>
      </c>
      <c r="Y78" s="93">
        <f t="shared" si="26"/>
        <v>179651.36597296566</v>
      </c>
    </row>
    <row r="79" spans="1:25" x14ac:dyDescent="0.3">
      <c r="A79" s="88" t="s">
        <v>114</v>
      </c>
      <c r="B79" s="89" t="s">
        <v>134</v>
      </c>
      <c r="C79" s="322">
        <v>130954</v>
      </c>
      <c r="D79" s="91">
        <f t="shared" si="15"/>
        <v>62.75750798722045</v>
      </c>
      <c r="E79" s="89">
        <v>40</v>
      </c>
      <c r="F79" s="92">
        <f t="shared" si="17"/>
        <v>1757.4348159509202</v>
      </c>
      <c r="G79" s="92">
        <f t="shared" si="18"/>
        <v>15714.48</v>
      </c>
      <c r="H79" s="92">
        <f t="shared" si="19"/>
        <v>8270.5888253744179</v>
      </c>
      <c r="I79" s="92">
        <f t="shared" si="20"/>
        <v>995.33576111963191</v>
      </c>
      <c r="J79" s="92">
        <f t="shared" si="21"/>
        <v>26737.839402444974</v>
      </c>
      <c r="K79" s="93">
        <f t="shared" si="16"/>
        <v>157691.83940244498</v>
      </c>
      <c r="O79" s="88" t="s">
        <v>214</v>
      </c>
      <c r="P79" s="89" t="s">
        <v>137</v>
      </c>
      <c r="Q79" s="90">
        <f>'2018'!Q79*1.03</f>
        <v>154079.81150000001</v>
      </c>
      <c r="R79" s="91">
        <f t="shared" si="14"/>
        <v>73.84016525559106</v>
      </c>
      <c r="S79" s="89">
        <v>40</v>
      </c>
      <c r="T79" s="92">
        <f t="shared" si="22"/>
        <v>2067.7888813266873</v>
      </c>
      <c r="U79" s="92">
        <f t="shared" si="23"/>
        <v>18489.577379999999</v>
      </c>
      <c r="V79" s="92">
        <f t="shared" si="24"/>
        <v>9731.1328192166438</v>
      </c>
      <c r="W79" s="92">
        <f t="shared" si="25"/>
        <v>1171.1070028599502</v>
      </c>
      <c r="X79" s="92">
        <f t="shared" si="27"/>
        <v>31459.60608340328</v>
      </c>
      <c r="Y79" s="93">
        <f t="shared" si="26"/>
        <v>185539.41758340329</v>
      </c>
    </row>
    <row r="80" spans="1:25" x14ac:dyDescent="0.3">
      <c r="A80" s="88" t="s">
        <v>115</v>
      </c>
      <c r="B80" s="89" t="s">
        <v>134</v>
      </c>
      <c r="C80" s="322">
        <v>134529</v>
      </c>
      <c r="D80" s="91">
        <f t="shared" si="15"/>
        <v>64.470766773162936</v>
      </c>
      <c r="E80" s="89">
        <v>40</v>
      </c>
      <c r="F80" s="92">
        <f t="shared" si="17"/>
        <v>1805.4121932515338</v>
      </c>
      <c r="G80" s="92">
        <f t="shared" si="18"/>
        <v>16143.48</v>
      </c>
      <c r="H80" s="92">
        <f t="shared" si="19"/>
        <v>8496.3731087923625</v>
      </c>
      <c r="I80" s="92">
        <f t="shared" si="20"/>
        <v>1022.5080914493865</v>
      </c>
      <c r="J80" s="92">
        <f t="shared" si="21"/>
        <v>27467.773393493284</v>
      </c>
      <c r="K80" s="93">
        <f t="shared" si="16"/>
        <v>161996.77339349329</v>
      </c>
      <c r="O80" s="88" t="s">
        <v>215</v>
      </c>
      <c r="P80" s="89" t="s">
        <v>137</v>
      </c>
      <c r="Q80" s="90">
        <f>'2018'!Q80*1.03</f>
        <v>158975.86499999999</v>
      </c>
      <c r="R80" s="91">
        <f t="shared" si="14"/>
        <v>76.186516773162936</v>
      </c>
      <c r="S80" s="89">
        <v>40</v>
      </c>
      <c r="T80" s="92">
        <f t="shared" si="22"/>
        <v>2133.4951207822087</v>
      </c>
      <c r="U80" s="92">
        <f t="shared" si="23"/>
        <v>19077.103799999997</v>
      </c>
      <c r="V80" s="92">
        <f t="shared" si="24"/>
        <v>10040.350142593825</v>
      </c>
      <c r="W80" s="92">
        <f t="shared" si="25"/>
        <v>1208.3202009058664</v>
      </c>
      <c r="X80" s="92">
        <f t="shared" si="27"/>
        <v>32459.269264281895</v>
      </c>
      <c r="Y80" s="93">
        <f t="shared" si="26"/>
        <v>191435.13426428189</v>
      </c>
    </row>
    <row r="81" spans="1:25" x14ac:dyDescent="0.3">
      <c r="A81" s="88" t="s">
        <v>116</v>
      </c>
      <c r="B81" s="89" t="s">
        <v>134</v>
      </c>
      <c r="C81" s="322">
        <v>140481</v>
      </c>
      <c r="D81" s="91">
        <f t="shared" si="15"/>
        <v>67.323162939297134</v>
      </c>
      <c r="E81" s="89">
        <v>40</v>
      </c>
      <c r="F81" s="92">
        <f t="shared" si="17"/>
        <v>1885.2894938650309</v>
      </c>
      <c r="G81" s="92">
        <f t="shared" si="18"/>
        <v>16857.72</v>
      </c>
      <c r="H81" s="92">
        <f t="shared" si="19"/>
        <v>8872.2802570171461</v>
      </c>
      <c r="I81" s="92">
        <f t="shared" si="20"/>
        <v>1067.7471712039878</v>
      </c>
      <c r="J81" s="92">
        <f t="shared" si="21"/>
        <v>28683.036922086165</v>
      </c>
      <c r="K81" s="93">
        <f t="shared" si="16"/>
        <v>169164.03692208618</v>
      </c>
      <c r="O81" s="88" t="s">
        <v>216</v>
      </c>
      <c r="P81" s="89" t="s">
        <v>137</v>
      </c>
      <c r="Q81" s="90">
        <f>'2018'!Q81*1.03</f>
        <v>163872.97940000001</v>
      </c>
      <c r="R81" s="91">
        <f t="shared" si="14"/>
        <v>78.533376709265184</v>
      </c>
      <c r="S81" s="89">
        <v>40</v>
      </c>
      <c r="T81" s="92">
        <f t="shared" si="22"/>
        <v>2199.215597776074</v>
      </c>
      <c r="U81" s="92">
        <f t="shared" si="23"/>
        <v>19664.757528000002</v>
      </c>
      <c r="V81" s="92">
        <f t="shared" si="24"/>
        <v>10349.634468641296</v>
      </c>
      <c r="W81" s="92">
        <f t="shared" si="25"/>
        <v>1245.5414624833206</v>
      </c>
      <c r="X81" s="92">
        <f t="shared" si="27"/>
        <v>33459.149056900693</v>
      </c>
      <c r="Y81" s="93">
        <f t="shared" si="26"/>
        <v>197332.12845690074</v>
      </c>
    </row>
    <row r="82" spans="1:25" x14ac:dyDescent="0.3">
      <c r="A82" s="88" t="s">
        <v>117</v>
      </c>
      <c r="B82" s="89" t="s">
        <v>134</v>
      </c>
      <c r="C82" s="322">
        <v>145241</v>
      </c>
      <c r="D82" s="91">
        <f t="shared" si="15"/>
        <v>69.604313099041534</v>
      </c>
      <c r="E82" s="89">
        <v>40</v>
      </c>
      <c r="F82" s="92">
        <f t="shared" si="17"/>
        <v>1949.1698619631902</v>
      </c>
      <c r="G82" s="92">
        <f t="shared" si="18"/>
        <v>17428.919999999998</v>
      </c>
      <c r="H82" s="92">
        <f t="shared" si="19"/>
        <v>9172.9049252883106</v>
      </c>
      <c r="I82" s="92">
        <f t="shared" si="20"/>
        <v>1103.9262739647238</v>
      </c>
      <c r="J82" s="92">
        <f t="shared" si="21"/>
        <v>29654.921061216221</v>
      </c>
      <c r="K82" s="93">
        <f t="shared" si="16"/>
        <v>174895.92106121621</v>
      </c>
      <c r="O82" s="88" t="s">
        <v>217</v>
      </c>
      <c r="P82" s="89" t="s">
        <v>137</v>
      </c>
      <c r="Q82" s="90">
        <f>'2018'!Q82*1.03</f>
        <v>190809.2304</v>
      </c>
      <c r="R82" s="91">
        <f t="shared" si="14"/>
        <v>91.442123194888183</v>
      </c>
      <c r="S82" s="89">
        <v>40</v>
      </c>
      <c r="T82" s="92">
        <f t="shared" si="22"/>
        <v>2560.7066963190182</v>
      </c>
      <c r="U82" s="92">
        <f t="shared" si="23"/>
        <v>22897.107647999997</v>
      </c>
      <c r="V82" s="92">
        <f t="shared" si="24"/>
        <v>12050.832267242944</v>
      </c>
      <c r="W82" s="92">
        <f t="shared" si="25"/>
        <v>1450.2745282223925</v>
      </c>
      <c r="X82" s="92">
        <f t="shared" si="27"/>
        <v>38958.921139784354</v>
      </c>
      <c r="Y82" s="93">
        <f t="shared" si="26"/>
        <v>229768.15153978436</v>
      </c>
    </row>
    <row r="83" spans="1:25" x14ac:dyDescent="0.3">
      <c r="A83" s="88" t="s">
        <v>118</v>
      </c>
      <c r="B83" s="89" t="s">
        <v>134</v>
      </c>
      <c r="C83" s="322">
        <v>150005</v>
      </c>
      <c r="D83" s="91">
        <f t="shared" si="15"/>
        <v>71.887380191693296</v>
      </c>
      <c r="E83" s="89">
        <v>40</v>
      </c>
      <c r="F83" s="92">
        <f t="shared" si="17"/>
        <v>2013.1039110429447</v>
      </c>
      <c r="G83" s="92">
        <f t="shared" si="18"/>
        <v>18000.599999999999</v>
      </c>
      <c r="H83" s="92">
        <f t="shared" si="19"/>
        <v>9473.7822193311349</v>
      </c>
      <c r="I83" s="92">
        <f t="shared" si="20"/>
        <v>1140.135779332822</v>
      </c>
      <c r="J83" s="92">
        <f t="shared" si="21"/>
        <v>30627.621909706897</v>
      </c>
      <c r="K83" s="93">
        <f t="shared" si="16"/>
        <v>180632.62190970691</v>
      </c>
    </row>
    <row r="84" spans="1:25" x14ac:dyDescent="0.3">
      <c r="A84" s="88" t="s">
        <v>119</v>
      </c>
      <c r="B84" s="89" t="s">
        <v>134</v>
      </c>
      <c r="C84" s="322">
        <v>154768</v>
      </c>
      <c r="D84" s="91">
        <f t="shared" si="15"/>
        <v>74.169968051118218</v>
      </c>
      <c r="E84" s="89">
        <v>40</v>
      </c>
      <c r="F84" s="92">
        <f t="shared" si="17"/>
        <v>2077.0245398773009</v>
      </c>
      <c r="G84" s="92">
        <f t="shared" si="18"/>
        <v>18572.16</v>
      </c>
      <c r="H84" s="92">
        <f t="shared" si="19"/>
        <v>9774.5963569310425</v>
      </c>
      <c r="I84" s="92">
        <f t="shared" si="20"/>
        <v>1176.3376840490798</v>
      </c>
      <c r="J84" s="92">
        <f t="shared" si="21"/>
        <v>31600.118580857419</v>
      </c>
      <c r="K84" s="93">
        <f t="shared" si="16"/>
        <v>186368.11858085744</v>
      </c>
    </row>
    <row r="85" spans="1:25" x14ac:dyDescent="0.3">
      <c r="A85" s="88" t="s">
        <v>120</v>
      </c>
      <c r="B85" s="89" t="s">
        <v>134</v>
      </c>
      <c r="C85" s="322">
        <v>180963</v>
      </c>
      <c r="D85" s="91">
        <f t="shared" si="15"/>
        <v>86.72348242811502</v>
      </c>
      <c r="E85" s="89">
        <v>40</v>
      </c>
      <c r="F85" s="92">
        <f t="shared" si="17"/>
        <v>2428.5678680981596</v>
      </c>
      <c r="G85" s="92">
        <f t="shared" si="18"/>
        <v>21715.559999999998</v>
      </c>
      <c r="H85" s="92">
        <f t="shared" si="19"/>
        <v>11428.979379066164</v>
      </c>
      <c r="I85" s="92">
        <f t="shared" si="20"/>
        <v>1375.4367590107361</v>
      </c>
      <c r="J85" s="92">
        <f t="shared" si="21"/>
        <v>36948.544006175056</v>
      </c>
      <c r="K85" s="93">
        <f t="shared" si="16"/>
        <v>217911.54400617504</v>
      </c>
    </row>
  </sheetData>
  <mergeCells count="18">
    <mergeCell ref="A1:A2"/>
    <mergeCell ref="B1:B2"/>
    <mergeCell ref="C1:C2"/>
    <mergeCell ref="D1:D2"/>
    <mergeCell ref="E1:E2"/>
    <mergeCell ref="F1:F2"/>
    <mergeCell ref="J1:J2"/>
    <mergeCell ref="K1:K2"/>
    <mergeCell ref="L1:N2"/>
    <mergeCell ref="O1:O2"/>
    <mergeCell ref="X1:X2"/>
    <mergeCell ref="Y1:Y2"/>
    <mergeCell ref="L3:N4"/>
    <mergeCell ref="P1:P2"/>
    <mergeCell ref="Q1:Q2"/>
    <mergeCell ref="R1:R2"/>
    <mergeCell ref="S1:S2"/>
    <mergeCell ref="T1:T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D13" sqref="D13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226</v>
      </c>
      <c r="D1" s="519" t="s">
        <v>227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30" t="s">
        <v>2002</v>
      </c>
      <c r="L1" s="521" t="s">
        <v>130</v>
      </c>
      <c r="M1" s="528">
        <v>2020</v>
      </c>
      <c r="N1" s="529"/>
      <c r="O1" s="529"/>
      <c r="P1" s="519" t="s">
        <v>122</v>
      </c>
      <c r="Q1" s="519" t="s">
        <v>123</v>
      </c>
      <c r="R1" s="519" t="s">
        <v>226</v>
      </c>
      <c r="S1" s="519" t="s">
        <v>227</v>
      </c>
      <c r="T1" s="519" t="s">
        <v>126</v>
      </c>
      <c r="U1" s="526" t="s">
        <v>127</v>
      </c>
      <c r="V1" s="82" t="s">
        <v>128</v>
      </c>
      <c r="W1" s="83"/>
      <c r="X1" s="82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85">
        <v>0.13</v>
      </c>
      <c r="H2" s="86" t="s">
        <v>2003</v>
      </c>
      <c r="I2" s="87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85">
        <v>0.13</v>
      </c>
      <c r="W2" s="86" t="s">
        <v>2004</v>
      </c>
      <c r="X2" s="87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C6*70%</f>
        <v>30289.699999999997</v>
      </c>
      <c r="D3" s="90">
        <f t="shared" ref="D3:D60" si="0">+C3*12/313/75</f>
        <v>15.48355271565495</v>
      </c>
      <c r="E3" s="89">
        <v>37.5</v>
      </c>
      <c r="F3" s="92">
        <f>C3/26.08*2*17.5%</f>
        <v>406.49520705521468</v>
      </c>
      <c r="G3" s="92">
        <f>(C3+F3)*G$2</f>
        <v>3990.5053769171777</v>
      </c>
      <c r="H3" s="92">
        <f>(C3+F3+G3)*5.5722%</f>
        <v>1932.8123299401091</v>
      </c>
      <c r="I3" s="92">
        <f>(C3+F3)*0.75%</f>
        <v>230.22146405291406</v>
      </c>
      <c r="J3" s="92">
        <f>SUM(F3:I3)</f>
        <v>6560.0343779654149</v>
      </c>
      <c r="K3" s="318">
        <f>D3*48.75</f>
        <v>754.82319488817882</v>
      </c>
      <c r="L3" s="323">
        <f>C3+F3+G3+H3+I3+K3</f>
        <v>37604.557572853591</v>
      </c>
      <c r="M3" s="523" t="s">
        <v>135</v>
      </c>
      <c r="N3" s="524"/>
      <c r="O3" s="525"/>
      <c r="P3" s="88" t="s">
        <v>136</v>
      </c>
      <c r="Q3" s="89" t="s">
        <v>137</v>
      </c>
      <c r="R3" s="322">
        <v>49972</v>
      </c>
      <c r="S3" s="91">
        <f>+R3*12/313/75</f>
        <v>25.544792332268372</v>
      </c>
      <c r="T3" s="89">
        <v>37.5</v>
      </c>
      <c r="U3" s="92">
        <f t="shared" ref="U3:U67" si="1">R3/26.08*2*17.5%</f>
        <v>670.63650306748468</v>
      </c>
      <c r="V3" s="92">
        <f>(R3+U3)*V$2</f>
        <v>6583.5427453987731</v>
      </c>
      <c r="W3" s="92">
        <f>(R3+U3+V3)*5.45%</f>
        <v>3118.8267690414109</v>
      </c>
      <c r="X3" s="92">
        <f>(R3+U3+V3)*0.75%</f>
        <v>429.19634436349691</v>
      </c>
      <c r="Y3" s="92">
        <f>SUM(U3:X3)</f>
        <v>10802.202361871166</v>
      </c>
      <c r="Z3" s="318">
        <f>S3*48.75</f>
        <v>1245.3086261980832</v>
      </c>
      <c r="AA3" s="323">
        <f>R3+U3+V3+W3+X3+Z3</f>
        <v>62019.510988069254</v>
      </c>
    </row>
    <row r="4" spans="1:27" x14ac:dyDescent="0.3">
      <c r="A4" s="88" t="s">
        <v>138</v>
      </c>
      <c r="B4" s="89" t="s">
        <v>134</v>
      </c>
      <c r="C4" s="90">
        <f>C6*80%</f>
        <v>34616.800000000003</v>
      </c>
      <c r="D4" s="90">
        <f t="shared" si="0"/>
        <v>17.695488817891377</v>
      </c>
      <c r="E4" s="89">
        <v>37.5</v>
      </c>
      <c r="F4" s="92">
        <f t="shared" ref="F4:F67" si="2">C4/26.08*2*17.5%</f>
        <v>464.56595092024543</v>
      </c>
      <c r="G4" s="92">
        <f t="shared" ref="G4:G67" si="3">(C4+F4)*G$2</f>
        <v>4560.5775736196319</v>
      </c>
      <c r="H4" s="92">
        <f t="shared" ref="H4:H67" si="4">(C4+F4+G4)*5.5722%</f>
        <v>2208.9283770744109</v>
      </c>
      <c r="I4" s="92">
        <f t="shared" ref="I4:I67" si="5">(C4+F4)*0.75%</f>
        <v>263.11024463190188</v>
      </c>
      <c r="J4" s="92">
        <f t="shared" ref="J4:J67" si="6">SUM(F4:I4)</f>
        <v>7497.1821462461903</v>
      </c>
      <c r="K4" s="318">
        <f t="shared" ref="K4:K67" si="7">D4*48.75</f>
        <v>862.65507987220462</v>
      </c>
      <c r="L4" s="323">
        <f t="shared" ref="L4:L67" si="8">C4+F4+G4+H4+I4+K4</f>
        <v>42976.637226118386</v>
      </c>
      <c r="M4" s="523"/>
      <c r="N4" s="524"/>
      <c r="O4" s="525"/>
      <c r="P4" s="88" t="s">
        <v>139</v>
      </c>
      <c r="Q4" s="89" t="s">
        <v>137</v>
      </c>
      <c r="R4" s="322">
        <v>51365</v>
      </c>
      <c r="S4" s="91">
        <f t="shared" ref="S4:S56" si="9">+R4*12/313/75</f>
        <v>26.256869009584666</v>
      </c>
      <c r="T4" s="89">
        <v>37.5</v>
      </c>
      <c r="U4" s="92">
        <f t="shared" si="1"/>
        <v>689.33090490797542</v>
      </c>
      <c r="V4" s="92">
        <f t="shared" ref="V4:V67" si="10">(R4+U4)*V$2</f>
        <v>6767.0630176380373</v>
      </c>
      <c r="W4" s="92">
        <f t="shared" ref="W4:W67" si="11">(R4+U4+V4)*5.45%</f>
        <v>3205.7659687787577</v>
      </c>
      <c r="X4" s="92">
        <f t="shared" ref="X4:X67" si="12">(R4+U4+V4)*0.75%</f>
        <v>441.16045441909506</v>
      </c>
      <c r="Y4" s="92">
        <f t="shared" ref="Y4:Y68" si="13">SUM(U4:X4)</f>
        <v>11103.320345743867</v>
      </c>
      <c r="Z4" s="318">
        <f t="shared" ref="Z4:Z67" si="14">S4*48.75</f>
        <v>1280.0223642172525</v>
      </c>
      <c r="AA4" s="323">
        <f t="shared" ref="AA4:AA67" si="15">R4+U4+V4+W4+X4+Z4</f>
        <v>63748.342709961114</v>
      </c>
    </row>
    <row r="5" spans="1:27" x14ac:dyDescent="0.3">
      <c r="A5" s="88" t="s">
        <v>140</v>
      </c>
      <c r="B5" s="89" t="s">
        <v>134</v>
      </c>
      <c r="C5" s="90">
        <f>C6*90%</f>
        <v>38943.9</v>
      </c>
      <c r="D5" s="90">
        <f t="shared" si="0"/>
        <v>19.907424920127795</v>
      </c>
      <c r="E5" s="89">
        <v>37.5</v>
      </c>
      <c r="F5" s="92">
        <f t="shared" si="2"/>
        <v>522.63669478527606</v>
      </c>
      <c r="G5" s="92">
        <f t="shared" si="3"/>
        <v>5130.6497703220857</v>
      </c>
      <c r="H5" s="92">
        <f t="shared" si="4"/>
        <v>2485.0444242087124</v>
      </c>
      <c r="I5" s="92">
        <f t="shared" si="5"/>
        <v>295.99902521088956</v>
      </c>
      <c r="J5" s="92">
        <f t="shared" si="6"/>
        <v>8434.329914526963</v>
      </c>
      <c r="K5" s="318">
        <f t="shared" si="7"/>
        <v>970.48696485622997</v>
      </c>
      <c r="L5" s="323">
        <f t="shared" si="8"/>
        <v>48348.716879383195</v>
      </c>
      <c r="P5" s="88" t="s">
        <v>141</v>
      </c>
      <c r="Q5" s="89" t="s">
        <v>137</v>
      </c>
      <c r="R5" s="322">
        <v>52783</v>
      </c>
      <c r="S5" s="91">
        <f t="shared" si="9"/>
        <v>26.981725239616615</v>
      </c>
      <c r="T5" s="89">
        <v>37.5</v>
      </c>
      <c r="U5" s="92">
        <f t="shared" si="1"/>
        <v>708.36081288343564</v>
      </c>
      <c r="V5" s="92">
        <f t="shared" si="10"/>
        <v>6953.876905674847</v>
      </c>
      <c r="W5" s="92">
        <f t="shared" si="11"/>
        <v>3294.2654556614266</v>
      </c>
      <c r="X5" s="92">
        <f t="shared" si="12"/>
        <v>453.33928288918713</v>
      </c>
      <c r="Y5" s="92">
        <f t="shared" si="13"/>
        <v>11409.842457108896</v>
      </c>
      <c r="Z5" s="318">
        <f t="shared" si="14"/>
        <v>1315.3591054313099</v>
      </c>
      <c r="AA5" s="323">
        <f t="shared" si="15"/>
        <v>65508.201562540213</v>
      </c>
    </row>
    <row r="6" spans="1:27" x14ac:dyDescent="0.3">
      <c r="A6" s="88" t="s">
        <v>41</v>
      </c>
      <c r="B6" s="89" t="s">
        <v>134</v>
      </c>
      <c r="C6" s="322">
        <v>43271</v>
      </c>
      <c r="D6" s="90">
        <f t="shared" si="0"/>
        <v>22.119361022364217</v>
      </c>
      <c r="E6" s="89">
        <v>37.5</v>
      </c>
      <c r="F6" s="92">
        <f t="shared" si="2"/>
        <v>580.7074386503067</v>
      </c>
      <c r="G6" s="92">
        <f t="shared" si="3"/>
        <v>5700.7219670245404</v>
      </c>
      <c r="H6" s="92">
        <f>(C6+F6+G6)*5.5722%</f>
        <v>2761.1604713430133</v>
      </c>
      <c r="I6" s="92">
        <f>(C6+F6)*0.75%</f>
        <v>328.88780578987729</v>
      </c>
      <c r="J6" s="92">
        <f>SUM(F6:I6)</f>
        <v>9371.4776828077374</v>
      </c>
      <c r="K6" s="318">
        <f t="shared" si="7"/>
        <v>1078.3188498402556</v>
      </c>
      <c r="L6" s="323">
        <f t="shared" si="8"/>
        <v>53720.79653264799</v>
      </c>
      <c r="P6" s="88" t="s">
        <v>142</v>
      </c>
      <c r="Q6" s="89" t="s">
        <v>137</v>
      </c>
      <c r="R6" s="322">
        <v>54204</v>
      </c>
      <c r="S6" s="91">
        <f t="shared" si="9"/>
        <v>27.708115015974442</v>
      </c>
      <c r="T6" s="89">
        <v>37.5</v>
      </c>
      <c r="U6" s="92">
        <f t="shared" si="1"/>
        <v>727.43098159509202</v>
      </c>
      <c r="V6" s="92">
        <f t="shared" si="10"/>
        <v>7141.0860276073618</v>
      </c>
      <c r="W6" s="92">
        <f t="shared" si="11"/>
        <v>3382.9521770015335</v>
      </c>
      <c r="X6" s="92">
        <f t="shared" si="12"/>
        <v>465.54387756901838</v>
      </c>
      <c r="Y6" s="92">
        <f t="shared" si="13"/>
        <v>11717.013063773005</v>
      </c>
      <c r="Z6" s="318">
        <f t="shared" si="14"/>
        <v>1350.7706070287541</v>
      </c>
      <c r="AA6" s="323">
        <f t="shared" si="15"/>
        <v>67271.783670801757</v>
      </c>
    </row>
    <row r="7" spans="1:27" x14ac:dyDescent="0.3">
      <c r="A7" s="88" t="s">
        <v>42</v>
      </c>
      <c r="B7" s="89" t="s">
        <v>134</v>
      </c>
      <c r="C7" s="322">
        <v>43893</v>
      </c>
      <c r="D7" s="90">
        <f t="shared" si="0"/>
        <v>22.437316293929712</v>
      </c>
      <c r="E7" s="89">
        <v>37.5</v>
      </c>
      <c r="F7" s="92">
        <f t="shared" si="2"/>
        <v>589.05483128834351</v>
      </c>
      <c r="G7" s="92">
        <f t="shared" si="3"/>
        <v>5782.6671280674846</v>
      </c>
      <c r="H7" s="92">
        <f t="shared" si="4"/>
        <v>2800.8508370192249</v>
      </c>
      <c r="I7" s="92">
        <f t="shared" si="5"/>
        <v>333.61541123466253</v>
      </c>
      <c r="J7" s="92">
        <f t="shared" si="6"/>
        <v>9506.1882076097172</v>
      </c>
      <c r="K7" s="318">
        <f t="shared" si="7"/>
        <v>1093.8191693290735</v>
      </c>
      <c r="L7" s="323">
        <f t="shared" si="8"/>
        <v>54493.007376938789</v>
      </c>
      <c r="N7" s="343"/>
      <c r="P7" s="88" t="s">
        <v>143</v>
      </c>
      <c r="Q7" s="89" t="s">
        <v>137</v>
      </c>
      <c r="R7" s="322">
        <v>55625</v>
      </c>
      <c r="S7" s="91">
        <f t="shared" si="9"/>
        <v>28.43450479233227</v>
      </c>
      <c r="T7" s="89">
        <v>37.5</v>
      </c>
      <c r="U7" s="92">
        <f t="shared" si="1"/>
        <v>746.5011503067484</v>
      </c>
      <c r="V7" s="92">
        <f t="shared" si="10"/>
        <v>7328.2951495398775</v>
      </c>
      <c r="W7" s="92">
        <f t="shared" si="11"/>
        <v>3471.6388983416409</v>
      </c>
      <c r="X7" s="92">
        <f t="shared" si="12"/>
        <v>477.74847224884968</v>
      </c>
      <c r="Y7" s="92">
        <f t="shared" si="13"/>
        <v>12024.183670437116</v>
      </c>
      <c r="Z7" s="318">
        <f t="shared" si="14"/>
        <v>1386.1821086261982</v>
      </c>
      <c r="AA7" s="323">
        <f t="shared" si="15"/>
        <v>69035.365779063301</v>
      </c>
    </row>
    <row r="8" spans="1:27" x14ac:dyDescent="0.3">
      <c r="A8" s="88" t="s">
        <v>43</v>
      </c>
      <c r="B8" s="89" t="s">
        <v>134</v>
      </c>
      <c r="C8" s="322">
        <v>44608</v>
      </c>
      <c r="D8" s="90">
        <f t="shared" si="0"/>
        <v>22.802811501597443</v>
      </c>
      <c r="E8" s="89">
        <v>37.5</v>
      </c>
      <c r="F8" s="92">
        <f t="shared" si="2"/>
        <v>598.65030674846628</v>
      </c>
      <c r="G8" s="92">
        <f t="shared" si="3"/>
        <v>5876.8645398773006</v>
      </c>
      <c r="H8" s="92">
        <f t="shared" si="4"/>
        <v>2846.4756142836804</v>
      </c>
      <c r="I8" s="92">
        <f t="shared" si="5"/>
        <v>339.0498773006135</v>
      </c>
      <c r="J8" s="92">
        <f t="shared" si="6"/>
        <v>9661.0403382100612</v>
      </c>
      <c r="K8" s="318">
        <f t="shared" si="7"/>
        <v>1111.6370607028753</v>
      </c>
      <c r="L8" s="323">
        <f t="shared" si="8"/>
        <v>55380.677398912929</v>
      </c>
      <c r="N8" s="321"/>
      <c r="P8" s="88" t="s">
        <v>144</v>
      </c>
      <c r="Q8" s="89" t="s">
        <v>137</v>
      </c>
      <c r="R8" s="322">
        <v>56371</v>
      </c>
      <c r="S8" s="91">
        <f t="shared" si="9"/>
        <v>28.815846645367412</v>
      </c>
      <c r="T8" s="89">
        <v>37.5</v>
      </c>
      <c r="U8" s="92">
        <f t="shared" si="1"/>
        <v>756.51265337423308</v>
      </c>
      <c r="V8" s="92">
        <f t="shared" si="10"/>
        <v>7426.5766449386501</v>
      </c>
      <c r="W8" s="92">
        <f t="shared" si="11"/>
        <v>3518.197866758052</v>
      </c>
      <c r="X8" s="92">
        <f t="shared" si="12"/>
        <v>484.15566973734656</v>
      </c>
      <c r="Y8" s="92">
        <f t="shared" si="13"/>
        <v>12185.442834808282</v>
      </c>
      <c r="Z8" s="318">
        <f t="shared" si="14"/>
        <v>1404.7725239616614</v>
      </c>
      <c r="AA8" s="323">
        <f t="shared" si="15"/>
        <v>69961.215358769929</v>
      </c>
    </row>
    <row r="9" spans="1:27" x14ac:dyDescent="0.3">
      <c r="A9" s="88" t="s">
        <v>44</v>
      </c>
      <c r="B9" s="89" t="s">
        <v>134</v>
      </c>
      <c r="C9" s="322">
        <v>48802</v>
      </c>
      <c r="D9" s="90">
        <f t="shared" si="0"/>
        <v>24.94670926517572</v>
      </c>
      <c r="E9" s="89">
        <v>37.5</v>
      </c>
      <c r="F9" s="92">
        <f t="shared" si="2"/>
        <v>654.93481595092021</v>
      </c>
      <c r="G9" s="92">
        <f t="shared" si="3"/>
        <v>6429.4015260736196</v>
      </c>
      <c r="H9" s="92">
        <f t="shared" si="4"/>
        <v>3114.0984336502911</v>
      </c>
      <c r="I9" s="92">
        <f t="shared" si="5"/>
        <v>370.92701111963186</v>
      </c>
      <c r="J9" s="92">
        <f t="shared" si="6"/>
        <v>10569.361786794461</v>
      </c>
      <c r="K9" s="318">
        <f t="shared" si="7"/>
        <v>1216.1520766773162</v>
      </c>
      <c r="L9" s="323">
        <f t="shared" si="8"/>
        <v>60587.513863471773</v>
      </c>
      <c r="N9" s="321"/>
      <c r="P9" s="88" t="s">
        <v>145</v>
      </c>
      <c r="Q9" s="89" t="s">
        <v>137</v>
      </c>
      <c r="R9" s="322">
        <v>57119</v>
      </c>
      <c r="S9" s="91">
        <f t="shared" si="9"/>
        <v>29.19821086261981</v>
      </c>
      <c r="T9" s="89">
        <v>37.5</v>
      </c>
      <c r="U9" s="92">
        <f t="shared" si="1"/>
        <v>766.55099693251532</v>
      </c>
      <c r="V9" s="92">
        <f t="shared" si="10"/>
        <v>7525.1216296012271</v>
      </c>
      <c r="W9" s="92">
        <f t="shared" si="11"/>
        <v>3564.8816581460887</v>
      </c>
      <c r="X9" s="92">
        <f t="shared" si="12"/>
        <v>490.58004469900305</v>
      </c>
      <c r="Y9" s="92">
        <f t="shared" si="13"/>
        <v>12347.134329378834</v>
      </c>
      <c r="Z9" s="318">
        <f t="shared" si="14"/>
        <v>1423.4127795527156</v>
      </c>
      <c r="AA9" s="323">
        <f t="shared" si="15"/>
        <v>70889.547108931554</v>
      </c>
    </row>
    <row r="10" spans="1:27" x14ac:dyDescent="0.3">
      <c r="A10" s="88" t="s">
        <v>45</v>
      </c>
      <c r="B10" s="89" t="s">
        <v>134</v>
      </c>
      <c r="C10" s="322">
        <v>49822</v>
      </c>
      <c r="D10" s="90">
        <f t="shared" si="0"/>
        <v>25.46811501597444</v>
      </c>
      <c r="E10" s="89">
        <v>37.5</v>
      </c>
      <c r="F10" s="92">
        <f t="shared" si="2"/>
        <v>668.62346625766872</v>
      </c>
      <c r="G10" s="92">
        <f t="shared" si="3"/>
        <v>6563.7810506134974</v>
      </c>
      <c r="H10" s="92">
        <f t="shared" si="4"/>
        <v>3179.1855284890948</v>
      </c>
      <c r="I10" s="92">
        <f t="shared" si="5"/>
        <v>378.67967599693247</v>
      </c>
      <c r="J10" s="92">
        <f t="shared" si="6"/>
        <v>10790.269721357194</v>
      </c>
      <c r="K10" s="318">
        <f t="shared" si="7"/>
        <v>1241.570607028754</v>
      </c>
      <c r="L10" s="323">
        <f t="shared" si="8"/>
        <v>61853.840328385944</v>
      </c>
      <c r="N10" s="321"/>
      <c r="P10" s="88" t="s">
        <v>146</v>
      </c>
      <c r="Q10" s="89" t="s">
        <v>137</v>
      </c>
      <c r="R10" s="322">
        <v>58559</v>
      </c>
      <c r="S10" s="91">
        <f t="shared" si="9"/>
        <v>29.934313099041532</v>
      </c>
      <c r="T10" s="89">
        <v>37.5</v>
      </c>
      <c r="U10" s="92">
        <f t="shared" si="1"/>
        <v>785.8761503067484</v>
      </c>
      <c r="V10" s="92">
        <f t="shared" si="10"/>
        <v>7714.8338995398781</v>
      </c>
      <c r="W10" s="92">
        <f t="shared" si="11"/>
        <v>3654.7541977166416</v>
      </c>
      <c r="X10" s="92">
        <f t="shared" si="12"/>
        <v>502.9478253738497</v>
      </c>
      <c r="Y10" s="92">
        <f t="shared" si="13"/>
        <v>12658.412072937117</v>
      </c>
      <c r="Z10" s="318">
        <f t="shared" si="14"/>
        <v>1459.2977635782747</v>
      </c>
      <c r="AA10" s="323">
        <f t="shared" si="15"/>
        <v>72676.709836515394</v>
      </c>
    </row>
    <row r="11" spans="1:27" x14ac:dyDescent="0.3">
      <c r="A11" s="88" t="s">
        <v>46</v>
      </c>
      <c r="B11" s="89" t="s">
        <v>134</v>
      </c>
      <c r="C11" s="322">
        <v>50851</v>
      </c>
      <c r="D11" s="90">
        <f t="shared" si="0"/>
        <v>25.9941214057508</v>
      </c>
      <c r="E11" s="89">
        <v>37.5</v>
      </c>
      <c r="F11" s="92">
        <f t="shared" si="2"/>
        <v>682.43289877300617</v>
      </c>
      <c r="G11" s="92">
        <f t="shared" si="3"/>
        <v>6699.3462768404906</v>
      </c>
      <c r="H11" s="92">
        <f t="shared" si="4"/>
        <v>3244.846921223535</v>
      </c>
      <c r="I11" s="92">
        <f t="shared" si="5"/>
        <v>386.50074674079752</v>
      </c>
      <c r="J11" s="92">
        <f t="shared" si="6"/>
        <v>11013.126843577829</v>
      </c>
      <c r="K11" s="318">
        <f t="shared" si="7"/>
        <v>1267.2134185303514</v>
      </c>
      <c r="L11" s="323">
        <f t="shared" si="8"/>
        <v>63131.340262108184</v>
      </c>
      <c r="N11" s="321"/>
      <c r="P11" s="88" t="s">
        <v>147</v>
      </c>
      <c r="Q11" s="89" t="s">
        <v>137</v>
      </c>
      <c r="R11" s="322">
        <v>59450</v>
      </c>
      <c r="S11" s="91">
        <f t="shared" si="9"/>
        <v>30.389776357827476</v>
      </c>
      <c r="T11" s="89">
        <v>37.5</v>
      </c>
      <c r="U11" s="92">
        <f t="shared" si="1"/>
        <v>797.83358895705521</v>
      </c>
      <c r="V11" s="92">
        <f t="shared" si="10"/>
        <v>7832.218366564417</v>
      </c>
      <c r="W11" s="92">
        <f t="shared" si="11"/>
        <v>3710.3628315759202</v>
      </c>
      <c r="X11" s="92">
        <f t="shared" si="12"/>
        <v>510.60038966641099</v>
      </c>
      <c r="Y11" s="92">
        <f t="shared" si="13"/>
        <v>12851.015176763804</v>
      </c>
      <c r="Z11" s="318">
        <f t="shared" si="14"/>
        <v>1481.5015974440894</v>
      </c>
      <c r="AA11" s="323">
        <f t="shared" si="15"/>
        <v>73782.516774207892</v>
      </c>
    </row>
    <row r="12" spans="1:27" x14ac:dyDescent="0.3">
      <c r="A12" s="88" t="s">
        <v>47</v>
      </c>
      <c r="B12" s="89" t="s">
        <v>134</v>
      </c>
      <c r="C12" s="322">
        <v>52384</v>
      </c>
      <c r="D12" s="90">
        <f t="shared" si="0"/>
        <v>26.777763578274758</v>
      </c>
      <c r="E12" s="89">
        <v>37.5</v>
      </c>
      <c r="F12" s="92">
        <f t="shared" si="2"/>
        <v>703.00613496932522</v>
      </c>
      <c r="G12" s="92">
        <f t="shared" si="3"/>
        <v>6901.3107975460125</v>
      </c>
      <c r="H12" s="92">
        <f t="shared" si="4"/>
        <v>3342.6689961136194</v>
      </c>
      <c r="I12" s="92">
        <f t="shared" si="5"/>
        <v>398.15254601226997</v>
      </c>
      <c r="J12" s="92">
        <f t="shared" si="6"/>
        <v>11345.138474641228</v>
      </c>
      <c r="K12" s="318">
        <f t="shared" si="7"/>
        <v>1305.4159744408944</v>
      </c>
      <c r="L12" s="323">
        <f t="shared" si="8"/>
        <v>65034.554449082134</v>
      </c>
      <c r="N12" s="321"/>
      <c r="P12" s="88" t="s">
        <v>148</v>
      </c>
      <c r="Q12" s="89" t="s">
        <v>137</v>
      </c>
      <c r="R12" s="322">
        <v>60336</v>
      </c>
      <c r="S12" s="91">
        <f t="shared" si="9"/>
        <v>30.842683706070286</v>
      </c>
      <c r="T12" s="89">
        <v>37.5</v>
      </c>
      <c r="U12" s="92">
        <f t="shared" si="1"/>
        <v>809.72392638036808</v>
      </c>
      <c r="V12" s="92">
        <f t="shared" si="10"/>
        <v>7948.9441104294483</v>
      </c>
      <c r="W12" s="92">
        <f t="shared" si="11"/>
        <v>3765.659408006135</v>
      </c>
      <c r="X12" s="92">
        <f t="shared" si="12"/>
        <v>518.2100102760736</v>
      </c>
      <c r="Y12" s="92">
        <f t="shared" si="13"/>
        <v>13042.537455092026</v>
      </c>
      <c r="Z12" s="318">
        <f t="shared" si="14"/>
        <v>1503.5808306709264</v>
      </c>
      <c r="AA12" s="323">
        <f t="shared" si="15"/>
        <v>74882.118285762946</v>
      </c>
    </row>
    <row r="13" spans="1:27" x14ac:dyDescent="0.3">
      <c r="A13" s="88" t="s">
        <v>48</v>
      </c>
      <c r="B13" s="89" t="s">
        <v>134</v>
      </c>
      <c r="C13" s="322">
        <v>53412</v>
      </c>
      <c r="D13" s="90">
        <f t="shared" si="0"/>
        <v>27.303258785942493</v>
      </c>
      <c r="E13" s="89">
        <v>37.5</v>
      </c>
      <c r="F13" s="92">
        <f t="shared" si="2"/>
        <v>716.80214723926372</v>
      </c>
      <c r="G13" s="92">
        <f t="shared" si="3"/>
        <v>7036.7442791411049</v>
      </c>
      <c r="H13" s="92">
        <f t="shared" si="4"/>
        <v>3408.2665779707668</v>
      </c>
      <c r="I13" s="92">
        <f t="shared" si="5"/>
        <v>405.96601610429445</v>
      </c>
      <c r="J13" s="92">
        <f t="shared" si="6"/>
        <v>11567.779020455429</v>
      </c>
      <c r="K13" s="318">
        <f t="shared" si="7"/>
        <v>1331.0338658146966</v>
      </c>
      <c r="L13" s="323">
        <f t="shared" si="8"/>
        <v>66310.812886270127</v>
      </c>
      <c r="N13" s="321"/>
      <c r="P13" s="88" t="s">
        <v>149</v>
      </c>
      <c r="Q13" s="89" t="s">
        <v>137</v>
      </c>
      <c r="R13" s="322">
        <v>62107</v>
      </c>
      <c r="S13" s="91">
        <f t="shared" si="9"/>
        <v>31.747987220447285</v>
      </c>
      <c r="T13" s="89">
        <v>37.5</v>
      </c>
      <c r="U13" s="92">
        <f t="shared" si="1"/>
        <v>833.49118098159511</v>
      </c>
      <c r="V13" s="92">
        <f t="shared" si="10"/>
        <v>8182.2638535276083</v>
      </c>
      <c r="W13" s="92">
        <f t="shared" si="11"/>
        <v>3876.1901493807513</v>
      </c>
      <c r="X13" s="92">
        <f t="shared" si="12"/>
        <v>533.42066275881905</v>
      </c>
      <c r="Y13" s="92">
        <f t="shared" si="13"/>
        <v>13425.365846648774</v>
      </c>
      <c r="Z13" s="318">
        <f t="shared" si="14"/>
        <v>1547.7143769968052</v>
      </c>
      <c r="AA13" s="323">
        <f t="shared" si="15"/>
        <v>77080.080223645578</v>
      </c>
    </row>
    <row r="14" spans="1:27" x14ac:dyDescent="0.3">
      <c r="A14" s="88" t="s">
        <v>49</v>
      </c>
      <c r="B14" s="89" t="s">
        <v>134</v>
      </c>
      <c r="C14" s="322">
        <v>54179</v>
      </c>
      <c r="D14" s="90">
        <f t="shared" si="0"/>
        <v>27.695335463258786</v>
      </c>
      <c r="E14" s="89">
        <v>37.5</v>
      </c>
      <c r="F14" s="92">
        <f t="shared" si="2"/>
        <v>727.09547546012266</v>
      </c>
      <c r="G14" s="92">
        <f t="shared" si="3"/>
        <v>7137.7924118098163</v>
      </c>
      <c r="H14" s="92">
        <f t="shared" si="4"/>
        <v>3457.2095208544551</v>
      </c>
      <c r="I14" s="92">
        <f t="shared" si="5"/>
        <v>411.79571606595096</v>
      </c>
      <c r="J14" s="92">
        <f t="shared" si="6"/>
        <v>11733.893124190346</v>
      </c>
      <c r="K14" s="318">
        <f t="shared" si="7"/>
        <v>1350.1476038338658</v>
      </c>
      <c r="L14" s="323">
        <f t="shared" si="8"/>
        <v>67263.040728024207</v>
      </c>
      <c r="N14" s="321"/>
      <c r="P14" s="88" t="s">
        <v>150</v>
      </c>
      <c r="Q14" s="89" t="s">
        <v>137</v>
      </c>
      <c r="R14" s="322">
        <v>63885</v>
      </c>
      <c r="S14" s="91">
        <f t="shared" si="9"/>
        <v>32.656869009584668</v>
      </c>
      <c r="T14" s="89">
        <v>37.5</v>
      </c>
      <c r="U14" s="92">
        <f t="shared" si="1"/>
        <v>857.35237730061351</v>
      </c>
      <c r="V14" s="92">
        <f t="shared" si="10"/>
        <v>8416.5058090490802</v>
      </c>
      <c r="W14" s="92">
        <f t="shared" si="11"/>
        <v>3987.1577711560585</v>
      </c>
      <c r="X14" s="92">
        <f t="shared" si="12"/>
        <v>548.69143639762274</v>
      </c>
      <c r="Y14" s="92">
        <f t="shared" si="13"/>
        <v>13809.707393903374</v>
      </c>
      <c r="Z14" s="318">
        <f t="shared" si="14"/>
        <v>1592.0223642172525</v>
      </c>
      <c r="AA14" s="323">
        <f t="shared" si="15"/>
        <v>79286.729758120622</v>
      </c>
    </row>
    <row r="15" spans="1:27" x14ac:dyDescent="0.3">
      <c r="A15" s="88" t="s">
        <v>50</v>
      </c>
      <c r="B15" s="89" t="s">
        <v>134</v>
      </c>
      <c r="C15" s="322">
        <v>55211</v>
      </c>
      <c r="D15" s="90">
        <f t="shared" si="0"/>
        <v>28.222875399361026</v>
      </c>
      <c r="E15" s="89">
        <v>37.5</v>
      </c>
      <c r="F15" s="92">
        <f t="shared" si="2"/>
        <v>740.94516871165649</v>
      </c>
      <c r="G15" s="92">
        <f t="shared" si="3"/>
        <v>7273.7528719325164</v>
      </c>
      <c r="H15" s="92">
        <f t="shared" si="4"/>
        <v>3523.0623462207741</v>
      </c>
      <c r="I15" s="92">
        <f t="shared" si="5"/>
        <v>419.63958876533741</v>
      </c>
      <c r="J15" s="92">
        <f t="shared" si="6"/>
        <v>11957.399975630284</v>
      </c>
      <c r="K15" s="318">
        <f t="shared" si="7"/>
        <v>1375.86517571885</v>
      </c>
      <c r="L15" s="323">
        <f t="shared" si="8"/>
        <v>68544.265151349129</v>
      </c>
      <c r="N15" s="321"/>
      <c r="P15" s="88" t="s">
        <v>151</v>
      </c>
      <c r="Q15" s="89" t="s">
        <v>137</v>
      </c>
      <c r="R15" s="322">
        <v>65657</v>
      </c>
      <c r="S15" s="91">
        <f t="shared" si="9"/>
        <v>33.562683706070288</v>
      </c>
      <c r="T15" s="89">
        <v>37.5</v>
      </c>
      <c r="U15" s="92">
        <f t="shared" si="1"/>
        <v>881.13305214723925</v>
      </c>
      <c r="V15" s="92">
        <f t="shared" si="10"/>
        <v>8649.957296779141</v>
      </c>
      <c r="W15" s="92">
        <f t="shared" si="11"/>
        <v>4097.7509240164882</v>
      </c>
      <c r="X15" s="92">
        <f t="shared" si="12"/>
        <v>563.91067761694785</v>
      </c>
      <c r="Y15" s="92">
        <f t="shared" si="13"/>
        <v>14192.751950559816</v>
      </c>
      <c r="Z15" s="318">
        <f t="shared" si="14"/>
        <v>1636.1808306709265</v>
      </c>
      <c r="AA15" s="323">
        <f t="shared" si="15"/>
        <v>81485.93278123076</v>
      </c>
    </row>
    <row r="16" spans="1:27" x14ac:dyDescent="0.3">
      <c r="A16" s="88" t="s">
        <v>51</v>
      </c>
      <c r="B16" s="89" t="s">
        <v>134</v>
      </c>
      <c r="C16" s="322">
        <v>56757</v>
      </c>
      <c r="D16" s="90">
        <f t="shared" si="0"/>
        <v>29.013162939297125</v>
      </c>
      <c r="E16" s="89">
        <v>37.5</v>
      </c>
      <c r="F16" s="92">
        <f t="shared" si="2"/>
        <v>761.69286809815958</v>
      </c>
      <c r="G16" s="92">
        <f t="shared" si="3"/>
        <v>7477.4300728527605</v>
      </c>
      <c r="H16" s="92">
        <f t="shared" si="4"/>
        <v>3621.7139625156665</v>
      </c>
      <c r="I16" s="92">
        <f t="shared" si="5"/>
        <v>431.39019651073619</v>
      </c>
      <c r="J16" s="92">
        <f t="shared" si="6"/>
        <v>12292.227099977323</v>
      </c>
      <c r="K16" s="318">
        <f t="shared" si="7"/>
        <v>1414.3916932907348</v>
      </c>
      <c r="L16" s="323">
        <f t="shared" si="8"/>
        <v>70463.618793268048</v>
      </c>
      <c r="N16" s="321"/>
      <c r="P16" s="88" t="s">
        <v>152</v>
      </c>
      <c r="Q16" s="89" t="s">
        <v>137</v>
      </c>
      <c r="R16" s="322">
        <v>67431</v>
      </c>
      <c r="S16" s="91">
        <f t="shared" si="9"/>
        <v>34.469520766773158</v>
      </c>
      <c r="T16" s="89">
        <v>37.5</v>
      </c>
      <c r="U16" s="92">
        <f t="shared" si="1"/>
        <v>904.94056748466267</v>
      </c>
      <c r="V16" s="92">
        <f t="shared" si="10"/>
        <v>8883.672273773007</v>
      </c>
      <c r="W16" s="92">
        <f t="shared" si="11"/>
        <v>4208.4688998485426</v>
      </c>
      <c r="X16" s="92">
        <f t="shared" si="12"/>
        <v>579.14709630943241</v>
      </c>
      <c r="Y16" s="92">
        <f t="shared" si="13"/>
        <v>14576.228837415645</v>
      </c>
      <c r="Z16" s="318">
        <f t="shared" si="14"/>
        <v>1680.3891373801914</v>
      </c>
      <c r="AA16" s="323">
        <f t="shared" si="15"/>
        <v>83687.617974795823</v>
      </c>
    </row>
    <row r="17" spans="1:27" x14ac:dyDescent="0.3">
      <c r="A17" s="88" t="s">
        <v>52</v>
      </c>
      <c r="B17" s="89" t="s">
        <v>134</v>
      </c>
      <c r="C17" s="322">
        <v>58303</v>
      </c>
      <c r="D17" s="90">
        <f t="shared" si="0"/>
        <v>29.803450479233227</v>
      </c>
      <c r="E17" s="89">
        <v>37.5</v>
      </c>
      <c r="F17" s="92">
        <f t="shared" si="2"/>
        <v>782.44056748466267</v>
      </c>
      <c r="G17" s="92">
        <f t="shared" si="3"/>
        <v>7681.1072737730065</v>
      </c>
      <c r="H17" s="92">
        <f t="shared" si="4"/>
        <v>3720.3655788105598</v>
      </c>
      <c r="I17" s="92">
        <f t="shared" si="5"/>
        <v>443.14080425613497</v>
      </c>
      <c r="J17" s="92">
        <f t="shared" si="6"/>
        <v>12627.054224324362</v>
      </c>
      <c r="K17" s="318">
        <f t="shared" si="7"/>
        <v>1452.9182108626198</v>
      </c>
      <c r="L17" s="323">
        <f t="shared" si="8"/>
        <v>72382.972435186995</v>
      </c>
      <c r="N17" s="321"/>
      <c r="P17" s="88" t="s">
        <v>153</v>
      </c>
      <c r="Q17" s="89" t="s">
        <v>137</v>
      </c>
      <c r="R17" s="322">
        <v>69347</v>
      </c>
      <c r="S17" s="91">
        <f t="shared" si="9"/>
        <v>35.448945686900956</v>
      </c>
      <c r="T17" s="89">
        <v>37.5</v>
      </c>
      <c r="U17" s="92">
        <f t="shared" si="1"/>
        <v>930.65375766871159</v>
      </c>
      <c r="V17" s="92">
        <f t="shared" si="10"/>
        <v>9136.0949884969323</v>
      </c>
      <c r="W17" s="92">
        <f t="shared" si="11"/>
        <v>4328.0493066660274</v>
      </c>
      <c r="X17" s="92">
        <f t="shared" si="12"/>
        <v>595.60311559624233</v>
      </c>
      <c r="Y17" s="92">
        <f t="shared" si="13"/>
        <v>14990.401168427914</v>
      </c>
      <c r="Z17" s="318">
        <f t="shared" si="14"/>
        <v>1728.1361022364215</v>
      </c>
      <c r="AA17" s="323">
        <f t="shared" si="15"/>
        <v>86065.537270664325</v>
      </c>
    </row>
    <row r="18" spans="1:27" x14ac:dyDescent="0.3">
      <c r="A18" s="88" t="s">
        <v>53</v>
      </c>
      <c r="B18" s="89" t="s">
        <v>134</v>
      </c>
      <c r="C18" s="322">
        <v>59852</v>
      </c>
      <c r="D18" s="90">
        <f t="shared" si="0"/>
        <v>30.59527156549521</v>
      </c>
      <c r="E18" s="89">
        <v>37.5</v>
      </c>
      <c r="F18" s="92">
        <f t="shared" si="2"/>
        <v>803.22852760736191</v>
      </c>
      <c r="G18" s="92">
        <f t="shared" si="3"/>
        <v>7885.1797085889566</v>
      </c>
      <c r="H18" s="92">
        <f t="shared" si="4"/>
        <v>3819.208627737331</v>
      </c>
      <c r="I18" s="92">
        <f t="shared" si="5"/>
        <v>454.91421395705521</v>
      </c>
      <c r="J18" s="92">
        <f t="shared" si="6"/>
        <v>12962.531077890706</v>
      </c>
      <c r="K18" s="318">
        <f t="shared" si="7"/>
        <v>1491.5194888178914</v>
      </c>
      <c r="L18" s="323">
        <f t="shared" si="8"/>
        <v>74306.050566708611</v>
      </c>
      <c r="N18" s="321"/>
      <c r="P18" s="88" t="s">
        <v>154</v>
      </c>
      <c r="Q18" s="89" t="s">
        <v>137</v>
      </c>
      <c r="R18" s="322">
        <v>71287</v>
      </c>
      <c r="S18" s="91">
        <f t="shared" si="9"/>
        <v>36.440638977635786</v>
      </c>
      <c r="T18" s="89">
        <v>37.5</v>
      </c>
      <c r="U18" s="92">
        <f t="shared" si="1"/>
        <v>956.68903374233128</v>
      </c>
      <c r="V18" s="92">
        <f t="shared" si="10"/>
        <v>9391.6795743865023</v>
      </c>
      <c r="W18" s="92">
        <f t="shared" si="11"/>
        <v>4449.1275891430214</v>
      </c>
      <c r="X18" s="92">
        <f t="shared" si="12"/>
        <v>612.26526456096622</v>
      </c>
      <c r="Y18" s="92">
        <f t="shared" si="13"/>
        <v>15409.761461832823</v>
      </c>
      <c r="Z18" s="318">
        <f t="shared" si="14"/>
        <v>1776.4811501597446</v>
      </c>
      <c r="AA18" s="323">
        <f t="shared" si="15"/>
        <v>88473.242611992566</v>
      </c>
    </row>
    <row r="19" spans="1:27" x14ac:dyDescent="0.3">
      <c r="A19" s="88" t="s">
        <v>54</v>
      </c>
      <c r="B19" s="89" t="s">
        <v>134</v>
      </c>
      <c r="C19" s="322">
        <v>61397</v>
      </c>
      <c r="D19" s="90">
        <f t="shared" si="0"/>
        <v>31.385047923322684</v>
      </c>
      <c r="E19" s="89">
        <v>37.5</v>
      </c>
      <c r="F19" s="92">
        <f t="shared" si="2"/>
        <v>823.96280674846628</v>
      </c>
      <c r="G19" s="92">
        <f t="shared" si="3"/>
        <v>8088.7251648773008</v>
      </c>
      <c r="H19" s="92">
        <f t="shared" si="4"/>
        <v>3917.7964331549306</v>
      </c>
      <c r="I19" s="92">
        <f t="shared" si="5"/>
        <v>466.65722105061349</v>
      </c>
      <c r="J19" s="92">
        <f t="shared" si="6"/>
        <v>13297.141625831309</v>
      </c>
      <c r="K19" s="318">
        <f t="shared" si="7"/>
        <v>1530.0210862619808</v>
      </c>
      <c r="L19" s="323">
        <f t="shared" si="8"/>
        <v>76224.162712093297</v>
      </c>
      <c r="N19" s="321"/>
      <c r="P19" s="88" t="s">
        <v>155</v>
      </c>
      <c r="Q19" s="89" t="s">
        <v>137</v>
      </c>
      <c r="R19" s="322">
        <v>73206</v>
      </c>
      <c r="S19" s="91">
        <f t="shared" si="9"/>
        <v>37.421597444089457</v>
      </c>
      <c r="T19" s="89">
        <v>37.5</v>
      </c>
      <c r="U19" s="92">
        <f t="shared" si="1"/>
        <v>982.4424846625767</v>
      </c>
      <c r="V19" s="92">
        <f t="shared" si="10"/>
        <v>9644.4975230061355</v>
      </c>
      <c r="W19" s="92">
        <f t="shared" si="11"/>
        <v>4568.8952304179447</v>
      </c>
      <c r="X19" s="92">
        <f t="shared" si="12"/>
        <v>628.74705005751537</v>
      </c>
      <c r="Y19" s="92">
        <f t="shared" si="13"/>
        <v>15824.582288144171</v>
      </c>
      <c r="Z19" s="318">
        <f t="shared" si="14"/>
        <v>1824.302875399361</v>
      </c>
      <c r="AA19" s="323">
        <f t="shared" si="15"/>
        <v>90854.885163543528</v>
      </c>
    </row>
    <row r="20" spans="1:27" x14ac:dyDescent="0.3">
      <c r="A20" s="88" t="s">
        <v>55</v>
      </c>
      <c r="B20" s="89" t="s">
        <v>134</v>
      </c>
      <c r="C20" s="322">
        <v>63973</v>
      </c>
      <c r="D20" s="90">
        <f t="shared" si="0"/>
        <v>32.70185303514377</v>
      </c>
      <c r="E20" s="89">
        <v>37.5</v>
      </c>
      <c r="F20" s="92">
        <f t="shared" si="2"/>
        <v>858.53335889570553</v>
      </c>
      <c r="G20" s="92">
        <f t="shared" si="3"/>
        <v>8428.0993366564417</v>
      </c>
      <c r="H20" s="92">
        <f t="shared" si="4"/>
        <v>4082.1732530615564</v>
      </c>
      <c r="I20" s="92">
        <f t="shared" si="5"/>
        <v>486.23650019171777</v>
      </c>
      <c r="J20" s="92">
        <f t="shared" si="6"/>
        <v>13855.04244880542</v>
      </c>
      <c r="K20" s="318">
        <f t="shared" si="7"/>
        <v>1594.2153354632587</v>
      </c>
      <c r="L20" s="323">
        <f t="shared" si="8"/>
        <v>79422.257784268688</v>
      </c>
      <c r="N20" s="321"/>
      <c r="P20" s="88" t="s">
        <v>156</v>
      </c>
      <c r="Q20" s="89" t="s">
        <v>137</v>
      </c>
      <c r="R20" s="322">
        <v>74470</v>
      </c>
      <c r="S20" s="91">
        <f t="shared" si="9"/>
        <v>38.067731629392974</v>
      </c>
      <c r="T20" s="89">
        <v>37.5</v>
      </c>
      <c r="U20" s="92">
        <f t="shared" si="1"/>
        <v>999.40567484662574</v>
      </c>
      <c r="V20" s="92">
        <f t="shared" si="10"/>
        <v>9811.0227377300616</v>
      </c>
      <c r="W20" s="92">
        <f t="shared" si="11"/>
        <v>4647.7833484854291</v>
      </c>
      <c r="X20" s="92">
        <f t="shared" si="12"/>
        <v>639.60321309432516</v>
      </c>
      <c r="Y20" s="92">
        <f t="shared" si="13"/>
        <v>16097.814974156443</v>
      </c>
      <c r="Z20" s="318">
        <f t="shared" si="14"/>
        <v>1855.8019169329075</v>
      </c>
      <c r="AA20" s="323">
        <f t="shared" si="15"/>
        <v>92423.616891089347</v>
      </c>
    </row>
    <row r="21" spans="1:27" x14ac:dyDescent="0.3">
      <c r="A21" s="88" t="s">
        <v>56</v>
      </c>
      <c r="B21" s="89" t="s">
        <v>134</v>
      </c>
      <c r="C21" s="322">
        <v>65520</v>
      </c>
      <c r="D21" s="90">
        <f t="shared" si="0"/>
        <v>33.492651757188497</v>
      </c>
      <c r="E21" s="89">
        <v>37.5</v>
      </c>
      <c r="F21" s="92">
        <f t="shared" si="2"/>
        <v>879.29447852760734</v>
      </c>
      <c r="G21" s="92">
        <f t="shared" si="3"/>
        <v>8631.9082822085893</v>
      </c>
      <c r="H21" s="92">
        <f t="shared" si="4"/>
        <v>4180.888680233742</v>
      </c>
      <c r="I21" s="92">
        <f t="shared" si="5"/>
        <v>497.994708588957</v>
      </c>
      <c r="J21" s="92">
        <f t="shared" si="6"/>
        <v>14190.086149558894</v>
      </c>
      <c r="K21" s="318">
        <f t="shared" si="7"/>
        <v>1632.7667731629392</v>
      </c>
      <c r="L21" s="323">
        <f t="shared" si="8"/>
        <v>81342.852922721824</v>
      </c>
      <c r="N21" s="321"/>
      <c r="P21" s="88" t="s">
        <v>157</v>
      </c>
      <c r="Q21" s="89" t="s">
        <v>137</v>
      </c>
      <c r="R21" s="322">
        <v>75734</v>
      </c>
      <c r="S21" s="91">
        <f t="shared" si="9"/>
        <v>38.713865814696483</v>
      </c>
      <c r="T21" s="89">
        <v>37.5</v>
      </c>
      <c r="U21" s="92">
        <f t="shared" si="1"/>
        <v>1016.3688650306749</v>
      </c>
      <c r="V21" s="92">
        <f t="shared" si="10"/>
        <v>9977.5479524539878</v>
      </c>
      <c r="W21" s="92">
        <f t="shared" si="11"/>
        <v>4726.6714665529134</v>
      </c>
      <c r="X21" s="92">
        <f t="shared" si="12"/>
        <v>650.45937613113495</v>
      </c>
      <c r="Y21" s="92">
        <f t="shared" si="13"/>
        <v>16371.047660168713</v>
      </c>
      <c r="Z21" s="318">
        <f t="shared" si="14"/>
        <v>1887.3009584664535</v>
      </c>
      <c r="AA21" s="323">
        <f t="shared" si="15"/>
        <v>93992.348618635166</v>
      </c>
    </row>
    <row r="22" spans="1:27" x14ac:dyDescent="0.3">
      <c r="A22" s="88" t="s">
        <v>57</v>
      </c>
      <c r="B22" s="89" t="s">
        <v>134</v>
      </c>
      <c r="C22" s="322">
        <v>66809</v>
      </c>
      <c r="D22" s="90">
        <f t="shared" si="0"/>
        <v>34.15156549520767</v>
      </c>
      <c r="E22" s="89">
        <v>37.5</v>
      </c>
      <c r="F22" s="92">
        <f t="shared" si="2"/>
        <v>896.59317484662574</v>
      </c>
      <c r="G22" s="92">
        <f t="shared" si="3"/>
        <v>8801.727112730061</v>
      </c>
      <c r="H22" s="92">
        <f t="shared" si="4"/>
        <v>4263.1409010643474</v>
      </c>
      <c r="I22" s="92">
        <f t="shared" si="5"/>
        <v>507.79194881134964</v>
      </c>
      <c r="J22" s="92">
        <f t="shared" si="6"/>
        <v>14469.253137452384</v>
      </c>
      <c r="K22" s="318">
        <f t="shared" si="7"/>
        <v>1664.8888178913739</v>
      </c>
      <c r="L22" s="323">
        <f t="shared" si="8"/>
        <v>82943.141955343759</v>
      </c>
      <c r="N22" s="321"/>
      <c r="P22" s="88" t="s">
        <v>158</v>
      </c>
      <c r="Q22" s="89" t="s">
        <v>137</v>
      </c>
      <c r="R22" s="322">
        <v>78247</v>
      </c>
      <c r="S22" s="91">
        <f t="shared" si="9"/>
        <v>39.998466453674119</v>
      </c>
      <c r="T22" s="89">
        <v>37.5</v>
      </c>
      <c r="U22" s="92">
        <f t="shared" si="1"/>
        <v>1050.0939417177915</v>
      </c>
      <c r="V22" s="92">
        <f t="shared" si="10"/>
        <v>10308.622212423312</v>
      </c>
      <c r="W22" s="92">
        <f t="shared" si="11"/>
        <v>4883.5115304006904</v>
      </c>
      <c r="X22" s="92">
        <f t="shared" si="12"/>
        <v>672.04287115605825</v>
      </c>
      <c r="Y22" s="92">
        <f t="shared" si="13"/>
        <v>16914.270555697854</v>
      </c>
      <c r="Z22" s="318">
        <f t="shared" si="14"/>
        <v>1949.9252396166132</v>
      </c>
      <c r="AA22" s="323">
        <f t="shared" si="15"/>
        <v>97111.195795314459</v>
      </c>
    </row>
    <row r="23" spans="1:27" x14ac:dyDescent="0.3">
      <c r="A23" s="88" t="s">
        <v>58</v>
      </c>
      <c r="B23" s="89" t="s">
        <v>134</v>
      </c>
      <c r="C23" s="322">
        <v>68095</v>
      </c>
      <c r="D23" s="90">
        <f t="shared" si="0"/>
        <v>34.808945686900955</v>
      </c>
      <c r="E23" s="89">
        <v>37.5</v>
      </c>
      <c r="F23" s="92">
        <f t="shared" si="2"/>
        <v>913.85161042944787</v>
      </c>
      <c r="G23" s="92">
        <f t="shared" si="3"/>
        <v>8971.1507093558284</v>
      </c>
      <c r="H23" s="92">
        <f t="shared" si="4"/>
        <v>4345.2016892630754</v>
      </c>
      <c r="I23" s="92">
        <f t="shared" si="5"/>
        <v>517.56638707822094</v>
      </c>
      <c r="J23" s="92">
        <f t="shared" si="6"/>
        <v>14747.770396126574</v>
      </c>
      <c r="K23" s="318">
        <f t="shared" si="7"/>
        <v>1696.9361022364217</v>
      </c>
      <c r="L23" s="323">
        <f t="shared" si="8"/>
        <v>84539.706498362997</v>
      </c>
      <c r="N23" s="321"/>
      <c r="P23" s="88" t="s">
        <v>159</v>
      </c>
      <c r="Q23" s="89" t="s">
        <v>137</v>
      </c>
      <c r="R23" s="322">
        <v>80752</v>
      </c>
      <c r="S23" s="91">
        <f t="shared" si="9"/>
        <v>41.278977635782745</v>
      </c>
      <c r="T23" s="89">
        <v>37.5</v>
      </c>
      <c r="U23" s="92">
        <f t="shared" si="1"/>
        <v>1083.7116564417177</v>
      </c>
      <c r="V23" s="92">
        <f t="shared" si="10"/>
        <v>10638.642515337424</v>
      </c>
      <c r="W23" s="92">
        <f t="shared" si="11"/>
        <v>5039.8523023619637</v>
      </c>
      <c r="X23" s="92">
        <f t="shared" si="12"/>
        <v>693.55765628834365</v>
      </c>
      <c r="Y23" s="92">
        <f t="shared" si="13"/>
        <v>17455.764130429448</v>
      </c>
      <c r="Z23" s="318">
        <f t="shared" si="14"/>
        <v>2012.3501597444088</v>
      </c>
      <c r="AA23" s="323">
        <f t="shared" si="15"/>
        <v>100220.11429017388</v>
      </c>
    </row>
    <row r="24" spans="1:27" x14ac:dyDescent="0.3">
      <c r="A24" s="88" t="s">
        <v>59</v>
      </c>
      <c r="B24" s="89" t="s">
        <v>134</v>
      </c>
      <c r="C24" s="322">
        <v>69128</v>
      </c>
      <c r="D24" s="90">
        <f t="shared" si="0"/>
        <v>35.336996805111816</v>
      </c>
      <c r="E24" s="89">
        <v>37.5</v>
      </c>
      <c r="F24" s="92">
        <f t="shared" si="2"/>
        <v>927.71472392638032</v>
      </c>
      <c r="G24" s="92">
        <f t="shared" si="3"/>
        <v>9107.2429141104312</v>
      </c>
      <c r="H24" s="92">
        <f t="shared" si="4"/>
        <v>4411.1183255066871</v>
      </c>
      <c r="I24" s="92">
        <f t="shared" si="5"/>
        <v>525.41786042944784</v>
      </c>
      <c r="J24" s="92">
        <f t="shared" si="6"/>
        <v>14971.493823972947</v>
      </c>
      <c r="K24" s="318">
        <f t="shared" si="7"/>
        <v>1722.6785942492011</v>
      </c>
      <c r="L24" s="323">
        <f t="shared" si="8"/>
        <v>85822.172418222151</v>
      </c>
      <c r="N24" s="321"/>
      <c r="P24" s="88" t="s">
        <v>160</v>
      </c>
      <c r="Q24" s="89" t="s">
        <v>137</v>
      </c>
      <c r="R24" s="322">
        <v>83284</v>
      </c>
      <c r="S24" s="91">
        <f t="shared" si="9"/>
        <v>42.573290734824283</v>
      </c>
      <c r="T24" s="89">
        <v>37.5</v>
      </c>
      <c r="U24" s="92">
        <f t="shared" si="1"/>
        <v>1117.6917177914111</v>
      </c>
      <c r="V24" s="92">
        <f t="shared" si="10"/>
        <v>10972.219923312885</v>
      </c>
      <c r="W24" s="92">
        <f t="shared" si="11"/>
        <v>5197.8781844401838</v>
      </c>
      <c r="X24" s="92">
        <f t="shared" si="12"/>
        <v>715.30433730828213</v>
      </c>
      <c r="Y24" s="92">
        <f t="shared" si="13"/>
        <v>18003.094162852765</v>
      </c>
      <c r="Z24" s="318">
        <f t="shared" si="14"/>
        <v>2075.4479233226839</v>
      </c>
      <c r="AA24" s="323">
        <f t="shared" si="15"/>
        <v>103362.54208617544</v>
      </c>
    </row>
    <row r="25" spans="1:27" x14ac:dyDescent="0.3">
      <c r="A25" s="88" t="s">
        <v>60</v>
      </c>
      <c r="B25" s="89" t="s">
        <v>134</v>
      </c>
      <c r="C25" s="322">
        <v>71187</v>
      </c>
      <c r="D25" s="90">
        <f t="shared" si="0"/>
        <v>36.38952076677316</v>
      </c>
      <c r="E25" s="89">
        <v>37.5</v>
      </c>
      <c r="F25" s="92">
        <f t="shared" si="2"/>
        <v>955.34700920245393</v>
      </c>
      <c r="G25" s="92">
        <f t="shared" si="3"/>
        <v>9378.5051111963185</v>
      </c>
      <c r="H25" s="92">
        <f t="shared" si="4"/>
        <v>4542.5049218528602</v>
      </c>
      <c r="I25" s="92">
        <f t="shared" si="5"/>
        <v>541.06760256901839</v>
      </c>
      <c r="J25" s="92">
        <f t="shared" si="6"/>
        <v>15417.424644820652</v>
      </c>
      <c r="K25" s="318">
        <f t="shared" si="7"/>
        <v>1773.9891373801916</v>
      </c>
      <c r="L25" s="323">
        <f t="shared" si="8"/>
        <v>88378.413782200849</v>
      </c>
      <c r="N25" s="321"/>
      <c r="P25" s="88" t="s">
        <v>161</v>
      </c>
      <c r="Q25" s="89" t="s">
        <v>137</v>
      </c>
      <c r="R25" s="322">
        <v>88799</v>
      </c>
      <c r="S25" s="91">
        <f t="shared" si="9"/>
        <v>45.392460063897758</v>
      </c>
      <c r="T25" s="89">
        <v>37.5</v>
      </c>
      <c r="U25" s="92">
        <f t="shared" si="1"/>
        <v>1191.7043711656443</v>
      </c>
      <c r="V25" s="92">
        <f t="shared" si="10"/>
        <v>11698.791568251534</v>
      </c>
      <c r="W25" s="92">
        <f t="shared" si="11"/>
        <v>5542.0775286982362</v>
      </c>
      <c r="X25" s="92">
        <f t="shared" si="12"/>
        <v>762.67121954562879</v>
      </c>
      <c r="Y25" s="92">
        <f t="shared" si="13"/>
        <v>19195.244687661041</v>
      </c>
      <c r="Z25" s="318">
        <f t="shared" si="14"/>
        <v>2212.8824281150155</v>
      </c>
      <c r="AA25" s="323">
        <f t="shared" si="15"/>
        <v>110207.12711577606</v>
      </c>
    </row>
    <row r="26" spans="1:27" x14ac:dyDescent="0.3">
      <c r="A26" s="88" t="s">
        <v>61</v>
      </c>
      <c r="B26" s="89" t="s">
        <v>134</v>
      </c>
      <c r="C26" s="322">
        <v>73768</v>
      </c>
      <c r="D26" s="90">
        <f t="shared" si="0"/>
        <v>37.708881789137379</v>
      </c>
      <c r="E26" s="89">
        <v>37.5</v>
      </c>
      <c r="F26" s="92">
        <f t="shared" si="2"/>
        <v>989.98466257668713</v>
      </c>
      <c r="G26" s="92">
        <f t="shared" si="3"/>
        <v>9718.5380061349697</v>
      </c>
      <c r="H26" s="92">
        <f t="shared" si="4"/>
        <v>4707.2007961459503</v>
      </c>
      <c r="I26" s="92">
        <f t="shared" si="5"/>
        <v>560.68488496932503</v>
      </c>
      <c r="J26" s="92">
        <f t="shared" si="6"/>
        <v>15976.408349826934</v>
      </c>
      <c r="K26" s="318">
        <f t="shared" si="7"/>
        <v>1838.3079872204473</v>
      </c>
      <c r="L26" s="323">
        <f t="shared" si="8"/>
        <v>91582.716337047372</v>
      </c>
      <c r="N26" s="321"/>
      <c r="P26" s="88" t="s">
        <v>162</v>
      </c>
      <c r="Q26" s="89" t="s">
        <v>137</v>
      </c>
      <c r="R26" s="322">
        <v>91779</v>
      </c>
      <c r="S26" s="91">
        <f t="shared" si="9"/>
        <v>46.915782747603835</v>
      </c>
      <c r="T26" s="89">
        <v>37.5</v>
      </c>
      <c r="U26" s="92">
        <f t="shared" si="1"/>
        <v>1231.6967024539877</v>
      </c>
      <c r="V26" s="92">
        <f t="shared" si="10"/>
        <v>12091.39057131902</v>
      </c>
      <c r="W26" s="92">
        <f t="shared" si="11"/>
        <v>5728.063756420629</v>
      </c>
      <c r="X26" s="92">
        <f t="shared" si="12"/>
        <v>788.26565455329751</v>
      </c>
      <c r="Y26" s="92">
        <f t="shared" si="13"/>
        <v>19839.416684746935</v>
      </c>
      <c r="Z26" s="318">
        <f t="shared" si="14"/>
        <v>2287.1444089456868</v>
      </c>
      <c r="AA26" s="323">
        <f t="shared" si="15"/>
        <v>113905.56109369262</v>
      </c>
    </row>
    <row r="27" spans="1:27" x14ac:dyDescent="0.3">
      <c r="A27" s="88" t="s">
        <v>62</v>
      </c>
      <c r="B27" s="89" t="s">
        <v>134</v>
      </c>
      <c r="C27" s="322">
        <v>76862</v>
      </c>
      <c r="D27" s="90">
        <f t="shared" si="0"/>
        <v>39.29047923322684</v>
      </c>
      <c r="E27" s="89">
        <v>37.5</v>
      </c>
      <c r="F27" s="92">
        <f t="shared" si="2"/>
        <v>1031.5069018404909</v>
      </c>
      <c r="G27" s="92">
        <f t="shared" si="3"/>
        <v>10126.155897239265</v>
      </c>
      <c r="H27" s="92">
        <f t="shared" si="4"/>
        <v>4904.6316504903216</v>
      </c>
      <c r="I27" s="92">
        <f t="shared" si="5"/>
        <v>584.2013017638036</v>
      </c>
      <c r="J27" s="92">
        <f t="shared" si="6"/>
        <v>16646.495751333878</v>
      </c>
      <c r="K27" s="318">
        <f t="shared" si="7"/>
        <v>1915.4108626198085</v>
      </c>
      <c r="L27" s="323">
        <f t="shared" si="8"/>
        <v>95423.906613953703</v>
      </c>
      <c r="N27" s="321"/>
      <c r="P27" s="88" t="s">
        <v>163</v>
      </c>
      <c r="Q27" s="89" t="s">
        <v>137</v>
      </c>
      <c r="R27" s="322">
        <v>94782</v>
      </c>
      <c r="S27" s="91">
        <f t="shared" si="9"/>
        <v>48.450862619808305</v>
      </c>
      <c r="T27" s="89">
        <v>37.5</v>
      </c>
      <c r="U27" s="92">
        <f t="shared" si="1"/>
        <v>1271.9976993865032</v>
      </c>
      <c r="V27" s="92">
        <f t="shared" si="10"/>
        <v>12487.019700920246</v>
      </c>
      <c r="W27" s="92">
        <f t="shared" si="11"/>
        <v>5915.4854483167173</v>
      </c>
      <c r="X27" s="92">
        <f t="shared" si="12"/>
        <v>814.05763050230053</v>
      </c>
      <c r="Y27" s="92">
        <f t="shared" si="13"/>
        <v>20488.560479125765</v>
      </c>
      <c r="Z27" s="318">
        <f t="shared" si="14"/>
        <v>2361.9795527156548</v>
      </c>
      <c r="AA27" s="323">
        <f t="shared" si="15"/>
        <v>117632.5400318414</v>
      </c>
    </row>
    <row r="28" spans="1:27" x14ac:dyDescent="0.3">
      <c r="A28" s="88" t="s">
        <v>63</v>
      </c>
      <c r="B28" s="89" t="s">
        <v>134</v>
      </c>
      <c r="C28" s="322">
        <v>79438</v>
      </c>
      <c r="D28" s="90">
        <f t="shared" si="0"/>
        <v>40.607284345047923</v>
      </c>
      <c r="E28" s="89">
        <v>37.5</v>
      </c>
      <c r="F28" s="92">
        <f t="shared" si="2"/>
        <v>1066.07745398773</v>
      </c>
      <c r="G28" s="92">
        <f t="shared" si="3"/>
        <v>10465.530069018405</v>
      </c>
      <c r="H28" s="92">
        <f t="shared" si="4"/>
        <v>5069.0084703969478</v>
      </c>
      <c r="I28" s="92">
        <f t="shared" si="5"/>
        <v>603.78058090490799</v>
      </c>
      <c r="J28" s="92">
        <f t="shared" si="6"/>
        <v>17204.39657430799</v>
      </c>
      <c r="K28" s="318">
        <f t="shared" si="7"/>
        <v>1979.6051118210862</v>
      </c>
      <c r="L28" s="323">
        <f t="shared" si="8"/>
        <v>98622.001686129079</v>
      </c>
      <c r="N28" s="321"/>
      <c r="P28" s="88" t="s">
        <v>164</v>
      </c>
      <c r="Q28" s="89" t="s">
        <v>137</v>
      </c>
      <c r="R28" s="322">
        <v>96132</v>
      </c>
      <c r="S28" s="91">
        <f t="shared" si="9"/>
        <v>49.140958466453675</v>
      </c>
      <c r="T28" s="89">
        <v>37.5</v>
      </c>
      <c r="U28" s="92">
        <f t="shared" si="1"/>
        <v>1290.1150306748466</v>
      </c>
      <c r="V28" s="92">
        <f t="shared" si="10"/>
        <v>12664.87495398773</v>
      </c>
      <c r="W28" s="92">
        <f t="shared" si="11"/>
        <v>5999.74095416411</v>
      </c>
      <c r="X28" s="92">
        <f t="shared" si="12"/>
        <v>825.65242488496926</v>
      </c>
      <c r="Y28" s="92">
        <f t="shared" si="13"/>
        <v>20780.383363711659</v>
      </c>
      <c r="Z28" s="318">
        <f t="shared" si="14"/>
        <v>2395.6217252396168</v>
      </c>
      <c r="AA28" s="323">
        <f t="shared" si="15"/>
        <v>119308.00508895128</v>
      </c>
    </row>
    <row r="29" spans="1:27" x14ac:dyDescent="0.3">
      <c r="A29" s="88" t="s">
        <v>64</v>
      </c>
      <c r="B29" s="89" t="s">
        <v>134</v>
      </c>
      <c r="C29" s="322">
        <v>80983</v>
      </c>
      <c r="D29" s="90">
        <f t="shared" si="0"/>
        <v>41.3970607028754</v>
      </c>
      <c r="E29" s="89">
        <v>37.5</v>
      </c>
      <c r="F29" s="92">
        <f t="shared" si="2"/>
        <v>1086.8117331288342</v>
      </c>
      <c r="G29" s="92">
        <f t="shared" si="3"/>
        <v>10669.075525306749</v>
      </c>
      <c r="H29" s="92">
        <f t="shared" si="4"/>
        <v>5167.596275814547</v>
      </c>
      <c r="I29" s="92">
        <f t="shared" si="5"/>
        <v>615.52358799846627</v>
      </c>
      <c r="J29" s="92">
        <f t="shared" si="6"/>
        <v>17539.007122248597</v>
      </c>
      <c r="K29" s="318">
        <f t="shared" si="7"/>
        <v>2018.1067092651758</v>
      </c>
      <c r="L29" s="323">
        <f t="shared" si="8"/>
        <v>100540.11383151378</v>
      </c>
      <c r="N29" s="321"/>
      <c r="P29" s="88" t="s">
        <v>165</v>
      </c>
      <c r="Q29" s="89" t="s">
        <v>137</v>
      </c>
      <c r="R29" s="322">
        <v>97480</v>
      </c>
      <c r="S29" s="91">
        <f t="shared" si="9"/>
        <v>49.830031948881789</v>
      </c>
      <c r="T29" s="89">
        <v>37.5</v>
      </c>
      <c r="U29" s="92">
        <f t="shared" si="1"/>
        <v>1308.2055214723928</v>
      </c>
      <c r="V29" s="92">
        <f t="shared" si="10"/>
        <v>12842.466717791413</v>
      </c>
      <c r="W29" s="92">
        <f t="shared" si="11"/>
        <v>6083.871637039877</v>
      </c>
      <c r="X29" s="92">
        <f t="shared" si="12"/>
        <v>837.23004179447855</v>
      </c>
      <c r="Y29" s="92">
        <f t="shared" si="13"/>
        <v>21071.773918098163</v>
      </c>
      <c r="Z29" s="318">
        <f t="shared" si="14"/>
        <v>2429.214057507987</v>
      </c>
      <c r="AA29" s="323">
        <f t="shared" si="15"/>
        <v>120980.98797560614</v>
      </c>
    </row>
    <row r="30" spans="1:27" x14ac:dyDescent="0.3">
      <c r="A30" s="88" t="s">
        <v>65</v>
      </c>
      <c r="B30" s="89" t="s">
        <v>134</v>
      </c>
      <c r="C30" s="322">
        <v>82528</v>
      </c>
      <c r="D30" s="90">
        <f t="shared" si="0"/>
        <v>42.186837060702871</v>
      </c>
      <c r="E30" s="89">
        <v>37.5</v>
      </c>
      <c r="F30" s="92">
        <f t="shared" si="2"/>
        <v>1107.5460122699387</v>
      </c>
      <c r="G30" s="92">
        <f t="shared" si="3"/>
        <v>10872.620981595093</v>
      </c>
      <c r="H30" s="92">
        <f t="shared" si="4"/>
        <v>5266.184081232147</v>
      </c>
      <c r="I30" s="92">
        <f t="shared" si="5"/>
        <v>627.26659509202455</v>
      </c>
      <c r="J30" s="92">
        <f t="shared" si="6"/>
        <v>17873.617670189204</v>
      </c>
      <c r="K30" s="318">
        <f t="shared" si="7"/>
        <v>2056.608306709265</v>
      </c>
      <c r="L30" s="323">
        <f t="shared" si="8"/>
        <v>102458.22597689848</v>
      </c>
      <c r="N30" s="321"/>
      <c r="P30" s="88" t="s">
        <v>166</v>
      </c>
      <c r="Q30" s="89" t="s">
        <v>137</v>
      </c>
      <c r="R30" s="322">
        <v>100177</v>
      </c>
      <c r="S30" s="91">
        <f t="shared" si="9"/>
        <v>51.208690095846642</v>
      </c>
      <c r="T30" s="89">
        <v>37.5</v>
      </c>
      <c r="U30" s="92">
        <f t="shared" si="1"/>
        <v>1344.3999233128834</v>
      </c>
      <c r="V30" s="92">
        <f t="shared" si="10"/>
        <v>13197.781990030675</v>
      </c>
      <c r="W30" s="92">
        <f t="shared" si="11"/>
        <v>6252.1954142772238</v>
      </c>
      <c r="X30" s="92">
        <f t="shared" si="12"/>
        <v>860.39386435007668</v>
      </c>
      <c r="Y30" s="92">
        <f t="shared" si="13"/>
        <v>21654.77119197086</v>
      </c>
      <c r="Z30" s="318">
        <f t="shared" si="14"/>
        <v>2496.4236421725236</v>
      </c>
      <c r="AA30" s="323">
        <f t="shared" si="15"/>
        <v>124328.19483414339</v>
      </c>
    </row>
    <row r="31" spans="1:27" x14ac:dyDescent="0.3">
      <c r="A31" s="88" t="s">
        <v>66</v>
      </c>
      <c r="B31" s="89" t="s">
        <v>134</v>
      </c>
      <c r="C31" s="322">
        <v>84075</v>
      </c>
      <c r="D31" s="90">
        <f t="shared" si="0"/>
        <v>42.977635782747605</v>
      </c>
      <c r="E31" s="89">
        <v>37.5</v>
      </c>
      <c r="F31" s="92">
        <f t="shared" si="2"/>
        <v>1128.3071319018404</v>
      </c>
      <c r="G31" s="92">
        <f t="shared" si="3"/>
        <v>11076.429927147239</v>
      </c>
      <c r="H31" s="92">
        <f t="shared" si="4"/>
        <v>5364.8995084043318</v>
      </c>
      <c r="I31" s="92">
        <f t="shared" si="5"/>
        <v>639.02480348926372</v>
      </c>
      <c r="J31" s="92">
        <f t="shared" si="6"/>
        <v>18208.661370942675</v>
      </c>
      <c r="K31" s="318">
        <f t="shared" si="7"/>
        <v>2095.1597444089457</v>
      </c>
      <c r="L31" s="323">
        <f t="shared" si="8"/>
        <v>104378.8211153516</v>
      </c>
      <c r="N31" s="321"/>
      <c r="P31" s="88" t="s">
        <v>167</v>
      </c>
      <c r="Q31" s="89" t="s">
        <v>137</v>
      </c>
      <c r="R31" s="322">
        <v>102872</v>
      </c>
      <c r="S31" s="91">
        <f t="shared" si="9"/>
        <v>52.586325878594245</v>
      </c>
      <c r="T31" s="89">
        <v>37.5</v>
      </c>
      <c r="U31" s="92">
        <f t="shared" si="1"/>
        <v>1380.5674846625766</v>
      </c>
      <c r="V31" s="92">
        <f t="shared" si="10"/>
        <v>13552.833773006136</v>
      </c>
      <c r="W31" s="92">
        <f t="shared" si="11"/>
        <v>6420.3943685429449</v>
      </c>
      <c r="X31" s="92">
        <f t="shared" si="12"/>
        <v>883.54050943251525</v>
      </c>
      <c r="Y31" s="92">
        <f t="shared" si="13"/>
        <v>22237.336135644171</v>
      </c>
      <c r="Z31" s="318">
        <f t="shared" si="14"/>
        <v>2563.5833865814693</v>
      </c>
      <c r="AA31" s="323">
        <f t="shared" si="15"/>
        <v>127672.91952222562</v>
      </c>
    </row>
    <row r="32" spans="1:27" x14ac:dyDescent="0.3">
      <c r="A32" s="88" t="s">
        <v>67</v>
      </c>
      <c r="B32" s="89" t="s">
        <v>134</v>
      </c>
      <c r="C32" s="322">
        <v>87168</v>
      </c>
      <c r="D32" s="90">
        <f t="shared" si="0"/>
        <v>44.558722044728434</v>
      </c>
      <c r="E32" s="89">
        <v>37.5</v>
      </c>
      <c r="F32" s="92">
        <f t="shared" si="2"/>
        <v>1169.8159509202453</v>
      </c>
      <c r="G32" s="92">
        <f t="shared" si="3"/>
        <v>11483.916073619634</v>
      </c>
      <c r="H32" s="92">
        <f t="shared" si="4"/>
        <v>5562.2665518714111</v>
      </c>
      <c r="I32" s="92">
        <f t="shared" si="5"/>
        <v>662.53361963190184</v>
      </c>
      <c r="J32" s="92">
        <f t="shared" si="6"/>
        <v>18878.53219604319</v>
      </c>
      <c r="K32" s="318">
        <f t="shared" si="7"/>
        <v>2172.237699680511</v>
      </c>
      <c r="L32" s="323">
        <f t="shared" si="8"/>
        <v>108218.7698957237</v>
      </c>
      <c r="N32" s="321"/>
      <c r="P32" s="88" t="s">
        <v>168</v>
      </c>
      <c r="Q32" s="89" t="s">
        <v>137</v>
      </c>
      <c r="R32" s="322">
        <v>105570</v>
      </c>
      <c r="S32" s="91">
        <f t="shared" si="9"/>
        <v>53.965495207667729</v>
      </c>
      <c r="T32" s="89">
        <v>37.5</v>
      </c>
      <c r="U32" s="92">
        <f t="shared" si="1"/>
        <v>1416.7753067484662</v>
      </c>
      <c r="V32" s="92">
        <f t="shared" si="10"/>
        <v>13908.280789877301</v>
      </c>
      <c r="W32" s="92">
        <f t="shared" si="11"/>
        <v>6588.7805572661036</v>
      </c>
      <c r="X32" s="92">
        <f t="shared" si="12"/>
        <v>906.71292072469316</v>
      </c>
      <c r="Y32" s="92">
        <f t="shared" si="13"/>
        <v>22820.549574616565</v>
      </c>
      <c r="Z32" s="318">
        <f t="shared" si="14"/>
        <v>2630.817891373802</v>
      </c>
      <c r="AA32" s="323">
        <f t="shared" si="15"/>
        <v>131021.36746599036</v>
      </c>
    </row>
    <row r="33" spans="1:27" x14ac:dyDescent="0.3">
      <c r="A33" s="88" t="s">
        <v>68</v>
      </c>
      <c r="B33" s="89" t="s">
        <v>134</v>
      </c>
      <c r="C33" s="322">
        <v>90260</v>
      </c>
      <c r="D33" s="90">
        <f t="shared" si="0"/>
        <v>46.139297124600638</v>
      </c>
      <c r="E33" s="89">
        <v>37.5</v>
      </c>
      <c r="F33" s="92">
        <f t="shared" si="2"/>
        <v>1211.3113496932517</v>
      </c>
      <c r="G33" s="92">
        <f t="shared" si="3"/>
        <v>11891.270475460124</v>
      </c>
      <c r="H33" s="92">
        <f t="shared" si="4"/>
        <v>5759.5697844611959</v>
      </c>
      <c r="I33" s="92">
        <f t="shared" si="5"/>
        <v>686.03483512269929</v>
      </c>
      <c r="J33" s="92">
        <f t="shared" si="6"/>
        <v>19548.186444737272</v>
      </c>
      <c r="K33" s="318">
        <f t="shared" si="7"/>
        <v>2249.2907348242811</v>
      </c>
      <c r="L33" s="323">
        <f t="shared" si="8"/>
        <v>112057.47717956157</v>
      </c>
      <c r="P33" s="88" t="s">
        <v>169</v>
      </c>
      <c r="Q33" s="89" t="s">
        <v>137</v>
      </c>
      <c r="R33" s="322">
        <v>109072</v>
      </c>
      <c r="S33" s="91">
        <f t="shared" si="9"/>
        <v>55.755654952076682</v>
      </c>
      <c r="T33" s="89">
        <v>37.5</v>
      </c>
      <c r="U33" s="92">
        <f t="shared" si="1"/>
        <v>1463.7730061349694</v>
      </c>
      <c r="V33" s="92">
        <f t="shared" si="10"/>
        <v>14369.650490797547</v>
      </c>
      <c r="W33" s="92">
        <f t="shared" si="11"/>
        <v>6807.3455805828225</v>
      </c>
      <c r="X33" s="92">
        <f t="shared" si="12"/>
        <v>936.79067622699381</v>
      </c>
      <c r="Y33" s="92">
        <f t="shared" si="13"/>
        <v>23577.559753742331</v>
      </c>
      <c r="Z33" s="318">
        <f t="shared" si="14"/>
        <v>2718.0881789137384</v>
      </c>
      <c r="AA33" s="323">
        <f t="shared" si="15"/>
        <v>135367.64793265608</v>
      </c>
    </row>
    <row r="34" spans="1:27" x14ac:dyDescent="0.3">
      <c r="A34" s="88" t="s">
        <v>69</v>
      </c>
      <c r="B34" s="89" t="s">
        <v>134</v>
      </c>
      <c r="C34" s="322">
        <v>93352</v>
      </c>
      <c r="D34" s="90">
        <f t="shared" si="0"/>
        <v>47.719872204472843</v>
      </c>
      <c r="E34" s="89">
        <v>37.5</v>
      </c>
      <c r="F34" s="92">
        <f t="shared" si="2"/>
        <v>1252.8067484662577</v>
      </c>
      <c r="G34" s="92">
        <f t="shared" si="3"/>
        <v>12298.624877300614</v>
      </c>
      <c r="H34" s="92">
        <f t="shared" si="4"/>
        <v>5956.8730170509807</v>
      </c>
      <c r="I34" s="92">
        <f t="shared" si="5"/>
        <v>709.53605061349697</v>
      </c>
      <c r="J34" s="92">
        <f t="shared" si="6"/>
        <v>20217.840693431346</v>
      </c>
      <c r="K34" s="318">
        <f t="shared" si="7"/>
        <v>2326.3437699680512</v>
      </c>
      <c r="L34" s="323">
        <f t="shared" si="8"/>
        <v>115896.1844633994</v>
      </c>
      <c r="P34" s="88" t="s">
        <v>170</v>
      </c>
      <c r="Q34" s="89" t="s">
        <v>137</v>
      </c>
      <c r="R34" s="322">
        <v>112555</v>
      </c>
      <c r="S34" s="91">
        <f t="shared" si="9"/>
        <v>57.536102236421719</v>
      </c>
      <c r="T34" s="89">
        <v>37.5</v>
      </c>
      <c r="U34" s="92">
        <f t="shared" si="1"/>
        <v>1510.5157208588957</v>
      </c>
      <c r="V34" s="92">
        <f t="shared" si="10"/>
        <v>14828.517043711656</v>
      </c>
      <c r="W34" s="92">
        <f t="shared" si="11"/>
        <v>7024.7247856690956</v>
      </c>
      <c r="X34" s="92">
        <f t="shared" si="12"/>
        <v>966.70524573427917</v>
      </c>
      <c r="Y34" s="92">
        <f t="shared" si="13"/>
        <v>24330.462795973926</v>
      </c>
      <c r="Z34" s="318">
        <f t="shared" si="14"/>
        <v>2804.8849840255589</v>
      </c>
      <c r="AA34" s="323">
        <f t="shared" si="15"/>
        <v>139690.34777999949</v>
      </c>
    </row>
    <row r="35" spans="1:27" x14ac:dyDescent="0.3">
      <c r="A35" s="88" t="s">
        <v>70</v>
      </c>
      <c r="B35" s="89" t="s">
        <v>134</v>
      </c>
      <c r="C35" s="322">
        <v>96957</v>
      </c>
      <c r="D35" s="90">
        <f t="shared" si="0"/>
        <v>49.562683706070288</v>
      </c>
      <c r="E35" s="89">
        <v>37.5</v>
      </c>
      <c r="F35" s="92">
        <f t="shared" si="2"/>
        <v>1301.1867331288342</v>
      </c>
      <c r="G35" s="92">
        <f t="shared" si="3"/>
        <v>12773.56427530675</v>
      </c>
      <c r="H35" s="92">
        <f t="shared" si="4"/>
        <v>6186.9112296920475</v>
      </c>
      <c r="I35" s="92">
        <f t="shared" si="5"/>
        <v>736.93640049846624</v>
      </c>
      <c r="J35" s="92">
        <f t="shared" si="6"/>
        <v>20998.598638626099</v>
      </c>
      <c r="K35" s="318">
        <f t="shared" si="7"/>
        <v>2416.1808306709268</v>
      </c>
      <c r="L35" s="323">
        <f t="shared" si="8"/>
        <v>120371.77946929703</v>
      </c>
      <c r="P35" s="88" t="s">
        <v>171</v>
      </c>
      <c r="Q35" s="89" t="s">
        <v>137</v>
      </c>
      <c r="R35" s="322">
        <v>116027</v>
      </c>
      <c r="S35" s="91">
        <f t="shared" si="9"/>
        <v>59.310926517571886</v>
      </c>
      <c r="T35" s="89">
        <v>37.5</v>
      </c>
      <c r="U35" s="92">
        <f t="shared" si="1"/>
        <v>1557.1108128834355</v>
      </c>
      <c r="V35" s="92">
        <f t="shared" si="10"/>
        <v>15285.934405674847</v>
      </c>
      <c r="W35" s="92">
        <f t="shared" si="11"/>
        <v>7241.4174644114264</v>
      </c>
      <c r="X35" s="92">
        <f t="shared" si="12"/>
        <v>996.52533913918705</v>
      </c>
      <c r="Y35" s="92">
        <f t="shared" si="13"/>
        <v>25080.988022108897</v>
      </c>
      <c r="Z35" s="318">
        <f t="shared" si="14"/>
        <v>2891.4076677316293</v>
      </c>
      <c r="AA35" s="323">
        <f t="shared" si="15"/>
        <v>143999.39568984054</v>
      </c>
    </row>
    <row r="36" spans="1:27" x14ac:dyDescent="0.3">
      <c r="A36" s="88" t="s">
        <v>71</v>
      </c>
      <c r="B36" s="89" t="s">
        <v>134</v>
      </c>
      <c r="C36" s="322">
        <v>97475</v>
      </c>
      <c r="D36" s="90">
        <f t="shared" si="0"/>
        <v>49.827476038338659</v>
      </c>
      <c r="E36" s="89">
        <v>37.5</v>
      </c>
      <c r="F36" s="92">
        <f t="shared" si="2"/>
        <v>1308.1384202453987</v>
      </c>
      <c r="G36" s="92">
        <f t="shared" si="3"/>
        <v>12841.807994631901</v>
      </c>
      <c r="H36" s="92">
        <f t="shared" si="4"/>
        <v>6219.9652641297916</v>
      </c>
      <c r="I36" s="92">
        <f t="shared" si="5"/>
        <v>740.87353815184042</v>
      </c>
      <c r="J36" s="92">
        <f t="shared" si="6"/>
        <v>21110.785217158933</v>
      </c>
      <c r="K36" s="318">
        <f t="shared" si="7"/>
        <v>2429.0894568690096</v>
      </c>
      <c r="L36" s="323">
        <f t="shared" si="8"/>
        <v>121014.87467402793</v>
      </c>
      <c r="P36" s="88" t="s">
        <v>172</v>
      </c>
      <c r="Q36" s="89" t="s">
        <v>137</v>
      </c>
      <c r="R36" s="322">
        <v>119506</v>
      </c>
      <c r="S36" s="91">
        <f t="shared" si="9"/>
        <v>61.089329073482425</v>
      </c>
      <c r="T36" s="89">
        <v>37.5</v>
      </c>
      <c r="U36" s="92">
        <f t="shared" si="1"/>
        <v>1603.7998466257668</v>
      </c>
      <c r="V36" s="92">
        <f t="shared" si="10"/>
        <v>15744.273980061351</v>
      </c>
      <c r="W36" s="92">
        <f t="shared" si="11"/>
        <v>7458.5470235544481</v>
      </c>
      <c r="X36" s="92">
        <f t="shared" si="12"/>
        <v>1026.4055537001534</v>
      </c>
      <c r="Y36" s="92">
        <f t="shared" si="13"/>
        <v>25833.026403941723</v>
      </c>
      <c r="Z36" s="318">
        <f t="shared" si="14"/>
        <v>2978.1047923322681</v>
      </c>
      <c r="AA36" s="323">
        <f t="shared" si="15"/>
        <v>148317.13119627399</v>
      </c>
    </row>
    <row r="37" spans="1:27" x14ac:dyDescent="0.3">
      <c r="A37" s="88" t="s">
        <v>72</v>
      </c>
      <c r="B37" s="89" t="s">
        <v>134</v>
      </c>
      <c r="C37" s="322">
        <v>100567</v>
      </c>
      <c r="D37" s="90">
        <f t="shared" si="0"/>
        <v>51.408051118210864</v>
      </c>
      <c r="E37" s="89">
        <v>37.5</v>
      </c>
      <c r="F37" s="92">
        <f t="shared" si="2"/>
        <v>1349.6338190184049</v>
      </c>
      <c r="G37" s="92">
        <f t="shared" si="3"/>
        <v>13249.162396472393</v>
      </c>
      <c r="H37" s="92">
        <f t="shared" si="4"/>
        <v>6417.2684967195773</v>
      </c>
      <c r="I37" s="92">
        <f t="shared" si="5"/>
        <v>764.37475364263798</v>
      </c>
      <c r="J37" s="92">
        <f t="shared" si="6"/>
        <v>21780.439465853015</v>
      </c>
      <c r="K37" s="318">
        <f t="shared" si="7"/>
        <v>2506.1424920127797</v>
      </c>
      <c r="L37" s="323">
        <f t="shared" si="8"/>
        <v>124853.5819578658</v>
      </c>
      <c r="P37" s="88" t="s">
        <v>173</v>
      </c>
      <c r="Q37" s="89" t="s">
        <v>137</v>
      </c>
      <c r="R37" s="322">
        <v>126891</v>
      </c>
      <c r="S37" s="91">
        <f t="shared" si="9"/>
        <v>64.864408945686904</v>
      </c>
      <c r="T37" s="89">
        <v>37.5</v>
      </c>
      <c r="U37" s="92">
        <f t="shared" si="1"/>
        <v>1702.9083588957055</v>
      </c>
      <c r="V37" s="92">
        <f t="shared" si="10"/>
        <v>16717.208086656443</v>
      </c>
      <c r="W37" s="92">
        <f t="shared" si="11"/>
        <v>7919.4558462825926</v>
      </c>
      <c r="X37" s="92">
        <f t="shared" si="12"/>
        <v>1089.8333733416412</v>
      </c>
      <c r="Y37" s="92">
        <f t="shared" si="13"/>
        <v>27429.405665176382</v>
      </c>
      <c r="Z37" s="318">
        <f t="shared" si="14"/>
        <v>3162.1399361022368</v>
      </c>
      <c r="AA37" s="323">
        <f t="shared" si="15"/>
        <v>157482.54560127863</v>
      </c>
    </row>
    <row r="38" spans="1:27" x14ac:dyDescent="0.3">
      <c r="A38" s="88" t="s">
        <v>73</v>
      </c>
      <c r="B38" s="89" t="s">
        <v>134</v>
      </c>
      <c r="C38" s="322">
        <v>103665</v>
      </c>
      <c r="D38" s="90">
        <f t="shared" si="0"/>
        <v>52.991693290734823</v>
      </c>
      <c r="E38" s="89">
        <v>37.5</v>
      </c>
      <c r="F38" s="92">
        <f t="shared" si="2"/>
        <v>1391.2097392638036</v>
      </c>
      <c r="G38" s="92">
        <f t="shared" si="3"/>
        <v>13657.307266104295</v>
      </c>
      <c r="H38" s="92">
        <f t="shared" si="4"/>
        <v>6614.9545945731206</v>
      </c>
      <c r="I38" s="92">
        <f t="shared" si="5"/>
        <v>787.92157304447858</v>
      </c>
      <c r="J38" s="92">
        <f t="shared" si="6"/>
        <v>22451.393172985699</v>
      </c>
      <c r="K38" s="318">
        <f t="shared" si="7"/>
        <v>2583.3450479233225</v>
      </c>
      <c r="L38" s="323">
        <f t="shared" si="8"/>
        <v>128699.73822090904</v>
      </c>
      <c r="P38" s="88" t="s">
        <v>174</v>
      </c>
      <c r="Q38" s="89" t="s">
        <v>137</v>
      </c>
      <c r="R38" s="322">
        <v>130795</v>
      </c>
      <c r="S38" s="91">
        <f t="shared" si="9"/>
        <v>66.860063897763581</v>
      </c>
      <c r="T38" s="89">
        <v>37.5</v>
      </c>
      <c r="U38" s="92">
        <f t="shared" si="1"/>
        <v>1755.3009969325153</v>
      </c>
      <c r="V38" s="92">
        <f t="shared" si="10"/>
        <v>17231.539129601228</v>
      </c>
      <c r="W38" s="92">
        <f t="shared" si="11"/>
        <v>8163.1102868960897</v>
      </c>
      <c r="X38" s="92">
        <f t="shared" si="12"/>
        <v>1123.3638009490032</v>
      </c>
      <c r="Y38" s="92">
        <f t="shared" si="13"/>
        <v>28273.314214378835</v>
      </c>
      <c r="Z38" s="318">
        <f t="shared" si="14"/>
        <v>3259.4281150159745</v>
      </c>
      <c r="AA38" s="323">
        <f t="shared" si="15"/>
        <v>162327.74232939482</v>
      </c>
    </row>
    <row r="39" spans="1:27" x14ac:dyDescent="0.3">
      <c r="A39" s="88" t="s">
        <v>74</v>
      </c>
      <c r="B39" s="89" t="s">
        <v>134</v>
      </c>
      <c r="C39" s="322">
        <v>106754</v>
      </c>
      <c r="D39" s="90">
        <f t="shared" si="0"/>
        <v>54.570734824281153</v>
      </c>
      <c r="E39" s="89">
        <v>37.5</v>
      </c>
      <c r="F39" s="92">
        <f t="shared" si="2"/>
        <v>1432.6648773006134</v>
      </c>
      <c r="G39" s="92">
        <f t="shared" si="3"/>
        <v>14064.266434049081</v>
      </c>
      <c r="H39" s="92">
        <f t="shared" si="4"/>
        <v>6812.0663945310271</v>
      </c>
      <c r="I39" s="92">
        <f t="shared" si="5"/>
        <v>811.39998657975457</v>
      </c>
      <c r="J39" s="92">
        <f t="shared" si="6"/>
        <v>23120.397692460476</v>
      </c>
      <c r="K39" s="318">
        <f t="shared" si="7"/>
        <v>2660.323322683706</v>
      </c>
      <c r="L39" s="323">
        <f t="shared" si="8"/>
        <v>132534.7210151442</v>
      </c>
      <c r="P39" s="88" t="s">
        <v>175</v>
      </c>
      <c r="Q39" s="89" t="s">
        <v>137</v>
      </c>
      <c r="R39" s="322">
        <v>134702</v>
      </c>
      <c r="S39" s="91">
        <f t="shared" si="9"/>
        <v>68.857252396166132</v>
      </c>
      <c r="T39" s="89">
        <v>37.5</v>
      </c>
      <c r="U39" s="92">
        <f t="shared" si="1"/>
        <v>1807.7338957055213</v>
      </c>
      <c r="V39" s="92">
        <f t="shared" si="10"/>
        <v>17746.265406441718</v>
      </c>
      <c r="W39" s="92">
        <f t="shared" si="11"/>
        <v>8406.9519619670245</v>
      </c>
      <c r="X39" s="92">
        <f t="shared" si="12"/>
        <v>1156.9199947661043</v>
      </c>
      <c r="Y39" s="92">
        <f t="shared" si="13"/>
        <v>29117.871258880368</v>
      </c>
      <c r="Z39" s="318">
        <f t="shared" si="14"/>
        <v>3356.7910543130988</v>
      </c>
      <c r="AA39" s="323">
        <f t="shared" si="15"/>
        <v>167176.66231319346</v>
      </c>
    </row>
    <row r="40" spans="1:27" x14ac:dyDescent="0.3">
      <c r="A40" s="88" t="s">
        <v>75</v>
      </c>
      <c r="B40" s="89" t="s">
        <v>134</v>
      </c>
      <c r="C40" s="322">
        <v>112937</v>
      </c>
      <c r="D40" s="90">
        <f t="shared" si="0"/>
        <v>57.731373801916938</v>
      </c>
      <c r="E40" s="89">
        <v>37.5</v>
      </c>
      <c r="F40" s="92">
        <f t="shared" si="2"/>
        <v>1515.642254601227</v>
      </c>
      <c r="G40" s="92">
        <f t="shared" si="3"/>
        <v>14878.84349309816</v>
      </c>
      <c r="H40" s="92">
        <f t="shared" si="4"/>
        <v>7206.6090488333048</v>
      </c>
      <c r="I40" s="92">
        <f t="shared" si="5"/>
        <v>858.39481690950925</v>
      </c>
      <c r="J40" s="92">
        <f t="shared" si="6"/>
        <v>24459.489613442202</v>
      </c>
      <c r="K40" s="318">
        <f t="shared" si="7"/>
        <v>2814.4044728434505</v>
      </c>
      <c r="L40" s="323">
        <f t="shared" si="8"/>
        <v>140210.89408628567</v>
      </c>
      <c r="P40" s="88" t="s">
        <v>78</v>
      </c>
      <c r="Q40" s="89" t="s">
        <v>137</v>
      </c>
      <c r="R40" s="322">
        <v>0</v>
      </c>
      <c r="S40" s="90"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322">
        <v>115001</v>
      </c>
      <c r="D41" s="90">
        <f t="shared" si="0"/>
        <v>58.786453674121404</v>
      </c>
      <c r="E41" s="89">
        <v>37.5</v>
      </c>
      <c r="F41" s="92">
        <f t="shared" si="2"/>
        <v>1543.3416411042942</v>
      </c>
      <c r="G41" s="92">
        <f t="shared" si="3"/>
        <v>15150.764413343559</v>
      </c>
      <c r="H41" s="92">
        <f t="shared" si="4"/>
        <v>7338.3146995659426</v>
      </c>
      <c r="I41" s="92">
        <f t="shared" si="5"/>
        <v>874.08256230828226</v>
      </c>
      <c r="J41" s="92">
        <f t="shared" si="6"/>
        <v>24906.503316322076</v>
      </c>
      <c r="K41" s="318">
        <f t="shared" si="7"/>
        <v>2865.8396166134185</v>
      </c>
      <c r="L41" s="323">
        <f t="shared" si="8"/>
        <v>142773.34293293548</v>
      </c>
      <c r="P41" s="88" t="s">
        <v>176</v>
      </c>
      <c r="Q41" s="89" t="s">
        <v>137</v>
      </c>
      <c r="R41" s="322">
        <v>135663</v>
      </c>
      <c r="S41" s="91">
        <f>+R41*12/313/75</f>
        <v>69.348498402555919</v>
      </c>
      <c r="T41" s="89">
        <v>37.5</v>
      </c>
      <c r="U41" s="92">
        <f t="shared" si="1"/>
        <v>1820.6307515337421</v>
      </c>
      <c r="V41" s="92">
        <f t="shared" si="10"/>
        <v>17872.871997699389</v>
      </c>
      <c r="W41" s="92">
        <f t="shared" si="11"/>
        <v>8466.9293998332068</v>
      </c>
      <c r="X41" s="92">
        <f t="shared" si="12"/>
        <v>1165.1737706192487</v>
      </c>
      <c r="Y41" s="92">
        <f t="shared" si="13"/>
        <v>29325.605919685586</v>
      </c>
      <c r="Z41" s="318">
        <f t="shared" si="14"/>
        <v>3380.7392971246009</v>
      </c>
      <c r="AA41" s="323">
        <f t="shared" si="15"/>
        <v>168369.34521681018</v>
      </c>
    </row>
    <row r="42" spans="1:27" x14ac:dyDescent="0.3">
      <c r="A42" s="88" t="s">
        <v>77</v>
      </c>
      <c r="B42" s="89" t="s">
        <v>134</v>
      </c>
      <c r="C42" s="322">
        <v>117063</v>
      </c>
      <c r="D42" s="90">
        <f t="shared" si="0"/>
        <v>59.840511182108628</v>
      </c>
      <c r="E42" s="89">
        <v>37.5</v>
      </c>
      <c r="F42" s="92">
        <f t="shared" si="2"/>
        <v>1571.0141871165645</v>
      </c>
      <c r="G42" s="92">
        <f t="shared" si="3"/>
        <v>15422.421844325154</v>
      </c>
      <c r="H42" s="92">
        <f t="shared" si="4"/>
        <v>7469.892728543995</v>
      </c>
      <c r="I42" s="92">
        <f t="shared" si="5"/>
        <v>889.75510640337427</v>
      </c>
      <c r="J42" s="92">
        <f t="shared" si="6"/>
        <v>25353.08386638909</v>
      </c>
      <c r="K42" s="318">
        <f t="shared" si="7"/>
        <v>2917.2249201277955</v>
      </c>
      <c r="L42" s="323">
        <f t="shared" si="8"/>
        <v>145333.30878651689</v>
      </c>
      <c r="P42" s="88" t="s">
        <v>177</v>
      </c>
      <c r="Q42" s="89" t="s">
        <v>137</v>
      </c>
      <c r="R42" s="322">
        <v>143333</v>
      </c>
      <c r="S42" s="91">
        <f t="shared" si="9"/>
        <v>73.269265175718857</v>
      </c>
      <c r="T42" s="89">
        <v>37.5</v>
      </c>
      <c r="U42" s="92">
        <f t="shared" si="1"/>
        <v>1923.5640337423313</v>
      </c>
      <c r="V42" s="92">
        <f t="shared" si="10"/>
        <v>18883.353324386502</v>
      </c>
      <c r="W42" s="92">
        <f t="shared" si="11"/>
        <v>8945.6254960180213</v>
      </c>
      <c r="X42" s="92">
        <f t="shared" si="12"/>
        <v>1231.0493801859661</v>
      </c>
      <c r="Y42" s="92">
        <f t="shared" si="13"/>
        <v>30983.592234332824</v>
      </c>
      <c r="Z42" s="318">
        <f t="shared" si="14"/>
        <v>3571.8766773162943</v>
      </c>
      <c r="AA42" s="323">
        <f t="shared" si="15"/>
        <v>177888.46891164908</v>
      </c>
    </row>
    <row r="43" spans="1:27" x14ac:dyDescent="0.3">
      <c r="A43" s="88" t="s">
        <v>78</v>
      </c>
      <c r="B43" s="89" t="s">
        <v>134</v>
      </c>
      <c r="C43" s="322">
        <v>119637</v>
      </c>
      <c r="D43" s="90">
        <f t="shared" si="0"/>
        <v>61.156293929712461</v>
      </c>
      <c r="E43" s="89">
        <v>37.5</v>
      </c>
      <c r="F43" s="92">
        <f t="shared" si="2"/>
        <v>1605.5578987730059</v>
      </c>
      <c r="G43" s="92">
        <f t="shared" si="3"/>
        <v>15761.532526840492</v>
      </c>
      <c r="H43" s="92">
        <f t="shared" si="4"/>
        <v>7634.1419266960356</v>
      </c>
      <c r="I43" s="92">
        <f t="shared" si="5"/>
        <v>909.31918424079754</v>
      </c>
      <c r="J43" s="92">
        <f t="shared" si="6"/>
        <v>25910.551536550331</v>
      </c>
      <c r="K43" s="318">
        <f t="shared" si="7"/>
        <v>2981.3693290734823</v>
      </c>
      <c r="L43" s="323">
        <f t="shared" si="8"/>
        <v>148528.92086562383</v>
      </c>
      <c r="P43" s="88" t="s">
        <v>178</v>
      </c>
      <c r="Q43" s="89" t="s">
        <v>137</v>
      </c>
      <c r="R43" s="322">
        <v>146177</v>
      </c>
      <c r="S43" s="91">
        <f t="shared" si="9"/>
        <v>74.72306709265176</v>
      </c>
      <c r="T43" s="89">
        <v>37.5</v>
      </c>
      <c r="U43" s="92">
        <f t="shared" si="1"/>
        <v>1961.7312116564417</v>
      </c>
      <c r="V43" s="92">
        <f t="shared" si="10"/>
        <v>19258.035057515339</v>
      </c>
      <c r="W43" s="92">
        <f t="shared" si="11"/>
        <v>9123.1237616698618</v>
      </c>
      <c r="X43" s="92">
        <f t="shared" si="12"/>
        <v>1255.4757470187883</v>
      </c>
      <c r="Y43" s="92">
        <f t="shared" si="13"/>
        <v>31598.365777860428</v>
      </c>
      <c r="Z43" s="318">
        <f t="shared" si="14"/>
        <v>3642.7495207667735</v>
      </c>
      <c r="AA43" s="323">
        <f t="shared" si="15"/>
        <v>181418.11529862721</v>
      </c>
    </row>
    <row r="44" spans="1:27" x14ac:dyDescent="0.3">
      <c r="A44" s="88" t="s">
        <v>79</v>
      </c>
      <c r="B44" s="89" t="s">
        <v>134</v>
      </c>
      <c r="C44" s="322">
        <v>122218</v>
      </c>
      <c r="D44" s="90">
        <f t="shared" si="0"/>
        <v>62.475654952076681</v>
      </c>
      <c r="E44" s="89">
        <v>37.5</v>
      </c>
      <c r="F44" s="92">
        <f t="shared" si="2"/>
        <v>1640.1955521472391</v>
      </c>
      <c r="G44" s="92">
        <f t="shared" si="3"/>
        <v>16101.565421779142</v>
      </c>
      <c r="H44" s="92">
        <f t="shared" si="4"/>
        <v>7798.8378009891248</v>
      </c>
      <c r="I44" s="92">
        <f t="shared" si="5"/>
        <v>928.93646664110429</v>
      </c>
      <c r="J44" s="92">
        <f t="shared" si="6"/>
        <v>26469.535241556609</v>
      </c>
      <c r="K44" s="318">
        <f t="shared" si="7"/>
        <v>3045.6881789137383</v>
      </c>
      <c r="L44" s="323">
        <f t="shared" si="8"/>
        <v>151733.22342047034</v>
      </c>
      <c r="P44" s="88" t="s">
        <v>179</v>
      </c>
      <c r="Q44" s="89" t="s">
        <v>137</v>
      </c>
      <c r="R44" s="322">
        <v>149016</v>
      </c>
      <c r="S44" s="91">
        <f t="shared" si="9"/>
        <v>76.174313099041541</v>
      </c>
      <c r="T44" s="89">
        <v>37.5</v>
      </c>
      <c r="U44" s="92">
        <f t="shared" si="1"/>
        <v>1999.8312883435583</v>
      </c>
      <c r="V44" s="92">
        <f t="shared" si="10"/>
        <v>19632.058067484664</v>
      </c>
      <c r="W44" s="92">
        <f t="shared" si="11"/>
        <v>9300.309969892638</v>
      </c>
      <c r="X44" s="92">
        <f t="shared" si="12"/>
        <v>1279.8591701687117</v>
      </c>
      <c r="Y44" s="92">
        <f t="shared" si="13"/>
        <v>32212.058495889571</v>
      </c>
      <c r="Z44" s="318">
        <f t="shared" si="14"/>
        <v>3713.4977635782752</v>
      </c>
      <c r="AA44" s="323">
        <f t="shared" si="15"/>
        <v>184941.55625946788</v>
      </c>
    </row>
    <row r="45" spans="1:27" x14ac:dyDescent="0.3">
      <c r="A45" s="88" t="s">
        <v>80</v>
      </c>
      <c r="B45" s="89" t="s">
        <v>134</v>
      </c>
      <c r="C45" s="322">
        <v>129128</v>
      </c>
      <c r="D45" s="90">
        <f t="shared" si="0"/>
        <v>66.007923322683709</v>
      </c>
      <c r="E45" s="89">
        <v>37.5</v>
      </c>
      <c r="F45" s="92">
        <f t="shared" si="2"/>
        <v>1732.9294478527606</v>
      </c>
      <c r="G45" s="92">
        <f t="shared" si="3"/>
        <v>17011.92082822086</v>
      </c>
      <c r="H45" s="92">
        <f t="shared" si="4"/>
        <v>8239.7709630833724</v>
      </c>
      <c r="I45" s="92">
        <f t="shared" si="5"/>
        <v>981.4569708588956</v>
      </c>
      <c r="J45" s="92">
        <f t="shared" si="6"/>
        <v>27966.07821001589</v>
      </c>
      <c r="K45" s="318">
        <f t="shared" si="7"/>
        <v>3217.886261980831</v>
      </c>
      <c r="L45" s="323">
        <f t="shared" si="8"/>
        <v>160311.9644719967</v>
      </c>
      <c r="P45" s="88" t="s">
        <v>180</v>
      </c>
      <c r="Q45" s="89" t="s">
        <v>137</v>
      </c>
      <c r="R45" s="322">
        <v>150761</v>
      </c>
      <c r="S45" s="91">
        <f t="shared" si="9"/>
        <v>77.066325878594256</v>
      </c>
      <c r="T45" s="89">
        <v>37.5</v>
      </c>
      <c r="U45" s="92">
        <f t="shared" si="1"/>
        <v>2023.2496165644172</v>
      </c>
      <c r="V45" s="92">
        <f t="shared" si="10"/>
        <v>19861.952450153378</v>
      </c>
      <c r="W45" s="92">
        <f t="shared" si="11"/>
        <v>9409.2180126361218</v>
      </c>
      <c r="X45" s="92">
        <f t="shared" si="12"/>
        <v>1294.8465155003835</v>
      </c>
      <c r="Y45" s="92">
        <f t="shared" si="13"/>
        <v>32589.266594854304</v>
      </c>
      <c r="Z45" s="318">
        <f t="shared" si="14"/>
        <v>3756.9833865814699</v>
      </c>
      <c r="AA45" s="323">
        <f t="shared" si="15"/>
        <v>187107.2499814358</v>
      </c>
    </row>
    <row r="46" spans="1:27" x14ac:dyDescent="0.3">
      <c r="A46" s="88" t="s">
        <v>81</v>
      </c>
      <c r="B46" s="89" t="s">
        <v>134</v>
      </c>
      <c r="C46" s="322">
        <v>131689</v>
      </c>
      <c r="D46" s="90">
        <f t="shared" si="0"/>
        <v>67.317060702875395</v>
      </c>
      <c r="E46" s="89">
        <v>37.5</v>
      </c>
      <c r="F46" s="92">
        <f t="shared" si="2"/>
        <v>1767.2986963190183</v>
      </c>
      <c r="G46" s="92">
        <f t="shared" si="3"/>
        <v>17349.318830521472</v>
      </c>
      <c r="H46" s="92">
        <f t="shared" si="4"/>
        <v>8403.1906198306042</v>
      </c>
      <c r="I46" s="92">
        <f t="shared" si="5"/>
        <v>1000.9222402223926</v>
      </c>
      <c r="J46" s="92">
        <f t="shared" si="6"/>
        <v>28520.730386893487</v>
      </c>
      <c r="K46" s="318">
        <f t="shared" si="7"/>
        <v>3281.7067092651755</v>
      </c>
      <c r="L46" s="323">
        <f t="shared" si="8"/>
        <v>163491.43709615865</v>
      </c>
      <c r="P46" s="88" t="s">
        <v>181</v>
      </c>
      <c r="Q46" s="89" t="s">
        <v>137</v>
      </c>
      <c r="R46" s="322">
        <v>153756</v>
      </c>
      <c r="S46" s="91">
        <f t="shared" si="9"/>
        <v>78.597316293929708</v>
      </c>
      <c r="T46" s="89">
        <v>37.5</v>
      </c>
      <c r="U46" s="92">
        <f t="shared" si="1"/>
        <v>2063.4432515337421</v>
      </c>
      <c r="V46" s="92">
        <f t="shared" si="10"/>
        <v>20256.527622699388</v>
      </c>
      <c r="W46" s="92">
        <f t="shared" si="11"/>
        <v>9596.1404126457055</v>
      </c>
      <c r="X46" s="92">
        <f t="shared" si="12"/>
        <v>1320.5697815567485</v>
      </c>
      <c r="Y46" s="92">
        <f t="shared" si="13"/>
        <v>33236.681068435588</v>
      </c>
      <c r="Z46" s="318">
        <f t="shared" si="14"/>
        <v>3831.6191693290734</v>
      </c>
      <c r="AA46" s="323">
        <f t="shared" si="15"/>
        <v>190824.30023776466</v>
      </c>
    </row>
    <row r="47" spans="1:27" x14ac:dyDescent="0.3">
      <c r="A47" s="88" t="s">
        <v>82</v>
      </c>
      <c r="B47" s="89" t="s">
        <v>134</v>
      </c>
      <c r="C47" s="322">
        <v>134250</v>
      </c>
      <c r="D47" s="90">
        <f t="shared" si="0"/>
        <v>68.626198083067095</v>
      </c>
      <c r="E47" s="89">
        <v>37.5</v>
      </c>
      <c r="F47" s="92">
        <f t="shared" si="2"/>
        <v>1801.6679447852759</v>
      </c>
      <c r="G47" s="92">
        <f t="shared" si="3"/>
        <v>17686.716832822087</v>
      </c>
      <c r="H47" s="92">
        <f t="shared" si="4"/>
        <v>8566.610276577836</v>
      </c>
      <c r="I47" s="92">
        <f t="shared" si="5"/>
        <v>1020.3875095858895</v>
      </c>
      <c r="J47" s="92">
        <f t="shared" si="6"/>
        <v>29075.382563771091</v>
      </c>
      <c r="K47" s="318">
        <f t="shared" si="7"/>
        <v>3345.5271565495209</v>
      </c>
      <c r="L47" s="323">
        <f t="shared" si="8"/>
        <v>166670.9097203206</v>
      </c>
      <c r="P47" s="88" t="s">
        <v>182</v>
      </c>
      <c r="Q47" s="89" t="s">
        <v>137</v>
      </c>
      <c r="R47" s="322">
        <v>156704</v>
      </c>
      <c r="S47" s="91">
        <f t="shared" si="9"/>
        <v>80.10428115015975</v>
      </c>
      <c r="T47" s="89">
        <v>37.5</v>
      </c>
      <c r="U47" s="92">
        <f t="shared" si="1"/>
        <v>2103.0061349693251</v>
      </c>
      <c r="V47" s="92">
        <f t="shared" si="10"/>
        <v>20644.910797546014</v>
      </c>
      <c r="W47" s="92">
        <f t="shared" si="11"/>
        <v>9780.1294728220855</v>
      </c>
      <c r="X47" s="92">
        <f t="shared" si="12"/>
        <v>1345.889376993865</v>
      </c>
      <c r="Y47" s="92">
        <f t="shared" si="13"/>
        <v>33873.935782331289</v>
      </c>
      <c r="Z47" s="318">
        <f t="shared" si="14"/>
        <v>3905.0837060702879</v>
      </c>
      <c r="AA47" s="323">
        <f t="shared" si="15"/>
        <v>194483.01948840159</v>
      </c>
    </row>
    <row r="48" spans="1:27" x14ac:dyDescent="0.3">
      <c r="A48" s="88" t="s">
        <v>83</v>
      </c>
      <c r="B48" s="89" t="s">
        <v>134</v>
      </c>
      <c r="C48" s="322">
        <v>135823</v>
      </c>
      <c r="D48" s="90">
        <f t="shared" si="0"/>
        <v>69.430287539936103</v>
      </c>
      <c r="E48" s="89">
        <v>37.5</v>
      </c>
      <c r="F48" s="92">
        <f t="shared" si="2"/>
        <v>1822.7779907975462</v>
      </c>
      <c r="G48" s="92">
        <f t="shared" si="3"/>
        <v>17893.951138803681</v>
      </c>
      <c r="H48" s="92">
        <f t="shared" si="4"/>
        <v>8666.9847865596385</v>
      </c>
      <c r="I48" s="92">
        <f t="shared" si="5"/>
        <v>1032.3433349309814</v>
      </c>
      <c r="J48" s="92">
        <f t="shared" si="6"/>
        <v>29416.057251091846</v>
      </c>
      <c r="K48" s="318">
        <f t="shared" si="7"/>
        <v>3384.7265175718849</v>
      </c>
      <c r="L48" s="323">
        <f t="shared" si="8"/>
        <v>168623.78376866374</v>
      </c>
      <c r="P48" s="88" t="s">
        <v>183</v>
      </c>
      <c r="Q48" s="89" t="s">
        <v>137</v>
      </c>
      <c r="R48" s="322">
        <v>161480</v>
      </c>
      <c r="S48" s="91">
        <f t="shared" si="9"/>
        <v>82.545686900958458</v>
      </c>
      <c r="T48" s="89">
        <v>37.5</v>
      </c>
      <c r="U48" s="92">
        <f t="shared" si="1"/>
        <v>2167.1012269938651</v>
      </c>
      <c r="V48" s="92">
        <f t="shared" si="10"/>
        <v>21274.123159509203</v>
      </c>
      <c r="W48" s="92">
        <f t="shared" si="11"/>
        <v>10078.206729064417</v>
      </c>
      <c r="X48" s="92">
        <f t="shared" si="12"/>
        <v>1386.909182898773</v>
      </c>
      <c r="Y48" s="92">
        <f t="shared" si="13"/>
        <v>34906.340298466261</v>
      </c>
      <c r="Z48" s="318">
        <f t="shared" si="14"/>
        <v>4024.1022364217247</v>
      </c>
      <c r="AA48" s="323">
        <f t="shared" si="15"/>
        <v>200410.44253488799</v>
      </c>
    </row>
    <row r="49" spans="1:27" x14ac:dyDescent="0.3">
      <c r="A49" s="88" t="s">
        <v>84</v>
      </c>
      <c r="B49" s="89" t="s">
        <v>134</v>
      </c>
      <c r="C49" s="322">
        <v>138518</v>
      </c>
      <c r="D49" s="90">
        <f t="shared" si="0"/>
        <v>70.807923322683706</v>
      </c>
      <c r="E49" s="89">
        <v>37.5</v>
      </c>
      <c r="F49" s="92">
        <f t="shared" si="2"/>
        <v>1858.9455521472391</v>
      </c>
      <c r="G49" s="92">
        <f t="shared" si="3"/>
        <v>18249.002921779142</v>
      </c>
      <c r="H49" s="92">
        <f t="shared" si="4"/>
        <v>8838.9551008641247</v>
      </c>
      <c r="I49" s="92">
        <f t="shared" si="5"/>
        <v>1052.8270916411041</v>
      </c>
      <c r="J49" s="92">
        <f t="shared" si="6"/>
        <v>29999.730666431609</v>
      </c>
      <c r="K49" s="318">
        <f t="shared" si="7"/>
        <v>3451.8862619808306</v>
      </c>
      <c r="L49" s="323">
        <f t="shared" si="8"/>
        <v>171969.61692841243</v>
      </c>
      <c r="P49" s="88" t="s">
        <v>184</v>
      </c>
      <c r="Q49" s="89" t="s">
        <v>137</v>
      </c>
      <c r="R49" s="322">
        <v>164690</v>
      </c>
      <c r="S49" s="91">
        <f t="shared" si="9"/>
        <v>84.186581469648573</v>
      </c>
      <c r="T49" s="89">
        <v>37.5</v>
      </c>
      <c r="U49" s="92">
        <f t="shared" si="1"/>
        <v>2210.1802147239264</v>
      </c>
      <c r="V49" s="92">
        <f t="shared" si="10"/>
        <v>21697.023427914111</v>
      </c>
      <c r="W49" s="92">
        <f t="shared" si="11"/>
        <v>10278.547598523772</v>
      </c>
      <c r="X49" s="92">
        <f t="shared" si="12"/>
        <v>1414.479027319785</v>
      </c>
      <c r="Y49" s="92">
        <f t="shared" si="13"/>
        <v>35600.230268481595</v>
      </c>
      <c r="Z49" s="318">
        <f t="shared" si="14"/>
        <v>4104.0958466453676</v>
      </c>
      <c r="AA49" s="323">
        <f t="shared" si="15"/>
        <v>204394.32611512693</v>
      </c>
    </row>
    <row r="50" spans="1:27" x14ac:dyDescent="0.3">
      <c r="A50" s="88" t="s">
        <v>85</v>
      </c>
      <c r="B50" s="89" t="s">
        <v>134</v>
      </c>
      <c r="C50" s="322">
        <v>141175</v>
      </c>
      <c r="D50" s="90">
        <f t="shared" si="0"/>
        <v>72.16613418530352</v>
      </c>
      <c r="E50" s="89">
        <v>37.5</v>
      </c>
      <c r="F50" s="92">
        <f t="shared" si="2"/>
        <v>1894.6031441717794</v>
      </c>
      <c r="G50" s="92">
        <f t="shared" si="3"/>
        <v>18599.048408742332</v>
      </c>
      <c r="H50" s="92">
        <f t="shared" si="4"/>
        <v>9008.5006018314798</v>
      </c>
      <c r="I50" s="92">
        <f t="shared" si="5"/>
        <v>1073.0220235812885</v>
      </c>
      <c r="J50" s="92">
        <f t="shared" si="6"/>
        <v>30575.174178326881</v>
      </c>
      <c r="K50" s="318">
        <f t="shared" si="7"/>
        <v>3518.0990415335464</v>
      </c>
      <c r="L50" s="323">
        <f t="shared" si="8"/>
        <v>175268.27321986042</v>
      </c>
      <c r="P50" s="88" t="s">
        <v>185</v>
      </c>
      <c r="Q50" s="89" t="s">
        <v>137</v>
      </c>
      <c r="R50" s="322">
        <v>167904</v>
      </c>
      <c r="S50" s="91">
        <f t="shared" si="9"/>
        <v>85.829520766773172</v>
      </c>
      <c r="T50" s="89">
        <v>37.5</v>
      </c>
      <c r="U50" s="92">
        <f t="shared" si="1"/>
        <v>2253.312883435583</v>
      </c>
      <c r="V50" s="92">
        <f t="shared" si="10"/>
        <v>22120.450674846626</v>
      </c>
      <c r="W50" s="92">
        <f t="shared" si="11"/>
        <v>10479.138113926379</v>
      </c>
      <c r="X50" s="92">
        <f t="shared" si="12"/>
        <v>1442.0832266871164</v>
      </c>
      <c r="Y50" s="92">
        <f t="shared" si="13"/>
        <v>36294.984898895709</v>
      </c>
      <c r="Z50" s="318">
        <f t="shared" si="14"/>
        <v>4184.1891373801918</v>
      </c>
      <c r="AA50" s="323">
        <f t="shared" si="15"/>
        <v>208383.17403627589</v>
      </c>
    </row>
    <row r="51" spans="1:27" x14ac:dyDescent="0.3">
      <c r="A51" s="88" t="s">
        <v>86</v>
      </c>
      <c r="B51" s="89" t="s">
        <v>134</v>
      </c>
      <c r="C51" s="322">
        <v>145479</v>
      </c>
      <c r="D51" s="90">
        <f t="shared" si="0"/>
        <v>74.366261980830672</v>
      </c>
      <c r="E51" s="89">
        <v>37.5</v>
      </c>
      <c r="F51" s="92">
        <f t="shared" si="2"/>
        <v>1952.3638803680983</v>
      </c>
      <c r="G51" s="92">
        <f t="shared" si="3"/>
        <v>19166.077304447852</v>
      </c>
      <c r="H51" s="92">
        <f t="shared" si="4"/>
        <v>9283.1426177003141</v>
      </c>
      <c r="I51" s="92">
        <f t="shared" si="5"/>
        <v>1105.7352291027607</v>
      </c>
      <c r="J51" s="92">
        <f t="shared" si="6"/>
        <v>31507.319031619027</v>
      </c>
      <c r="K51" s="318">
        <f t="shared" si="7"/>
        <v>3625.3552715654951</v>
      </c>
      <c r="L51" s="323">
        <f t="shared" si="8"/>
        <v>180611.6743031845</v>
      </c>
      <c r="P51" s="88" t="s">
        <v>186</v>
      </c>
      <c r="Q51" s="89" t="s">
        <v>137</v>
      </c>
      <c r="R51" s="322">
        <v>172203</v>
      </c>
      <c r="S51" s="91">
        <f t="shared" si="9"/>
        <v>88.027092651757187</v>
      </c>
      <c r="T51" s="89">
        <v>37.5</v>
      </c>
      <c r="U51" s="92">
        <f t="shared" si="1"/>
        <v>2311.0065184049081</v>
      </c>
      <c r="V51" s="92">
        <f t="shared" si="10"/>
        <v>22686.820847392639</v>
      </c>
      <c r="W51" s="92">
        <f t="shared" si="11"/>
        <v>10747.445091435966</v>
      </c>
      <c r="X51" s="92">
        <f t="shared" si="12"/>
        <v>1479.0062052434814</v>
      </c>
      <c r="Y51" s="92">
        <f t="shared" si="13"/>
        <v>37224.278662476994</v>
      </c>
      <c r="Z51" s="318">
        <f t="shared" si="14"/>
        <v>4291.3207667731631</v>
      </c>
      <c r="AA51" s="323">
        <f t="shared" si="15"/>
        <v>213718.59942925017</v>
      </c>
    </row>
    <row r="52" spans="1:27" x14ac:dyDescent="0.3">
      <c r="A52" s="88" t="s">
        <v>87</v>
      </c>
      <c r="B52" s="89" t="s">
        <v>134</v>
      </c>
      <c r="C52" s="322">
        <v>148370</v>
      </c>
      <c r="D52" s="90">
        <f t="shared" si="0"/>
        <v>75.844089456869</v>
      </c>
      <c r="E52" s="89">
        <v>37.5</v>
      </c>
      <c r="F52" s="92">
        <f t="shared" si="2"/>
        <v>1991.1618098159508</v>
      </c>
      <c r="G52" s="92">
        <f t="shared" si="3"/>
        <v>19546.951035276074</v>
      </c>
      <c r="H52" s="92">
        <f t="shared" si="4"/>
        <v>9467.6198639542163</v>
      </c>
      <c r="I52" s="92">
        <f t="shared" si="5"/>
        <v>1127.7087135736194</v>
      </c>
      <c r="J52" s="92">
        <f t="shared" si="6"/>
        <v>32133.441422619861</v>
      </c>
      <c r="K52" s="318">
        <f t="shared" si="7"/>
        <v>3697.3993610223638</v>
      </c>
      <c r="L52" s="323">
        <f t="shared" si="8"/>
        <v>184200.84078364223</v>
      </c>
      <c r="P52" s="88" t="s">
        <v>187</v>
      </c>
      <c r="Q52" s="89" t="s">
        <v>137</v>
      </c>
      <c r="R52" s="322">
        <v>175628</v>
      </c>
      <c r="S52" s="91">
        <f t="shared" si="9"/>
        <v>89.777891373801921</v>
      </c>
      <c r="T52" s="89">
        <v>37.5</v>
      </c>
      <c r="U52" s="92">
        <f t="shared" si="1"/>
        <v>2356.9708588957055</v>
      </c>
      <c r="V52" s="92">
        <f t="shared" si="10"/>
        <v>23138.046211656445</v>
      </c>
      <c r="W52" s="92">
        <f t="shared" si="11"/>
        <v>10961.204430345093</v>
      </c>
      <c r="X52" s="92">
        <f t="shared" si="12"/>
        <v>1508.4226280291412</v>
      </c>
      <c r="Y52" s="92">
        <f t="shared" si="13"/>
        <v>37964.644128926382</v>
      </c>
      <c r="Z52" s="318">
        <f t="shared" si="14"/>
        <v>4376.672204472844</v>
      </c>
      <c r="AA52" s="323">
        <f t="shared" si="15"/>
        <v>217969.31633339924</v>
      </c>
    </row>
    <row r="53" spans="1:27" x14ac:dyDescent="0.3">
      <c r="A53" s="88" t="s">
        <v>88</v>
      </c>
      <c r="B53" s="89" t="s">
        <v>134</v>
      </c>
      <c r="C53" s="322">
        <v>151266</v>
      </c>
      <c r="D53" s="90">
        <f t="shared" si="0"/>
        <v>77.324472843450479</v>
      </c>
      <c r="E53" s="89">
        <v>37.5</v>
      </c>
      <c r="F53" s="92">
        <f t="shared" si="2"/>
        <v>2030.0268404907977</v>
      </c>
      <c r="G53" s="92">
        <f t="shared" si="3"/>
        <v>19928.483489263803</v>
      </c>
      <c r="H53" s="92">
        <f t="shared" si="4"/>
        <v>9652.4161645945842</v>
      </c>
      <c r="I53" s="92">
        <f t="shared" si="5"/>
        <v>1149.7202013036808</v>
      </c>
      <c r="J53" s="92">
        <f t="shared" si="6"/>
        <v>32760.646695652867</v>
      </c>
      <c r="K53" s="318">
        <f t="shared" si="7"/>
        <v>3769.5680511182109</v>
      </c>
      <c r="L53" s="323">
        <f t="shared" si="8"/>
        <v>187796.21474677106</v>
      </c>
      <c r="P53" s="88" t="s">
        <v>188</v>
      </c>
      <c r="Q53" s="89" t="s">
        <v>137</v>
      </c>
      <c r="R53" s="322">
        <v>179056</v>
      </c>
      <c r="S53" s="91">
        <f t="shared" si="9"/>
        <v>91.530223642172515</v>
      </c>
      <c r="T53" s="89">
        <v>37.5</v>
      </c>
      <c r="U53" s="92">
        <f t="shared" si="1"/>
        <v>2402.9754601226991</v>
      </c>
      <c r="V53" s="92">
        <f t="shared" si="10"/>
        <v>23589.66680981595</v>
      </c>
      <c r="W53" s="92">
        <f t="shared" si="11"/>
        <v>11175.151003711655</v>
      </c>
      <c r="X53" s="92">
        <f t="shared" si="12"/>
        <v>1537.8648170245397</v>
      </c>
      <c r="Y53" s="92">
        <f t="shared" si="13"/>
        <v>38705.658090674842</v>
      </c>
      <c r="Z53" s="318">
        <f t="shared" si="14"/>
        <v>4462.0984025559101</v>
      </c>
      <c r="AA53" s="323">
        <f t="shared" si="15"/>
        <v>222223.75649323073</v>
      </c>
    </row>
    <row r="54" spans="1:27" x14ac:dyDescent="0.3">
      <c r="A54" s="88" t="s">
        <v>89</v>
      </c>
      <c r="B54" s="89" t="s">
        <v>134</v>
      </c>
      <c r="C54" s="322">
        <v>155139</v>
      </c>
      <c r="D54" s="90">
        <f t="shared" si="0"/>
        <v>79.304281150159738</v>
      </c>
      <c r="E54" s="89">
        <v>37.5</v>
      </c>
      <c r="F54" s="92">
        <f t="shared" si="2"/>
        <v>2082.0034509202451</v>
      </c>
      <c r="G54" s="92">
        <f t="shared" si="3"/>
        <v>20438.730448619634</v>
      </c>
      <c r="H54" s="92">
        <f t="shared" si="4"/>
        <v>9899.5556923501608</v>
      </c>
      <c r="I54" s="92">
        <f t="shared" si="5"/>
        <v>1179.1575258819018</v>
      </c>
      <c r="J54" s="92">
        <f t="shared" si="6"/>
        <v>33599.447117771939</v>
      </c>
      <c r="K54" s="318">
        <f t="shared" si="7"/>
        <v>3866.0837060702875</v>
      </c>
      <c r="L54" s="323">
        <f t="shared" si="8"/>
        <v>192604.53082384224</v>
      </c>
      <c r="P54" s="88" t="s">
        <v>189</v>
      </c>
      <c r="Q54" s="89" t="s">
        <v>137</v>
      </c>
      <c r="R54" s="322">
        <v>197260</v>
      </c>
      <c r="S54" s="91">
        <f t="shared" si="9"/>
        <v>100.83578274760383</v>
      </c>
      <c r="T54" s="89">
        <v>37.5</v>
      </c>
      <c r="U54" s="92">
        <f t="shared" si="1"/>
        <v>2647.277607361963</v>
      </c>
      <c r="V54" s="92">
        <f t="shared" si="10"/>
        <v>25987.946088957055</v>
      </c>
      <c r="W54" s="92">
        <f t="shared" si="11"/>
        <v>12311.289691449387</v>
      </c>
      <c r="X54" s="92">
        <f t="shared" si="12"/>
        <v>1694.2141777223926</v>
      </c>
      <c r="Y54" s="92">
        <f t="shared" si="13"/>
        <v>42640.727565490801</v>
      </c>
      <c r="Z54" s="318">
        <f t="shared" si="14"/>
        <v>4915.7444089456867</v>
      </c>
      <c r="AA54" s="323">
        <f t="shared" si="15"/>
        <v>244816.47197443648</v>
      </c>
    </row>
    <row r="55" spans="1:27" x14ac:dyDescent="0.3">
      <c r="A55" s="88" t="s">
        <v>90</v>
      </c>
      <c r="B55" s="89" t="s">
        <v>134</v>
      </c>
      <c r="C55" s="322">
        <v>158226</v>
      </c>
      <c r="D55" s="90">
        <f t="shared" si="0"/>
        <v>80.88230031948882</v>
      </c>
      <c r="E55" s="89">
        <v>37.5</v>
      </c>
      <c r="F55" s="92">
        <f t="shared" si="2"/>
        <v>2123.4317484662574</v>
      </c>
      <c r="G55" s="92">
        <f t="shared" si="3"/>
        <v>20845.426127300612</v>
      </c>
      <c r="H55" s="92">
        <f t="shared" si="4"/>
        <v>10096.539870553481</v>
      </c>
      <c r="I55" s="92">
        <f t="shared" si="5"/>
        <v>1202.6207381134968</v>
      </c>
      <c r="J55" s="92">
        <f t="shared" si="6"/>
        <v>34268.018484433844</v>
      </c>
      <c r="K55" s="318">
        <f t="shared" si="7"/>
        <v>3943.0121405750801</v>
      </c>
      <c r="L55" s="323">
        <f t="shared" si="8"/>
        <v>196437.03062500892</v>
      </c>
      <c r="P55" s="88" t="s">
        <v>190</v>
      </c>
      <c r="Q55" s="89" t="s">
        <v>137</v>
      </c>
      <c r="R55" s="322">
        <v>206938</v>
      </c>
      <c r="S55" s="91">
        <f t="shared" si="9"/>
        <v>105.78300319488818</v>
      </c>
      <c r="T55" s="89">
        <v>37.5</v>
      </c>
      <c r="U55" s="92">
        <f t="shared" si="1"/>
        <v>2777.1587423312885</v>
      </c>
      <c r="V55" s="92">
        <f t="shared" si="10"/>
        <v>27262.970636503069</v>
      </c>
      <c r="W55" s="92">
        <f t="shared" si="11"/>
        <v>12915.308051146472</v>
      </c>
      <c r="X55" s="92">
        <f t="shared" si="12"/>
        <v>1777.3359703412577</v>
      </c>
      <c r="Y55" s="92">
        <f t="shared" si="13"/>
        <v>44732.773400322083</v>
      </c>
      <c r="Z55" s="318">
        <f t="shared" si="14"/>
        <v>5156.9214057507988</v>
      </c>
      <c r="AA55" s="323">
        <f t="shared" si="15"/>
        <v>256827.69480607289</v>
      </c>
    </row>
    <row r="56" spans="1:27" x14ac:dyDescent="0.3">
      <c r="A56" s="88" t="s">
        <v>91</v>
      </c>
      <c r="B56" s="89" t="s">
        <v>134</v>
      </c>
      <c r="C56" s="322">
        <v>161313</v>
      </c>
      <c r="D56" s="90">
        <f t="shared" si="0"/>
        <v>82.460319488817888</v>
      </c>
      <c r="E56" s="89">
        <v>37.5</v>
      </c>
      <c r="F56" s="92">
        <f t="shared" si="2"/>
        <v>2164.8600460122702</v>
      </c>
      <c r="G56" s="92">
        <f t="shared" si="3"/>
        <v>21252.121805981595</v>
      </c>
      <c r="H56" s="92">
        <f t="shared" si="4"/>
        <v>10293.524048756801</v>
      </c>
      <c r="I56" s="92">
        <f t="shared" si="5"/>
        <v>1226.083950345092</v>
      </c>
      <c r="J56" s="92">
        <f t="shared" si="6"/>
        <v>34936.589851095756</v>
      </c>
      <c r="K56" s="318">
        <f t="shared" si="7"/>
        <v>4019.9405750798719</v>
      </c>
      <c r="L56" s="323">
        <f t="shared" si="8"/>
        <v>200269.53042617562</v>
      </c>
      <c r="P56" s="88" t="s">
        <v>191</v>
      </c>
      <c r="Q56" s="89" t="s">
        <v>137</v>
      </c>
      <c r="R56" s="322">
        <v>211079</v>
      </c>
      <c r="S56" s="91">
        <f t="shared" si="9"/>
        <v>107.89980830670926</v>
      </c>
      <c r="T56" s="89">
        <v>37.5</v>
      </c>
      <c r="U56" s="92">
        <f t="shared" si="1"/>
        <v>2832.7319785276072</v>
      </c>
      <c r="V56" s="92">
        <f t="shared" si="10"/>
        <v>27808.525157208591</v>
      </c>
      <c r="W56" s="92">
        <f t="shared" si="11"/>
        <v>13173.754013897624</v>
      </c>
      <c r="X56" s="92">
        <f t="shared" si="12"/>
        <v>1812.9019285180214</v>
      </c>
      <c r="Y56" s="92">
        <f t="shared" si="13"/>
        <v>45627.91307815184</v>
      </c>
      <c r="Z56" s="318">
        <f t="shared" si="14"/>
        <v>5260.1156549520765</v>
      </c>
      <c r="AA56" s="323">
        <f t="shared" si="15"/>
        <v>261967.02873310391</v>
      </c>
    </row>
    <row r="57" spans="1:27" x14ac:dyDescent="0.3">
      <c r="A57" s="88" t="s">
        <v>92</v>
      </c>
      <c r="B57" s="89" t="s">
        <v>134</v>
      </c>
      <c r="C57" s="322">
        <v>177711</v>
      </c>
      <c r="D57" s="90">
        <f t="shared" si="0"/>
        <v>90.842683706070289</v>
      </c>
      <c r="E57" s="89">
        <v>37.5</v>
      </c>
      <c r="F57" s="92">
        <f t="shared" si="2"/>
        <v>2384.9252300613498</v>
      </c>
      <c r="G57" s="92">
        <f t="shared" si="3"/>
        <v>23412.470279907975</v>
      </c>
      <c r="H57" s="92">
        <f t="shared" si="4"/>
        <v>11339.89481460651</v>
      </c>
      <c r="I57" s="92">
        <f t="shared" si="5"/>
        <v>1350.7194392254601</v>
      </c>
      <c r="J57" s="92">
        <f t="shared" si="6"/>
        <v>38488.009763801296</v>
      </c>
      <c r="K57" s="318">
        <f t="shared" si="7"/>
        <v>4428.5808306709268</v>
      </c>
      <c r="L57" s="323">
        <f t="shared" si="8"/>
        <v>220627.59059447222</v>
      </c>
      <c r="P57" s="88" t="s">
        <v>192</v>
      </c>
      <c r="Q57" s="89" t="s">
        <v>137</v>
      </c>
      <c r="R57" s="322">
        <v>215065</v>
      </c>
      <c r="S57" s="91">
        <f>+R57*12/313/75</f>
        <v>109.93738019169331</v>
      </c>
      <c r="T57" s="89">
        <v>37.5</v>
      </c>
      <c r="U57" s="92">
        <f t="shared" si="1"/>
        <v>2886.2250766871171</v>
      </c>
      <c r="V57" s="92">
        <f t="shared" si="10"/>
        <v>28333.659259969325</v>
      </c>
      <c r="W57" s="92">
        <f t="shared" si="11"/>
        <v>13422.526196347775</v>
      </c>
      <c r="X57" s="92">
        <f t="shared" si="12"/>
        <v>1847.136632524923</v>
      </c>
      <c r="Y57" s="92">
        <f t="shared" si="13"/>
        <v>46489.547165529148</v>
      </c>
      <c r="Z57" s="318">
        <f t="shared" si="14"/>
        <v>5359.4472843450485</v>
      </c>
      <c r="AA57" s="323">
        <f t="shared" si="15"/>
        <v>266913.99444987415</v>
      </c>
    </row>
    <row r="58" spans="1:27" x14ac:dyDescent="0.3">
      <c r="A58" s="88" t="s">
        <v>93</v>
      </c>
      <c r="B58" s="89" t="s">
        <v>134</v>
      </c>
      <c r="C58" s="322">
        <v>186432</v>
      </c>
      <c r="D58" s="90">
        <f t="shared" si="0"/>
        <v>95.300702875399367</v>
      </c>
      <c r="E58" s="89">
        <v>37.5</v>
      </c>
      <c r="F58" s="92">
        <f t="shared" si="2"/>
        <v>2501.9631901840494</v>
      </c>
      <c r="G58" s="92">
        <f t="shared" si="3"/>
        <v>24561.415214723929</v>
      </c>
      <c r="H58" s="92">
        <f t="shared" si="4"/>
        <v>11896.389475478281</v>
      </c>
      <c r="I58" s="92">
        <f t="shared" si="5"/>
        <v>1417.0047239263804</v>
      </c>
      <c r="J58" s="92">
        <f t="shared" si="6"/>
        <v>40376.772604312639</v>
      </c>
      <c r="K58" s="318">
        <f t="shared" si="7"/>
        <v>4645.9092651757192</v>
      </c>
      <c r="L58" s="323">
        <f t="shared" si="8"/>
        <v>231454.68186948836</v>
      </c>
      <c r="P58" s="88" t="s">
        <v>193</v>
      </c>
      <c r="Q58" s="89" t="s">
        <v>137</v>
      </c>
      <c r="R58" s="322">
        <v>72631</v>
      </c>
      <c r="S58" s="91">
        <f>+R58*12/313/80</f>
        <v>34.80718849840256</v>
      </c>
      <c r="T58" s="89">
        <v>37.5</v>
      </c>
      <c r="U58" s="92">
        <f>R58/26.08*2*17.5%</f>
        <v>974.72584355828224</v>
      </c>
      <c r="V58" s="92">
        <f>(R58+U58)*V$2</f>
        <v>9568.7443596625762</v>
      </c>
      <c r="W58" s="92">
        <f t="shared" si="11"/>
        <v>4533.008626075537</v>
      </c>
      <c r="X58" s="92">
        <f t="shared" si="12"/>
        <v>623.80852652415638</v>
      </c>
      <c r="Y58" s="92">
        <f t="shared" si="13"/>
        <v>15700.287355820554</v>
      </c>
      <c r="Z58" s="318">
        <f t="shared" si="14"/>
        <v>1696.8504392971247</v>
      </c>
      <c r="AA58" s="323">
        <f t="shared" si="15"/>
        <v>90028.137795117669</v>
      </c>
    </row>
    <row r="59" spans="1:27" x14ac:dyDescent="0.3">
      <c r="A59" s="88" t="s">
        <v>94</v>
      </c>
      <c r="B59" s="89" t="s">
        <v>134</v>
      </c>
      <c r="C59" s="322">
        <v>190160</v>
      </c>
      <c r="D59" s="90">
        <f t="shared" si="0"/>
        <v>97.206389776357824</v>
      </c>
      <c r="E59" s="89">
        <v>37.5</v>
      </c>
      <c r="F59" s="92">
        <f t="shared" si="2"/>
        <v>2551.9938650306749</v>
      </c>
      <c r="G59" s="92">
        <f t="shared" si="3"/>
        <v>25052.559202453987</v>
      </c>
      <c r="H59" s="92">
        <f t="shared" si="4"/>
        <v>12134.276426026379</v>
      </c>
      <c r="I59" s="92">
        <f t="shared" si="5"/>
        <v>1445.33995398773</v>
      </c>
      <c r="J59" s="92">
        <f t="shared" si="6"/>
        <v>41184.169447498774</v>
      </c>
      <c r="K59" s="318">
        <f t="shared" si="7"/>
        <v>4738.8115015974436</v>
      </c>
      <c r="L59" s="323">
        <f t="shared" si="8"/>
        <v>236082.98094909624</v>
      </c>
      <c r="P59" s="88" t="s">
        <v>194</v>
      </c>
      <c r="Q59" s="89" t="s">
        <v>137</v>
      </c>
      <c r="R59" s="322">
        <v>76473</v>
      </c>
      <c r="S59" s="91">
        <f t="shared" ref="S59:S82" si="16">+R59*12/313/80</f>
        <v>36.648402555910543</v>
      </c>
      <c r="T59" s="89">
        <v>37.5</v>
      </c>
      <c r="U59" s="92">
        <f t="shared" si="1"/>
        <v>1026.2864263803681</v>
      </c>
      <c r="V59" s="92">
        <f t="shared" si="10"/>
        <v>10074.907235429448</v>
      </c>
      <c r="W59" s="92">
        <f t="shared" si="11"/>
        <v>4772.793554568635</v>
      </c>
      <c r="X59" s="92">
        <f t="shared" si="12"/>
        <v>656.80645246357358</v>
      </c>
      <c r="Y59" s="92">
        <f t="shared" si="13"/>
        <v>16530.793668842023</v>
      </c>
      <c r="Z59" s="318">
        <f t="shared" si="14"/>
        <v>1786.6096246006389</v>
      </c>
      <c r="AA59" s="323">
        <f t="shared" si="15"/>
        <v>94790.40329344265</v>
      </c>
    </row>
    <row r="60" spans="1:27" x14ac:dyDescent="0.3">
      <c r="A60" s="88" t="s">
        <v>95</v>
      </c>
      <c r="B60" s="89" t="s">
        <v>134</v>
      </c>
      <c r="C60" s="322">
        <v>193893</v>
      </c>
      <c r="D60" s="90">
        <f t="shared" si="0"/>
        <v>99.114632587859433</v>
      </c>
      <c r="E60" s="89">
        <v>37.5</v>
      </c>
      <c r="F60" s="92">
        <f t="shared" si="2"/>
        <v>2602.0916411042945</v>
      </c>
      <c r="G60" s="92">
        <f t="shared" si="3"/>
        <v>25544.361913343557</v>
      </c>
      <c r="H60" s="92">
        <f t="shared" si="4"/>
        <v>12372.482430960941</v>
      </c>
      <c r="I60" s="92">
        <f t="shared" si="5"/>
        <v>1473.7131873082822</v>
      </c>
      <c r="J60" s="92">
        <f t="shared" si="6"/>
        <v>41992.649172717072</v>
      </c>
      <c r="K60" s="318">
        <f t="shared" si="7"/>
        <v>4831.8383386581472</v>
      </c>
      <c r="L60" s="323">
        <f t="shared" si="8"/>
        <v>240717.48751137525</v>
      </c>
      <c r="P60" s="88" t="s">
        <v>195</v>
      </c>
      <c r="Q60" s="89" t="s">
        <v>137</v>
      </c>
      <c r="R60" s="322">
        <v>80349</v>
      </c>
      <c r="S60" s="91">
        <f t="shared" si="16"/>
        <v>38.505910543130987</v>
      </c>
      <c r="T60" s="89">
        <v>37.5</v>
      </c>
      <c r="U60" s="92">
        <f t="shared" si="1"/>
        <v>1078.3032975460123</v>
      </c>
      <c r="V60" s="92">
        <f t="shared" si="10"/>
        <v>10585.549428680981</v>
      </c>
      <c r="W60" s="92">
        <f t="shared" si="11"/>
        <v>5014.7004735793707</v>
      </c>
      <c r="X60" s="92">
        <f t="shared" si="12"/>
        <v>690.09639544670245</v>
      </c>
      <c r="Y60" s="92">
        <f t="shared" si="13"/>
        <v>17368.649595253068</v>
      </c>
      <c r="Z60" s="318">
        <f t="shared" si="14"/>
        <v>1877.1631389776355</v>
      </c>
      <c r="AA60" s="323">
        <f t="shared" si="15"/>
        <v>99594.812734230698</v>
      </c>
    </row>
    <row r="61" spans="1:27" x14ac:dyDescent="0.3">
      <c r="A61" s="88" t="s">
        <v>96</v>
      </c>
      <c r="B61" s="89" t="s">
        <v>134</v>
      </c>
      <c r="C61" s="322">
        <v>68005</v>
      </c>
      <c r="D61" s="90">
        <f>+C61*12/313/75</f>
        <v>34.762939297124603</v>
      </c>
      <c r="E61" s="89">
        <v>37.5</v>
      </c>
      <c r="F61" s="92">
        <f t="shared" si="2"/>
        <v>912.6437883435583</v>
      </c>
      <c r="G61" s="92">
        <f t="shared" si="3"/>
        <v>8959.2936924846636</v>
      </c>
      <c r="H61" s="92">
        <f t="shared" si="4"/>
        <v>4339.4587103067097</v>
      </c>
      <c r="I61" s="92">
        <f t="shared" si="5"/>
        <v>516.88232841257661</v>
      </c>
      <c r="J61" s="92">
        <f t="shared" si="6"/>
        <v>14728.27851954751</v>
      </c>
      <c r="K61" s="318">
        <f t="shared" si="7"/>
        <v>1694.6932907348244</v>
      </c>
      <c r="L61" s="323">
        <f t="shared" si="8"/>
        <v>84427.971810282339</v>
      </c>
      <c r="P61" s="88" t="s">
        <v>196</v>
      </c>
      <c r="Q61" s="89" t="s">
        <v>137</v>
      </c>
      <c r="R61" s="322">
        <v>84234</v>
      </c>
      <c r="S61" s="91">
        <f t="shared" si="16"/>
        <v>40.367731629392971</v>
      </c>
      <c r="T61" s="89">
        <v>37.5</v>
      </c>
      <c r="U61" s="92">
        <f t="shared" si="1"/>
        <v>1130.4409509202453</v>
      </c>
      <c r="V61" s="92">
        <f t="shared" si="10"/>
        <v>11097.377323619634</v>
      </c>
      <c r="W61" s="92">
        <f t="shared" si="11"/>
        <v>5257.1690959624239</v>
      </c>
      <c r="X61" s="92">
        <f t="shared" si="12"/>
        <v>723.46363705904912</v>
      </c>
      <c r="Y61" s="92">
        <f t="shared" si="13"/>
        <v>18208.451007561351</v>
      </c>
      <c r="Z61" s="318">
        <f t="shared" si="14"/>
        <v>1967.9269169329073</v>
      </c>
      <c r="AA61" s="323">
        <f t="shared" si="15"/>
        <v>104410.37792449426</v>
      </c>
    </row>
    <row r="62" spans="1:27" x14ac:dyDescent="0.3">
      <c r="A62" s="88" t="s">
        <v>97</v>
      </c>
      <c r="B62" s="89" t="s">
        <v>134</v>
      </c>
      <c r="C62" s="322">
        <v>71890</v>
      </c>
      <c r="D62" s="90">
        <f t="shared" ref="D62:D85" si="17">+C62*12/313/75</f>
        <v>36.748881789137386</v>
      </c>
      <c r="E62" s="89">
        <v>37.5</v>
      </c>
      <c r="F62" s="92">
        <f t="shared" si="2"/>
        <v>964.78144171779149</v>
      </c>
      <c r="G62" s="92">
        <f t="shared" si="3"/>
        <v>9471.121587423313</v>
      </c>
      <c r="H62" s="92">
        <f t="shared" si="4"/>
        <v>4587.3639685897997</v>
      </c>
      <c r="I62" s="92">
        <f t="shared" si="5"/>
        <v>546.41086081288336</v>
      </c>
      <c r="J62" s="92">
        <f t="shared" si="6"/>
        <v>15569.677858543786</v>
      </c>
      <c r="K62" s="318">
        <f t="shared" si="7"/>
        <v>1791.5079872204476</v>
      </c>
      <c r="L62" s="323">
        <f t="shared" si="8"/>
        <v>89251.185845764237</v>
      </c>
      <c r="P62" s="88" t="s">
        <v>197</v>
      </c>
      <c r="Q62" s="89" t="s">
        <v>137</v>
      </c>
      <c r="R62" s="322">
        <v>87385</v>
      </c>
      <c r="S62" s="91">
        <f t="shared" si="16"/>
        <v>41.87779552715655</v>
      </c>
      <c r="T62" s="89">
        <v>37.5</v>
      </c>
      <c r="U62" s="92">
        <f t="shared" si="1"/>
        <v>1172.7281441717791</v>
      </c>
      <c r="V62" s="92">
        <f t="shared" si="10"/>
        <v>11512.504658742331</v>
      </c>
      <c r="W62" s="92">
        <f t="shared" si="11"/>
        <v>5453.8276877588187</v>
      </c>
      <c r="X62" s="92">
        <f t="shared" si="12"/>
        <v>750.52674602185573</v>
      </c>
      <c r="Y62" s="92">
        <f t="shared" si="13"/>
        <v>18889.587236694784</v>
      </c>
      <c r="Z62" s="318">
        <f t="shared" si="14"/>
        <v>2041.5425319488818</v>
      </c>
      <c r="AA62" s="323">
        <f t="shared" si="15"/>
        <v>108316.12976864367</v>
      </c>
    </row>
    <row r="63" spans="1:27" x14ac:dyDescent="0.3">
      <c r="A63" s="88" t="s">
        <v>98</v>
      </c>
      <c r="B63" s="89" t="s">
        <v>134</v>
      </c>
      <c r="C63" s="322">
        <v>75775</v>
      </c>
      <c r="D63" s="90">
        <f t="shared" si="17"/>
        <v>38.734824281150161</v>
      </c>
      <c r="E63" s="89">
        <v>37.5</v>
      </c>
      <c r="F63" s="92">
        <f t="shared" si="2"/>
        <v>1016.9190950920246</v>
      </c>
      <c r="G63" s="92">
        <f t="shared" si="3"/>
        <v>9982.9494823619643</v>
      </c>
      <c r="H63" s="92">
        <f t="shared" si="4"/>
        <v>4835.2692268728906</v>
      </c>
      <c r="I63" s="92">
        <f t="shared" si="5"/>
        <v>575.93939321319021</v>
      </c>
      <c r="J63" s="92">
        <f t="shared" si="6"/>
        <v>16411.077197540068</v>
      </c>
      <c r="K63" s="318">
        <f t="shared" si="7"/>
        <v>1888.3226837060704</v>
      </c>
      <c r="L63" s="323">
        <f t="shared" si="8"/>
        <v>94074.399881246136</v>
      </c>
      <c r="P63" s="88" t="s">
        <v>198</v>
      </c>
      <c r="Q63" s="89" t="s">
        <v>137</v>
      </c>
      <c r="R63" s="322">
        <v>90539</v>
      </c>
      <c r="S63" s="91">
        <f t="shared" si="16"/>
        <v>43.389297124600638</v>
      </c>
      <c r="T63" s="89">
        <v>37.5</v>
      </c>
      <c r="U63" s="92">
        <f t="shared" si="1"/>
        <v>1215.0555981595094</v>
      </c>
      <c r="V63" s="92">
        <f t="shared" si="10"/>
        <v>11928.027227760736</v>
      </c>
      <c r="W63" s="92">
        <f t="shared" si="11"/>
        <v>5650.6735140126539</v>
      </c>
      <c r="X63" s="92">
        <f t="shared" si="12"/>
        <v>777.61562119440191</v>
      </c>
      <c r="Y63" s="92">
        <f t="shared" si="13"/>
        <v>19571.371961127305</v>
      </c>
      <c r="Z63" s="318">
        <f t="shared" si="14"/>
        <v>2115.2282348242811</v>
      </c>
      <c r="AA63" s="323">
        <f t="shared" si="15"/>
        <v>112225.6001959516</v>
      </c>
    </row>
    <row r="64" spans="1:27" x14ac:dyDescent="0.3">
      <c r="A64" s="88" t="s">
        <v>99</v>
      </c>
      <c r="B64" s="89" t="s">
        <v>134</v>
      </c>
      <c r="C64" s="322">
        <v>79660</v>
      </c>
      <c r="D64" s="90">
        <f t="shared" si="17"/>
        <v>40.720766773162943</v>
      </c>
      <c r="E64" s="89">
        <v>37.5</v>
      </c>
      <c r="F64" s="92">
        <f t="shared" si="2"/>
        <v>1069.0567484662577</v>
      </c>
      <c r="G64" s="92">
        <f t="shared" si="3"/>
        <v>10494.777377300614</v>
      </c>
      <c r="H64" s="92">
        <f t="shared" si="4"/>
        <v>5083.1744851559815</v>
      </c>
      <c r="I64" s="92">
        <f t="shared" si="5"/>
        <v>605.46792561349696</v>
      </c>
      <c r="J64" s="92">
        <f t="shared" si="6"/>
        <v>17252.476536536349</v>
      </c>
      <c r="K64" s="318">
        <f t="shared" si="7"/>
        <v>1985.1373801916934</v>
      </c>
      <c r="L64" s="323">
        <f t="shared" si="8"/>
        <v>98897.613916728049</v>
      </c>
      <c r="P64" s="88" t="s">
        <v>199</v>
      </c>
      <c r="Q64" s="89" t="s">
        <v>137</v>
      </c>
      <c r="R64" s="322">
        <v>93692</v>
      </c>
      <c r="S64" s="91">
        <f t="shared" si="16"/>
        <v>44.900319488817892</v>
      </c>
      <c r="T64" s="89">
        <v>37.5</v>
      </c>
      <c r="U64" s="92">
        <f t="shared" si="1"/>
        <v>1257.3696319018404</v>
      </c>
      <c r="V64" s="92">
        <f t="shared" si="10"/>
        <v>12343.418052147239</v>
      </c>
      <c r="W64" s="92">
        <f t="shared" si="11"/>
        <v>5847.4569287806744</v>
      </c>
      <c r="X64" s="92">
        <f t="shared" si="12"/>
        <v>804.69590763036808</v>
      </c>
      <c r="Y64" s="92">
        <f t="shared" si="13"/>
        <v>20252.940520460121</v>
      </c>
      <c r="Z64" s="318">
        <f t="shared" si="14"/>
        <v>2188.8905750798722</v>
      </c>
      <c r="AA64" s="323">
        <f t="shared" si="15"/>
        <v>116133.83109553999</v>
      </c>
    </row>
    <row r="65" spans="1:27" x14ac:dyDescent="0.3">
      <c r="A65" s="88" t="s">
        <v>100</v>
      </c>
      <c r="B65" s="89" t="s">
        <v>134</v>
      </c>
      <c r="C65" s="322">
        <v>82821</v>
      </c>
      <c r="D65" s="90">
        <f t="shared" si="17"/>
        <v>42.336613418530355</v>
      </c>
      <c r="E65" s="89">
        <v>37.5</v>
      </c>
      <c r="F65" s="92">
        <f t="shared" si="2"/>
        <v>1111.4781441717791</v>
      </c>
      <c r="G65" s="92">
        <f t="shared" si="3"/>
        <v>10911.222158742332</v>
      </c>
      <c r="H65" s="92">
        <f t="shared" si="4"/>
        <v>5284.8806682789791</v>
      </c>
      <c r="I65" s="92">
        <f t="shared" si="5"/>
        <v>629.4935860812883</v>
      </c>
      <c r="J65" s="92">
        <f t="shared" si="6"/>
        <v>17937.074557274376</v>
      </c>
      <c r="K65" s="318">
        <f t="shared" si="7"/>
        <v>2063.909904153355</v>
      </c>
      <c r="L65" s="323">
        <f t="shared" si="8"/>
        <v>102821.98446142771</v>
      </c>
      <c r="P65" s="88" t="s">
        <v>200</v>
      </c>
      <c r="Q65" s="89" t="s">
        <v>137</v>
      </c>
      <c r="R65" s="322">
        <v>96842</v>
      </c>
      <c r="S65" s="91">
        <f t="shared" si="16"/>
        <v>46.409904153354631</v>
      </c>
      <c r="T65" s="89">
        <v>37.5</v>
      </c>
      <c r="U65" s="92">
        <f t="shared" si="1"/>
        <v>1299.6434049079753</v>
      </c>
      <c r="V65" s="92">
        <f t="shared" si="10"/>
        <v>12758.413642638036</v>
      </c>
      <c r="W65" s="92">
        <f t="shared" si="11"/>
        <v>6044.0531090912564</v>
      </c>
      <c r="X65" s="92">
        <f t="shared" si="12"/>
        <v>831.75042785659491</v>
      </c>
      <c r="Y65" s="92">
        <f t="shared" si="13"/>
        <v>20933.860584493861</v>
      </c>
      <c r="Z65" s="318">
        <f t="shared" si="14"/>
        <v>2262.4828274760384</v>
      </c>
      <c r="AA65" s="323">
        <f t="shared" si="15"/>
        <v>120038.34341196988</v>
      </c>
    </row>
    <row r="66" spans="1:27" x14ac:dyDescent="0.3">
      <c r="A66" s="88" t="s">
        <v>101</v>
      </c>
      <c r="B66" s="89" t="s">
        <v>134</v>
      </c>
      <c r="C66" s="322">
        <v>85975</v>
      </c>
      <c r="D66" s="90">
        <f t="shared" si="17"/>
        <v>43.948881789137381</v>
      </c>
      <c r="E66" s="89">
        <v>37.5</v>
      </c>
      <c r="F66" s="92">
        <f t="shared" si="2"/>
        <v>1153.8055981595094</v>
      </c>
      <c r="G66" s="92">
        <f t="shared" si="3"/>
        <v>11326.744727760737</v>
      </c>
      <c r="H66" s="92">
        <f t="shared" si="4"/>
        <v>5486.1401752609281</v>
      </c>
      <c r="I66" s="92">
        <f t="shared" si="5"/>
        <v>653.46604198619627</v>
      </c>
      <c r="J66" s="92">
        <f t="shared" si="6"/>
        <v>18620.156543167373</v>
      </c>
      <c r="K66" s="318">
        <f t="shared" si="7"/>
        <v>2142.5079872204474</v>
      </c>
      <c r="L66" s="323">
        <f t="shared" si="8"/>
        <v>106737.66453038782</v>
      </c>
      <c r="P66" s="88" t="s">
        <v>201</v>
      </c>
      <c r="Q66" s="89" t="s">
        <v>137</v>
      </c>
      <c r="R66" s="322">
        <v>101696</v>
      </c>
      <c r="S66" s="91">
        <f t="shared" si="16"/>
        <v>48.736102236421729</v>
      </c>
      <c r="T66" s="89">
        <v>37.5</v>
      </c>
      <c r="U66" s="92">
        <f t="shared" si="1"/>
        <v>1364.7852760736198</v>
      </c>
      <c r="V66" s="92">
        <f t="shared" si="10"/>
        <v>13397.902085889571</v>
      </c>
      <c r="W66" s="92">
        <f t="shared" si="11"/>
        <v>6346.9984612269936</v>
      </c>
      <c r="X66" s="92">
        <f t="shared" si="12"/>
        <v>873.44015521472386</v>
      </c>
      <c r="Y66" s="92">
        <f t="shared" si="13"/>
        <v>21983.125978404911</v>
      </c>
      <c r="Z66" s="318">
        <f t="shared" si="14"/>
        <v>2375.8849840255593</v>
      </c>
      <c r="AA66" s="323">
        <f t="shared" si="15"/>
        <v>126055.01096243045</v>
      </c>
    </row>
    <row r="67" spans="1:27" x14ac:dyDescent="0.3">
      <c r="A67" s="88" t="s">
        <v>102</v>
      </c>
      <c r="B67" s="89" t="s">
        <v>134</v>
      </c>
      <c r="C67" s="322">
        <v>89133</v>
      </c>
      <c r="D67" s="90">
        <f t="shared" si="17"/>
        <v>45.563194888178913</v>
      </c>
      <c r="E67" s="89">
        <v>37.5</v>
      </c>
      <c r="F67" s="92">
        <f t="shared" si="2"/>
        <v>1196.1867331288342</v>
      </c>
      <c r="G67" s="92">
        <f t="shared" si="3"/>
        <v>11742.794275306749</v>
      </c>
      <c r="H67" s="92">
        <f t="shared" si="4"/>
        <v>5687.6549257520473</v>
      </c>
      <c r="I67" s="92">
        <f t="shared" si="5"/>
        <v>677.46890049846627</v>
      </c>
      <c r="J67" s="92">
        <f t="shared" si="6"/>
        <v>19304.104834686095</v>
      </c>
      <c r="K67" s="318">
        <f t="shared" si="7"/>
        <v>2221.205750798722</v>
      </c>
      <c r="L67" s="323">
        <f t="shared" si="8"/>
        <v>110658.31058548483</v>
      </c>
      <c r="P67" s="88" t="s">
        <v>202</v>
      </c>
      <c r="Q67" s="89" t="s">
        <v>137</v>
      </c>
      <c r="R67" s="322">
        <v>105335</v>
      </c>
      <c r="S67" s="91">
        <f t="shared" si="16"/>
        <v>50.480031948881788</v>
      </c>
      <c r="T67" s="89">
        <v>37.5</v>
      </c>
      <c r="U67" s="92">
        <f t="shared" si="1"/>
        <v>1413.6215490797547</v>
      </c>
      <c r="V67" s="92">
        <f t="shared" si="10"/>
        <v>13877.320801380367</v>
      </c>
      <c r="W67" s="92">
        <f t="shared" si="11"/>
        <v>6574.113858100076</v>
      </c>
      <c r="X67" s="92">
        <f t="shared" si="12"/>
        <v>904.69456762845084</v>
      </c>
      <c r="Y67" s="92">
        <f t="shared" si="13"/>
        <v>22769.750776188652</v>
      </c>
      <c r="Z67" s="318">
        <f t="shared" si="14"/>
        <v>2460.901557507987</v>
      </c>
      <c r="AA67" s="323">
        <f t="shared" si="15"/>
        <v>130565.65233369662</v>
      </c>
    </row>
    <row r="68" spans="1:27" x14ac:dyDescent="0.3">
      <c r="A68" s="88" t="s">
        <v>103</v>
      </c>
      <c r="B68" s="89" t="s">
        <v>134</v>
      </c>
      <c r="C68" s="322">
        <v>92286</v>
      </c>
      <c r="D68" s="90">
        <f t="shared" si="17"/>
        <v>47.174952076677314</v>
      </c>
      <c r="E68" s="89">
        <v>37.5</v>
      </c>
      <c r="F68" s="92">
        <f t="shared" ref="F68:F85" si="18">C68/26.08*2*17.5%</f>
        <v>1238.5007668711658</v>
      </c>
      <c r="G68" s="92">
        <f t="shared" ref="G68:G85" si="19">(C68+F68)*G$2</f>
        <v>12158.185099693252</v>
      </c>
      <c r="H68" s="92">
        <f t="shared" ref="H68:H85" si="20">(C68+F68+G68)*5.5722%</f>
        <v>5888.8506218567018</v>
      </c>
      <c r="I68" s="92">
        <f t="shared" ref="I68:I85" si="21">(C68+F68)*0.75%</f>
        <v>701.43375575153368</v>
      </c>
      <c r="J68" s="92">
        <f t="shared" ref="J68:J85" si="22">SUM(F68:I68)</f>
        <v>19986.970244172655</v>
      </c>
      <c r="K68" s="318">
        <f t="shared" ref="K68:K85" si="23">D68*48.75</f>
        <v>2299.7789137380191</v>
      </c>
      <c r="L68" s="323">
        <f t="shared" ref="L68:L85" si="24">C68+F68+G68+H68+I68+K68</f>
        <v>114572.74915791067</v>
      </c>
      <c r="P68" s="88" t="s">
        <v>203</v>
      </c>
      <c r="Q68" s="89" t="s">
        <v>137</v>
      </c>
      <c r="R68" s="322">
        <v>108968</v>
      </c>
      <c r="S68" s="91">
        <f t="shared" si="16"/>
        <v>52.22108626198083</v>
      </c>
      <c r="T68" s="89">
        <v>37.5</v>
      </c>
      <c r="U68" s="92">
        <f t="shared" ref="U68:U82" si="25">R68/26.08*2*17.5%</f>
        <v>1462.3773006134968</v>
      </c>
      <c r="V68" s="92">
        <f t="shared" ref="V68:V82" si="26">(R68+U68)*V$2</f>
        <v>14355.949049079756</v>
      </c>
      <c r="W68" s="92">
        <f t="shared" ref="W68:W82" si="27">(R68+U68+V68)*5.45%</f>
        <v>6800.854786058283</v>
      </c>
      <c r="X68" s="92">
        <f t="shared" ref="X68:X82" si="28">(R68+U68+V68)*0.75%</f>
        <v>935.89744762269947</v>
      </c>
      <c r="Y68" s="92">
        <f t="shared" si="13"/>
        <v>23555.078583374234</v>
      </c>
      <c r="Z68" s="318">
        <f t="shared" ref="Z68:Z82" si="29">S68*48.75</f>
        <v>2545.7779552715656</v>
      </c>
      <c r="AA68" s="323">
        <f t="shared" ref="AA68:AA82" si="30">R68+U68+V68+W68+X68+Z68</f>
        <v>135068.85653864581</v>
      </c>
    </row>
    <row r="69" spans="1:27" x14ac:dyDescent="0.3">
      <c r="A69" s="88" t="s">
        <v>104</v>
      </c>
      <c r="B69" s="89" t="s">
        <v>134</v>
      </c>
      <c r="C69" s="322">
        <v>97145</v>
      </c>
      <c r="D69" s="90">
        <f t="shared" si="17"/>
        <v>49.658785942492017</v>
      </c>
      <c r="E69" s="89">
        <v>37.5</v>
      </c>
      <c r="F69" s="92">
        <f t="shared" si="18"/>
        <v>1303.7097392638036</v>
      </c>
      <c r="G69" s="92">
        <f t="shared" si="19"/>
        <v>12798.332266104295</v>
      </c>
      <c r="H69" s="92">
        <f t="shared" si="20"/>
        <v>6198.9076746231203</v>
      </c>
      <c r="I69" s="92">
        <f t="shared" si="21"/>
        <v>738.3653230444786</v>
      </c>
      <c r="J69" s="92">
        <f t="shared" si="22"/>
        <v>21039.315003035699</v>
      </c>
      <c r="K69" s="318">
        <f t="shared" si="23"/>
        <v>2420.8658146964858</v>
      </c>
      <c r="L69" s="323">
        <f t="shared" si="24"/>
        <v>120605.18081773218</v>
      </c>
      <c r="P69" s="88" t="s">
        <v>204</v>
      </c>
      <c r="Q69" s="89" t="s">
        <v>137</v>
      </c>
      <c r="R69" s="322">
        <v>112608</v>
      </c>
      <c r="S69" s="91">
        <f t="shared" si="16"/>
        <v>53.965495207667729</v>
      </c>
      <c r="T69" s="89">
        <v>37.5</v>
      </c>
      <c r="U69" s="92">
        <f t="shared" si="25"/>
        <v>1511.2269938650306</v>
      </c>
      <c r="V69" s="92">
        <f t="shared" si="26"/>
        <v>14835.499509202455</v>
      </c>
      <c r="W69" s="92">
        <f t="shared" si="27"/>
        <v>7028.0325944171773</v>
      </c>
      <c r="X69" s="92">
        <f t="shared" si="28"/>
        <v>967.16044877300601</v>
      </c>
      <c r="Y69" s="92">
        <f t="shared" ref="Y69:Y82" si="31">SUM(U69:X69)</f>
        <v>24341.919546257672</v>
      </c>
      <c r="Z69" s="318">
        <f t="shared" si="29"/>
        <v>2630.817891373802</v>
      </c>
      <c r="AA69" s="323">
        <f t="shared" si="30"/>
        <v>139580.73743763144</v>
      </c>
    </row>
    <row r="70" spans="1:27" x14ac:dyDescent="0.3">
      <c r="A70" s="88" t="s">
        <v>105</v>
      </c>
      <c r="B70" s="89" t="s">
        <v>134</v>
      </c>
      <c r="C70" s="322">
        <v>100788</v>
      </c>
      <c r="D70" s="90">
        <f t="shared" si="17"/>
        <v>51.521022364217252</v>
      </c>
      <c r="E70" s="89">
        <v>37.5</v>
      </c>
      <c r="F70" s="92">
        <f t="shared" si="18"/>
        <v>1352.5996932515338</v>
      </c>
      <c r="G70" s="92">
        <f t="shared" si="19"/>
        <v>13278.277960122701</v>
      </c>
      <c r="H70" s="92">
        <f t="shared" si="20"/>
        <v>6431.3707006013192</v>
      </c>
      <c r="I70" s="92">
        <f t="shared" si="21"/>
        <v>766.0544976993865</v>
      </c>
      <c r="J70" s="92">
        <f t="shared" si="22"/>
        <v>21828.302851674944</v>
      </c>
      <c r="K70" s="318">
        <f t="shared" si="23"/>
        <v>2511.6498402555912</v>
      </c>
      <c r="L70" s="323">
        <f t="shared" si="24"/>
        <v>125127.95269193054</v>
      </c>
      <c r="P70" s="88" t="s">
        <v>205</v>
      </c>
      <c r="Q70" s="89" t="s">
        <v>137</v>
      </c>
      <c r="R70" s="322">
        <v>116242</v>
      </c>
      <c r="S70" s="91">
        <f t="shared" si="16"/>
        <v>55.707028753993612</v>
      </c>
      <c r="T70" s="89">
        <v>37.5</v>
      </c>
      <c r="U70" s="92">
        <f t="shared" si="25"/>
        <v>1559.9961656441717</v>
      </c>
      <c r="V70" s="92">
        <f t="shared" si="26"/>
        <v>15314.259501533743</v>
      </c>
      <c r="W70" s="92">
        <f t="shared" si="27"/>
        <v>7254.8359338611954</v>
      </c>
      <c r="X70" s="92">
        <f t="shared" si="28"/>
        <v>998.3719175038342</v>
      </c>
      <c r="Y70" s="92">
        <f t="shared" si="31"/>
        <v>25127.463518542943</v>
      </c>
      <c r="Z70" s="318">
        <f t="shared" si="29"/>
        <v>2715.7176517571884</v>
      </c>
      <c r="AA70" s="323">
        <f t="shared" si="30"/>
        <v>144085.18117030011</v>
      </c>
    </row>
    <row r="71" spans="1:27" x14ac:dyDescent="0.3">
      <c r="A71" s="88" t="s">
        <v>106</v>
      </c>
      <c r="B71" s="89" t="s">
        <v>134</v>
      </c>
      <c r="C71" s="322">
        <v>104434</v>
      </c>
      <c r="D71" s="90">
        <f t="shared" si="17"/>
        <v>53.384792332268368</v>
      </c>
      <c r="E71" s="89">
        <v>37.5</v>
      </c>
      <c r="F71" s="92">
        <f t="shared" si="18"/>
        <v>1401.52990797546</v>
      </c>
      <c r="G71" s="92">
        <f t="shared" si="19"/>
        <v>13758.61888803681</v>
      </c>
      <c r="H71" s="92">
        <f t="shared" si="20"/>
        <v>6664.0251592113955</v>
      </c>
      <c r="I71" s="92">
        <f t="shared" si="21"/>
        <v>793.76647430981598</v>
      </c>
      <c r="J71" s="92">
        <f t="shared" si="22"/>
        <v>22617.940429533483</v>
      </c>
      <c r="K71" s="318">
        <f t="shared" si="23"/>
        <v>2602.5086261980828</v>
      </c>
      <c r="L71" s="323">
        <f t="shared" si="24"/>
        <v>129654.44905573156</v>
      </c>
      <c r="P71" s="88" t="s">
        <v>206</v>
      </c>
      <c r="Q71" s="89" t="s">
        <v>137</v>
      </c>
      <c r="R71" s="322">
        <v>119886</v>
      </c>
      <c r="S71" s="91">
        <f t="shared" si="16"/>
        <v>57.453354632587853</v>
      </c>
      <c r="T71" s="89">
        <v>37.5</v>
      </c>
      <c r="U71" s="92">
        <f t="shared" si="25"/>
        <v>1608.8995398773009</v>
      </c>
      <c r="V71" s="92">
        <f t="shared" si="26"/>
        <v>15794.336940184048</v>
      </c>
      <c r="W71" s="92">
        <f t="shared" si="27"/>
        <v>7482.2633881633428</v>
      </c>
      <c r="X71" s="92">
        <f t="shared" si="28"/>
        <v>1029.66927360046</v>
      </c>
      <c r="Y71" s="92">
        <f t="shared" si="31"/>
        <v>25915.169141825154</v>
      </c>
      <c r="Z71" s="318">
        <f t="shared" si="29"/>
        <v>2800.8510383386579</v>
      </c>
      <c r="AA71" s="323">
        <f t="shared" si="30"/>
        <v>148602.02018016379</v>
      </c>
    </row>
    <row r="72" spans="1:27" x14ac:dyDescent="0.3">
      <c r="A72" s="88" t="s">
        <v>107</v>
      </c>
      <c r="B72" s="89" t="s">
        <v>134</v>
      </c>
      <c r="C72" s="322">
        <v>108078</v>
      </c>
      <c r="D72" s="90">
        <f t="shared" si="17"/>
        <v>55.247539936102235</v>
      </c>
      <c r="E72" s="89">
        <v>37.5</v>
      </c>
      <c r="F72" s="92">
        <f t="shared" si="18"/>
        <v>1450.4332822085892</v>
      </c>
      <c r="G72" s="92">
        <f t="shared" si="19"/>
        <v>14238.696326687117</v>
      </c>
      <c r="H72" s="92">
        <f t="shared" si="20"/>
        <v>6896.5519960668853</v>
      </c>
      <c r="I72" s="92">
        <f t="shared" si="21"/>
        <v>821.46324961656433</v>
      </c>
      <c r="J72" s="92">
        <f t="shared" si="22"/>
        <v>23407.144854579157</v>
      </c>
      <c r="K72" s="318">
        <f t="shared" si="23"/>
        <v>2693.3175718849839</v>
      </c>
      <c r="L72" s="323">
        <f t="shared" si="24"/>
        <v>134178.46242646413</v>
      </c>
      <c r="P72" s="88" t="s">
        <v>207</v>
      </c>
      <c r="Q72" s="89" t="s">
        <v>137</v>
      </c>
      <c r="R72" s="322">
        <v>123519</v>
      </c>
      <c r="S72" s="91">
        <f t="shared" si="16"/>
        <v>59.194408945686902</v>
      </c>
      <c r="T72" s="89">
        <v>37.5</v>
      </c>
      <c r="U72" s="92">
        <f t="shared" si="25"/>
        <v>1657.6552914110432</v>
      </c>
      <c r="V72" s="92">
        <f t="shared" si="26"/>
        <v>16272.965187883436</v>
      </c>
      <c r="W72" s="92">
        <f t="shared" si="27"/>
        <v>7709.004316121549</v>
      </c>
      <c r="X72" s="92">
        <f t="shared" si="28"/>
        <v>1060.8721535947086</v>
      </c>
      <c r="Y72" s="92">
        <f t="shared" si="31"/>
        <v>26700.496949010736</v>
      </c>
      <c r="Z72" s="318">
        <f t="shared" si="29"/>
        <v>2885.7274361022364</v>
      </c>
      <c r="AA72" s="323">
        <f t="shared" si="30"/>
        <v>153105.22438511296</v>
      </c>
    </row>
    <row r="73" spans="1:27" x14ac:dyDescent="0.3">
      <c r="A73" s="88" t="s">
        <v>108</v>
      </c>
      <c r="B73" s="89" t="s">
        <v>134</v>
      </c>
      <c r="C73" s="322">
        <v>111719</v>
      </c>
      <c r="D73" s="90">
        <f t="shared" si="17"/>
        <v>57.108753993610229</v>
      </c>
      <c r="E73" s="89">
        <v>37.5</v>
      </c>
      <c r="F73" s="92">
        <f t="shared" si="18"/>
        <v>1499.2963957055213</v>
      </c>
      <c r="G73" s="92">
        <f t="shared" si="19"/>
        <v>14718.378531441718</v>
      </c>
      <c r="H73" s="92">
        <f t="shared" si="20"/>
        <v>7128.8874002904977</v>
      </c>
      <c r="I73" s="92">
        <f t="shared" si="21"/>
        <v>849.13722296779133</v>
      </c>
      <c r="J73" s="92">
        <f t="shared" si="22"/>
        <v>24195.699550405527</v>
      </c>
      <c r="K73" s="318">
        <f t="shared" si="23"/>
        <v>2784.0517571884989</v>
      </c>
      <c r="L73" s="323">
        <f t="shared" si="24"/>
        <v>138698.75130759401</v>
      </c>
      <c r="P73" s="88" t="s">
        <v>208</v>
      </c>
      <c r="Q73" s="89" t="s">
        <v>137</v>
      </c>
      <c r="R73" s="322">
        <v>127157</v>
      </c>
      <c r="S73" s="91">
        <f t="shared" si="16"/>
        <v>60.93785942492012</v>
      </c>
      <c r="T73" s="89">
        <v>37.5</v>
      </c>
      <c r="U73" s="92">
        <f t="shared" si="25"/>
        <v>1706.4781441717789</v>
      </c>
      <c r="V73" s="92">
        <f t="shared" si="26"/>
        <v>16752.252158742333</v>
      </c>
      <c r="W73" s="92">
        <f t="shared" si="27"/>
        <v>7936.0573015088185</v>
      </c>
      <c r="X73" s="92">
        <f t="shared" si="28"/>
        <v>1092.1179772718558</v>
      </c>
      <c r="Y73" s="92">
        <f t="shared" si="31"/>
        <v>27486.905581694788</v>
      </c>
      <c r="Z73" s="318">
        <f t="shared" si="29"/>
        <v>2970.7206469648559</v>
      </c>
      <c r="AA73" s="323">
        <f t="shared" si="30"/>
        <v>157614.62622865962</v>
      </c>
    </row>
    <row r="74" spans="1:27" x14ac:dyDescent="0.3">
      <c r="A74" s="88" t="s">
        <v>109</v>
      </c>
      <c r="B74" s="89" t="s">
        <v>134</v>
      </c>
      <c r="C74" s="322">
        <v>115363</v>
      </c>
      <c r="D74" s="90">
        <f t="shared" si="17"/>
        <v>58.971501597444089</v>
      </c>
      <c r="E74" s="89">
        <v>37.5</v>
      </c>
      <c r="F74" s="92">
        <f t="shared" si="18"/>
        <v>1548.1997699386504</v>
      </c>
      <c r="G74" s="92">
        <f t="shared" si="19"/>
        <v>15198.455970092025</v>
      </c>
      <c r="H74" s="92">
        <f t="shared" si="20"/>
        <v>7361.4142371459893</v>
      </c>
      <c r="I74" s="92">
        <f t="shared" si="21"/>
        <v>876.83399827453991</v>
      </c>
      <c r="J74" s="92">
        <f t="shared" si="22"/>
        <v>24984.903975451205</v>
      </c>
      <c r="K74" s="318">
        <f t="shared" si="23"/>
        <v>2874.8607028753995</v>
      </c>
      <c r="L74" s="323">
        <f t="shared" si="24"/>
        <v>143222.76467832661</v>
      </c>
      <c r="P74" s="88" t="s">
        <v>209</v>
      </c>
      <c r="Q74" s="89" t="s">
        <v>137</v>
      </c>
      <c r="R74" s="322">
        <v>130792</v>
      </c>
      <c r="S74" s="91">
        <f t="shared" si="16"/>
        <v>62.679872204472836</v>
      </c>
      <c r="T74" s="89">
        <v>37.5</v>
      </c>
      <c r="U74" s="92">
        <f t="shared" si="25"/>
        <v>1755.2607361963192</v>
      </c>
      <c r="V74" s="92">
        <f t="shared" si="26"/>
        <v>17231.143895705525</v>
      </c>
      <c r="W74" s="92">
        <f t="shared" si="27"/>
        <v>8162.9230524386512</v>
      </c>
      <c r="X74" s="92">
        <f t="shared" si="28"/>
        <v>1123.3380347392638</v>
      </c>
      <c r="Y74" s="92">
        <f t="shared" si="31"/>
        <v>28272.66571907976</v>
      </c>
      <c r="Z74" s="318">
        <f t="shared" si="29"/>
        <v>3055.6437699680509</v>
      </c>
      <c r="AA74" s="323">
        <f t="shared" si="30"/>
        <v>162120.3094890478</v>
      </c>
    </row>
    <row r="75" spans="1:27" x14ac:dyDescent="0.3">
      <c r="A75" s="88" t="s">
        <v>110</v>
      </c>
      <c r="B75" s="89" t="s">
        <v>134</v>
      </c>
      <c r="C75" s="322">
        <v>119001</v>
      </c>
      <c r="D75" s="90">
        <f t="shared" si="17"/>
        <v>60.831182108626201</v>
      </c>
      <c r="E75" s="89">
        <v>37.5</v>
      </c>
      <c r="F75" s="92">
        <f t="shared" si="18"/>
        <v>1597.0226226993866</v>
      </c>
      <c r="G75" s="92">
        <f t="shared" si="19"/>
        <v>15677.74294095092</v>
      </c>
      <c r="H75" s="92">
        <f t="shared" si="20"/>
        <v>7593.5582087377206</v>
      </c>
      <c r="I75" s="92">
        <f t="shared" si="21"/>
        <v>904.48516967024534</v>
      </c>
      <c r="J75" s="92">
        <f t="shared" si="22"/>
        <v>25772.808942058276</v>
      </c>
      <c r="K75" s="318">
        <f t="shared" si="23"/>
        <v>2965.5201277955275</v>
      </c>
      <c r="L75" s="323">
        <f t="shared" si="24"/>
        <v>147739.32906985379</v>
      </c>
      <c r="P75" s="88" t="s">
        <v>210</v>
      </c>
      <c r="Q75" s="89" t="s">
        <v>137</v>
      </c>
      <c r="R75" s="322">
        <v>134434</v>
      </c>
      <c r="S75" s="91">
        <f t="shared" si="16"/>
        <v>64.425239616613425</v>
      </c>
      <c r="T75" s="89">
        <v>37.5</v>
      </c>
      <c r="U75" s="92">
        <f t="shared" si="25"/>
        <v>1804.1372699386502</v>
      </c>
      <c r="V75" s="92">
        <f t="shared" si="26"/>
        <v>17710.957845092027</v>
      </c>
      <c r="W75" s="92">
        <f t="shared" si="27"/>
        <v>8390.2256837691712</v>
      </c>
      <c r="X75" s="92">
        <f t="shared" si="28"/>
        <v>1154.6182133627301</v>
      </c>
      <c r="Y75" s="92">
        <f t="shared" si="31"/>
        <v>29059.93901216258</v>
      </c>
      <c r="Z75" s="318">
        <f t="shared" si="29"/>
        <v>3140.7304313099044</v>
      </c>
      <c r="AA75" s="323">
        <f t="shared" si="30"/>
        <v>166634.66944347249</v>
      </c>
    </row>
    <row r="76" spans="1:27" x14ac:dyDescent="0.3">
      <c r="A76" s="88" t="s">
        <v>111</v>
      </c>
      <c r="B76" s="89" t="s">
        <v>134</v>
      </c>
      <c r="C76" s="322">
        <v>122646</v>
      </c>
      <c r="D76" s="90">
        <f t="shared" si="17"/>
        <v>62.694440894568686</v>
      </c>
      <c r="E76" s="89">
        <v>37.5</v>
      </c>
      <c r="F76" s="92">
        <f t="shared" si="18"/>
        <v>1645.939417177914</v>
      </c>
      <c r="G76" s="92">
        <f t="shared" si="19"/>
        <v>16157.952124233128</v>
      </c>
      <c r="H76" s="92">
        <f t="shared" si="20"/>
        <v>7826.148856470506</v>
      </c>
      <c r="I76" s="92">
        <f t="shared" si="21"/>
        <v>932.18954562883437</v>
      </c>
      <c r="J76" s="92">
        <f t="shared" si="22"/>
        <v>26562.229943510381</v>
      </c>
      <c r="K76" s="318">
        <f t="shared" si="23"/>
        <v>3056.3539936102234</v>
      </c>
      <c r="L76" s="323">
        <f t="shared" si="24"/>
        <v>152264.58393712062</v>
      </c>
      <c r="P76" s="88" t="s">
        <v>211</v>
      </c>
      <c r="Q76" s="89" t="s">
        <v>137</v>
      </c>
      <c r="R76" s="322">
        <v>138068</v>
      </c>
      <c r="S76" s="91">
        <f t="shared" si="16"/>
        <v>66.166773162939293</v>
      </c>
      <c r="T76" s="89">
        <v>37.5</v>
      </c>
      <c r="U76" s="92">
        <f t="shared" si="25"/>
        <v>1852.9064417177915</v>
      </c>
      <c r="V76" s="92">
        <f t="shared" si="26"/>
        <v>18189.717837423312</v>
      </c>
      <c r="W76" s="92">
        <f t="shared" si="27"/>
        <v>8617.0290232131902</v>
      </c>
      <c r="X76" s="92">
        <f t="shared" si="28"/>
        <v>1185.8296820935582</v>
      </c>
      <c r="Y76" s="92">
        <f t="shared" si="31"/>
        <v>29845.482984447852</v>
      </c>
      <c r="Z76" s="318">
        <f t="shared" si="29"/>
        <v>3225.6301916932907</v>
      </c>
      <c r="AA76" s="323">
        <f t="shared" si="30"/>
        <v>171139.11317614114</v>
      </c>
    </row>
    <row r="77" spans="1:27" x14ac:dyDescent="0.3">
      <c r="A77" s="88" t="s">
        <v>112</v>
      </c>
      <c r="B77" s="89" t="s">
        <v>134</v>
      </c>
      <c r="C77" s="322">
        <v>126290</v>
      </c>
      <c r="D77" s="90">
        <f t="shared" si="17"/>
        <v>64.557188498402553</v>
      </c>
      <c r="E77" s="89">
        <v>37.5</v>
      </c>
      <c r="F77" s="92">
        <f t="shared" si="18"/>
        <v>1694.8427914110432</v>
      </c>
      <c r="G77" s="92">
        <f t="shared" si="19"/>
        <v>16638.029562883436</v>
      </c>
      <c r="H77" s="92">
        <f t="shared" si="20"/>
        <v>8058.6756933259949</v>
      </c>
      <c r="I77" s="92">
        <f t="shared" si="21"/>
        <v>959.88632093558272</v>
      </c>
      <c r="J77" s="92">
        <f t="shared" si="22"/>
        <v>27351.43436855606</v>
      </c>
      <c r="K77" s="318">
        <f t="shared" si="23"/>
        <v>3147.1629392971245</v>
      </c>
      <c r="L77" s="323">
        <f t="shared" si="24"/>
        <v>156788.59730785317</v>
      </c>
      <c r="P77" s="88" t="s">
        <v>212</v>
      </c>
      <c r="Q77" s="89" t="s">
        <v>137</v>
      </c>
      <c r="R77" s="322">
        <v>141709</v>
      </c>
      <c r="S77" s="91">
        <f t="shared" si="16"/>
        <v>67.911661341853033</v>
      </c>
      <c r="T77" s="89">
        <v>37.5</v>
      </c>
      <c r="U77" s="92">
        <f t="shared" si="25"/>
        <v>1901.7695552147238</v>
      </c>
      <c r="V77" s="92">
        <f t="shared" si="26"/>
        <v>18669.400042177916</v>
      </c>
      <c r="W77" s="92">
        <f t="shared" si="27"/>
        <v>8844.2692430578991</v>
      </c>
      <c r="X77" s="92">
        <f t="shared" si="28"/>
        <v>1217.1012719804448</v>
      </c>
      <c r="Y77" s="92">
        <f t="shared" si="31"/>
        <v>30632.540112430983</v>
      </c>
      <c r="Z77" s="318">
        <f t="shared" si="29"/>
        <v>3310.6934904153354</v>
      </c>
      <c r="AA77" s="323">
        <f t="shared" si="30"/>
        <v>175652.23360284633</v>
      </c>
    </row>
    <row r="78" spans="1:27" x14ac:dyDescent="0.3">
      <c r="A78" s="88" t="s">
        <v>113</v>
      </c>
      <c r="B78" s="89" t="s">
        <v>134</v>
      </c>
      <c r="C78" s="322">
        <v>129934</v>
      </c>
      <c r="D78" s="90">
        <f t="shared" si="17"/>
        <v>66.41993610223642</v>
      </c>
      <c r="E78" s="89">
        <v>37.5</v>
      </c>
      <c r="F78" s="92">
        <f t="shared" si="18"/>
        <v>1743.7461656441717</v>
      </c>
      <c r="G78" s="92">
        <f t="shared" si="19"/>
        <v>17118.107001533743</v>
      </c>
      <c r="H78" s="92">
        <f t="shared" si="20"/>
        <v>8291.2025301814865</v>
      </c>
      <c r="I78" s="92">
        <f t="shared" si="21"/>
        <v>987.58309624233129</v>
      </c>
      <c r="J78" s="92">
        <f t="shared" si="22"/>
        <v>28140.638793601731</v>
      </c>
      <c r="K78" s="318">
        <f t="shared" si="23"/>
        <v>3237.9718849840256</v>
      </c>
      <c r="L78" s="323">
        <f t="shared" si="24"/>
        <v>161312.61067858574</v>
      </c>
      <c r="P78" s="88" t="s">
        <v>213</v>
      </c>
      <c r="Q78" s="89" t="s">
        <v>137</v>
      </c>
      <c r="R78" s="322">
        <v>147774</v>
      </c>
      <c r="S78" s="91">
        <f t="shared" si="16"/>
        <v>70.818210862619807</v>
      </c>
      <c r="T78" s="89">
        <v>37.5</v>
      </c>
      <c r="U78" s="92">
        <f t="shared" si="25"/>
        <v>1983.1633435582823</v>
      </c>
      <c r="V78" s="92">
        <f t="shared" si="26"/>
        <v>19468.431234662577</v>
      </c>
      <c r="W78" s="92">
        <f t="shared" si="27"/>
        <v>9222.7949045130372</v>
      </c>
      <c r="X78" s="92">
        <f t="shared" si="28"/>
        <v>1269.1919593366563</v>
      </c>
      <c r="Y78" s="92">
        <f t="shared" si="31"/>
        <v>31943.58144207055</v>
      </c>
      <c r="Z78" s="318">
        <f t="shared" si="29"/>
        <v>3452.3877795527155</v>
      </c>
      <c r="AA78" s="323">
        <f t="shared" si="30"/>
        <v>183169.96922162329</v>
      </c>
    </row>
    <row r="79" spans="1:27" x14ac:dyDescent="0.3">
      <c r="A79" s="88" t="s">
        <v>114</v>
      </c>
      <c r="B79" s="89" t="s">
        <v>134</v>
      </c>
      <c r="C79" s="322">
        <v>133573</v>
      </c>
      <c r="D79" s="90">
        <f t="shared" si="17"/>
        <v>68.28012779552715</v>
      </c>
      <c r="E79" s="89">
        <v>37.5</v>
      </c>
      <c r="F79" s="92">
        <f t="shared" si="18"/>
        <v>1792.5824386503068</v>
      </c>
      <c r="G79" s="92">
        <f t="shared" si="19"/>
        <v>17597.525717024542</v>
      </c>
      <c r="H79" s="92">
        <f t="shared" si="20"/>
        <v>8523.4103126505124</v>
      </c>
      <c r="I79" s="92">
        <f t="shared" si="21"/>
        <v>1015.2418682898773</v>
      </c>
      <c r="J79" s="92">
        <f t="shared" si="22"/>
        <v>28928.76033661524</v>
      </c>
      <c r="K79" s="318">
        <f t="shared" si="23"/>
        <v>3328.6562300319488</v>
      </c>
      <c r="L79" s="323">
        <f t="shared" si="24"/>
        <v>165830.41656664721</v>
      </c>
      <c r="P79" s="88" t="s">
        <v>214</v>
      </c>
      <c r="Q79" s="89" t="s">
        <v>137</v>
      </c>
      <c r="R79" s="322">
        <v>152618</v>
      </c>
      <c r="S79" s="91">
        <f t="shared" si="16"/>
        <v>73.139616613418525</v>
      </c>
      <c r="T79" s="89">
        <v>37.5</v>
      </c>
      <c r="U79" s="92">
        <f t="shared" si="25"/>
        <v>2048.1710122699387</v>
      </c>
      <c r="V79" s="92">
        <f t="shared" si="26"/>
        <v>20106.602231595094</v>
      </c>
      <c r="W79" s="92">
        <f t="shared" si="27"/>
        <v>9525.1161417906442</v>
      </c>
      <c r="X79" s="92">
        <f t="shared" si="28"/>
        <v>1310.7957993289876</v>
      </c>
      <c r="Y79" s="92">
        <f t="shared" si="31"/>
        <v>32990.685184984664</v>
      </c>
      <c r="Z79" s="318">
        <f t="shared" si="29"/>
        <v>3565.5563099041533</v>
      </c>
      <c r="AA79" s="323">
        <f t="shared" si="30"/>
        <v>189174.24149488879</v>
      </c>
    </row>
    <row r="80" spans="1:27" x14ac:dyDescent="0.3">
      <c r="A80" s="88" t="s">
        <v>115</v>
      </c>
      <c r="B80" s="89" t="s">
        <v>134</v>
      </c>
      <c r="C80" s="322">
        <v>137220</v>
      </c>
      <c r="D80" s="90">
        <f t="shared" si="17"/>
        <v>70.144408945686905</v>
      </c>
      <c r="E80" s="89">
        <v>37.5</v>
      </c>
      <c r="F80" s="92">
        <f t="shared" si="18"/>
        <v>1841.5260736196319</v>
      </c>
      <c r="G80" s="92">
        <f t="shared" si="19"/>
        <v>18077.998389570552</v>
      </c>
      <c r="H80" s="92">
        <f t="shared" si="20"/>
        <v>8756.1285821378824</v>
      </c>
      <c r="I80" s="92">
        <f t="shared" si="21"/>
        <v>1042.9614455521473</v>
      </c>
      <c r="J80" s="92">
        <f t="shared" si="22"/>
        <v>29718.614490880213</v>
      </c>
      <c r="K80" s="318">
        <f t="shared" si="23"/>
        <v>3419.5399361022364</v>
      </c>
      <c r="L80" s="323">
        <f t="shared" si="24"/>
        <v>170358.15442698242</v>
      </c>
      <c r="P80" s="88" t="s">
        <v>215</v>
      </c>
      <c r="Q80" s="89" t="s">
        <v>137</v>
      </c>
      <c r="R80" s="322">
        <v>157467</v>
      </c>
      <c r="S80" s="91">
        <f t="shared" si="16"/>
        <v>75.463418530351447</v>
      </c>
      <c r="T80" s="89">
        <v>37.5</v>
      </c>
      <c r="U80" s="92">
        <f t="shared" si="25"/>
        <v>2113.2457822085889</v>
      </c>
      <c r="V80" s="92">
        <f t="shared" si="26"/>
        <v>20745.431951687118</v>
      </c>
      <c r="W80" s="92">
        <f t="shared" si="27"/>
        <v>9827.7494364973172</v>
      </c>
      <c r="X80" s="92">
        <f t="shared" si="28"/>
        <v>1352.4425830042178</v>
      </c>
      <c r="Y80" s="92">
        <f t="shared" si="31"/>
        <v>34038.869753397244</v>
      </c>
      <c r="Z80" s="318">
        <f t="shared" si="29"/>
        <v>3678.8416533546329</v>
      </c>
      <c r="AA80" s="323">
        <f t="shared" si="30"/>
        <v>195184.71140675189</v>
      </c>
    </row>
    <row r="81" spans="1:27" x14ac:dyDescent="0.3">
      <c r="A81" s="88" t="s">
        <v>116</v>
      </c>
      <c r="B81" s="89" t="s">
        <v>134</v>
      </c>
      <c r="C81" s="322">
        <v>143291</v>
      </c>
      <c r="D81" s="90">
        <f t="shared" si="17"/>
        <v>73.247795527156541</v>
      </c>
      <c r="E81" s="89">
        <v>37.5</v>
      </c>
      <c r="F81" s="92">
        <f t="shared" si="18"/>
        <v>1923.000383435583</v>
      </c>
      <c r="G81" s="92">
        <f t="shared" si="19"/>
        <v>18877.820049846625</v>
      </c>
      <c r="H81" s="92">
        <f t="shared" si="20"/>
        <v>9143.5244181833496</v>
      </c>
      <c r="I81" s="92">
        <f t="shared" si="21"/>
        <v>1089.1050028757668</v>
      </c>
      <c r="J81" s="92">
        <f t="shared" si="22"/>
        <v>31033.449854341321</v>
      </c>
      <c r="K81" s="318">
        <f t="shared" si="23"/>
        <v>3570.8300319488812</v>
      </c>
      <c r="L81" s="323">
        <f t="shared" si="24"/>
        <v>177895.2798862902</v>
      </c>
      <c r="P81" s="88" t="s">
        <v>216</v>
      </c>
      <c r="Q81" s="89" t="s">
        <v>137</v>
      </c>
      <c r="R81" s="322">
        <v>162318</v>
      </c>
      <c r="S81" s="91">
        <f t="shared" si="16"/>
        <v>77.788178913738022</v>
      </c>
      <c r="T81" s="89">
        <v>37.5</v>
      </c>
      <c r="U81" s="92">
        <f t="shared" si="25"/>
        <v>2178.347392638037</v>
      </c>
      <c r="V81" s="92">
        <f t="shared" si="26"/>
        <v>21384.525161042944</v>
      </c>
      <c r="W81" s="92">
        <f t="shared" si="27"/>
        <v>10130.507554175614</v>
      </c>
      <c r="X81" s="92">
        <f t="shared" si="28"/>
        <v>1394.1065441526075</v>
      </c>
      <c r="Y81" s="92">
        <f t="shared" si="31"/>
        <v>35087.486652009204</v>
      </c>
      <c r="Z81" s="318">
        <f t="shared" si="29"/>
        <v>3792.1737220447285</v>
      </c>
      <c r="AA81" s="323">
        <f t="shared" si="30"/>
        <v>201197.66037405396</v>
      </c>
    </row>
    <row r="82" spans="1:27" x14ac:dyDescent="0.3">
      <c r="A82" s="88" t="s">
        <v>117</v>
      </c>
      <c r="B82" s="89" t="s">
        <v>134</v>
      </c>
      <c r="C82" s="322">
        <v>148146</v>
      </c>
      <c r="D82" s="90">
        <f t="shared" si="17"/>
        <v>75.729584664536745</v>
      </c>
      <c r="E82" s="89">
        <v>37.5</v>
      </c>
      <c r="F82" s="92">
        <f t="shared" si="18"/>
        <v>1988.1556748466257</v>
      </c>
      <c r="G82" s="92">
        <f t="shared" si="19"/>
        <v>19517.440237730065</v>
      </c>
      <c r="H82" s="92">
        <f t="shared" si="20"/>
        <v>9453.3262274405988</v>
      </c>
      <c r="I82" s="92">
        <f t="shared" si="21"/>
        <v>1126.0061675613497</v>
      </c>
      <c r="J82" s="92">
        <f t="shared" si="22"/>
        <v>32084.928307578641</v>
      </c>
      <c r="K82" s="318">
        <f t="shared" si="23"/>
        <v>3691.8172523961662</v>
      </c>
      <c r="L82" s="323">
        <f t="shared" si="24"/>
        <v>183922.74555997481</v>
      </c>
      <c r="P82" s="88" t="s">
        <v>217</v>
      </c>
      <c r="Q82" s="89" t="s">
        <v>137</v>
      </c>
      <c r="R82" s="322">
        <v>188998</v>
      </c>
      <c r="S82" s="91">
        <f t="shared" si="16"/>
        <v>90.574121405750788</v>
      </c>
      <c r="T82" s="89">
        <v>37.5</v>
      </c>
      <c r="U82" s="92">
        <f t="shared" si="25"/>
        <v>2536.3995398773009</v>
      </c>
      <c r="V82" s="92">
        <f t="shared" si="26"/>
        <v>24899.471940184052</v>
      </c>
      <c r="W82" s="92">
        <f t="shared" si="27"/>
        <v>11795.645995663344</v>
      </c>
      <c r="X82" s="92">
        <f t="shared" si="28"/>
        <v>1623.2540361004601</v>
      </c>
      <c r="Y82" s="92">
        <f t="shared" si="31"/>
        <v>40854.771511825158</v>
      </c>
      <c r="Z82" s="318">
        <f t="shared" si="29"/>
        <v>4415.4884185303508</v>
      </c>
      <c r="AA82" s="323">
        <f t="shared" si="30"/>
        <v>234268.2599303555</v>
      </c>
    </row>
    <row r="83" spans="1:27" x14ac:dyDescent="0.3">
      <c r="A83" s="88" t="s">
        <v>118</v>
      </c>
      <c r="B83" s="89" t="s">
        <v>134</v>
      </c>
      <c r="C83" s="322">
        <v>153005</v>
      </c>
      <c r="D83" s="90">
        <f t="shared" si="17"/>
        <v>78.213418530351433</v>
      </c>
      <c r="E83" s="89">
        <v>37.5</v>
      </c>
      <c r="F83" s="92">
        <f t="shared" si="18"/>
        <v>2053.3646472392638</v>
      </c>
      <c r="G83" s="92">
        <f t="shared" si="19"/>
        <v>20157.587404141104</v>
      </c>
      <c r="H83" s="92">
        <f t="shared" si="20"/>
        <v>9763.3832802070174</v>
      </c>
      <c r="I83" s="92">
        <f t="shared" si="21"/>
        <v>1162.9377348542946</v>
      </c>
      <c r="J83" s="92">
        <f t="shared" si="22"/>
        <v>33137.273066441681</v>
      </c>
      <c r="K83" s="318">
        <f t="shared" si="23"/>
        <v>3812.9041533546324</v>
      </c>
      <c r="L83" s="323">
        <f t="shared" si="24"/>
        <v>189955.17721979634</v>
      </c>
    </row>
    <row r="84" spans="1:27" x14ac:dyDescent="0.3">
      <c r="A84" s="88" t="s">
        <v>119</v>
      </c>
      <c r="B84" s="89" t="s">
        <v>134</v>
      </c>
      <c r="C84" s="322">
        <v>157863</v>
      </c>
      <c r="D84" s="90">
        <f t="shared" si="17"/>
        <v>80.696741214057511</v>
      </c>
      <c r="E84" s="89">
        <v>37.5</v>
      </c>
      <c r="F84" s="92">
        <f t="shared" si="18"/>
        <v>2118.560199386503</v>
      </c>
      <c r="G84" s="92">
        <f t="shared" si="19"/>
        <v>20797.602825920247</v>
      </c>
      <c r="H84" s="92">
        <f t="shared" si="20"/>
        <v>10073.376522096141</v>
      </c>
      <c r="I84" s="92">
        <f t="shared" si="21"/>
        <v>1199.8617014953986</v>
      </c>
      <c r="J84" s="92">
        <f t="shared" si="22"/>
        <v>34189.401248898292</v>
      </c>
      <c r="K84" s="318">
        <f t="shared" si="23"/>
        <v>3933.9661341853034</v>
      </c>
      <c r="L84" s="323">
        <f t="shared" si="24"/>
        <v>195986.36738308356</v>
      </c>
    </row>
    <row r="85" spans="1:27" x14ac:dyDescent="0.3">
      <c r="A85" s="88" t="s">
        <v>120</v>
      </c>
      <c r="B85" s="89" t="s">
        <v>134</v>
      </c>
      <c r="C85" s="322">
        <v>184582</v>
      </c>
      <c r="D85" s="90">
        <f t="shared" si="17"/>
        <v>94.355015974440889</v>
      </c>
      <c r="E85" s="89">
        <v>37.5</v>
      </c>
      <c r="F85" s="92">
        <f t="shared" si="18"/>
        <v>2477.1357361963192</v>
      </c>
      <c r="G85" s="92">
        <f t="shared" si="19"/>
        <v>24317.687645705522</v>
      </c>
      <c r="H85" s="92">
        <f t="shared" si="20"/>
        <v>11778.339352486335</v>
      </c>
      <c r="I85" s="92">
        <f t="shared" si="21"/>
        <v>1402.9435180214725</v>
      </c>
      <c r="J85" s="92">
        <f t="shared" si="22"/>
        <v>39976.106252409649</v>
      </c>
      <c r="K85" s="318">
        <f t="shared" si="23"/>
        <v>4599.8070287539931</v>
      </c>
      <c r="L85" s="323">
        <f t="shared" si="24"/>
        <v>229157.91328116367</v>
      </c>
    </row>
  </sheetData>
  <mergeCells count="20">
    <mergeCell ref="A1:A2"/>
    <mergeCell ref="B1:B2"/>
    <mergeCell ref="C1:C2"/>
    <mergeCell ref="D1:D2"/>
    <mergeCell ref="E1:E2"/>
    <mergeCell ref="K1:K2"/>
    <mergeCell ref="S1:S2"/>
    <mergeCell ref="T1:T2"/>
    <mergeCell ref="F1:F2"/>
    <mergeCell ref="J1:J2"/>
    <mergeCell ref="L1:L2"/>
    <mergeCell ref="M1:O2"/>
    <mergeCell ref="P1:P2"/>
    <mergeCell ref="U1:U2"/>
    <mergeCell ref="Y1:Y2"/>
    <mergeCell ref="AA1:AA2"/>
    <mergeCell ref="M3:O4"/>
    <mergeCell ref="Z1:Z2"/>
    <mergeCell ref="Q1:Q2"/>
    <mergeCell ref="R1:R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C11" sqref="C11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3" width="9.109375" style="84"/>
    <col min="14" max="14" width="10.33203125" style="84" bestFit="1" customWidth="1"/>
    <col min="15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0.4414062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773</v>
      </c>
      <c r="D1" s="519" t="s">
        <v>718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30" t="s">
        <v>2002</v>
      </c>
      <c r="L1" s="521" t="s">
        <v>130</v>
      </c>
      <c r="M1" s="528">
        <v>2021</v>
      </c>
      <c r="N1" s="529"/>
      <c r="O1" s="529"/>
      <c r="P1" s="519" t="s">
        <v>122</v>
      </c>
      <c r="Q1" s="519" t="s">
        <v>123</v>
      </c>
      <c r="R1" s="519" t="s">
        <v>773</v>
      </c>
      <c r="S1" s="519" t="s">
        <v>718</v>
      </c>
      <c r="T1" s="519" t="s">
        <v>126</v>
      </c>
      <c r="U1" s="526" t="s">
        <v>127</v>
      </c>
      <c r="V1" s="82" t="s">
        <v>128</v>
      </c>
      <c r="W1" s="83"/>
      <c r="X1" s="82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87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87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'2020'!C3*1.02</f>
        <v>30895.493999999999</v>
      </c>
      <c r="D3" s="90">
        <f>+C3*12/313/75</f>
        <v>15.793223769968051</v>
      </c>
      <c r="E3" s="89">
        <v>37.5</v>
      </c>
      <c r="F3" s="92">
        <f>C3/26.08*2*17.5%</f>
        <v>414.62511119631898</v>
      </c>
      <c r="G3" s="92">
        <f>(C3+F3)*G$2</f>
        <v>4148.5907822335121</v>
      </c>
      <c r="H3" s="92">
        <f>(C3+F3+G3)*5.5722%</f>
        <v>1975.8302326816965</v>
      </c>
      <c r="I3" s="92">
        <f>(C3+F3)*0.75%</f>
        <v>234.82589333397237</v>
      </c>
      <c r="J3" s="92">
        <f>SUM(F3:I3)</f>
        <v>6773.8720194455</v>
      </c>
      <c r="K3" s="318">
        <f>D3*48.75</f>
        <v>769.91965878594249</v>
      </c>
      <c r="L3" s="323">
        <f>C3+F3+G3+H3+I3+K3</f>
        <v>38439.285678231441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'2020'!R3*1.02</f>
        <v>50971.44</v>
      </c>
      <c r="S3" s="90">
        <f>+R3*12/313/75</f>
        <v>26.055688178913741</v>
      </c>
      <c r="T3" s="89">
        <v>37.5</v>
      </c>
      <c r="U3" s="92">
        <f>R3/26.08*2*17.5%</f>
        <v>684.04923312883432</v>
      </c>
      <c r="V3" s="92">
        <f>(R3+U3)*V$2</f>
        <v>6844.3523233895712</v>
      </c>
      <c r="W3" s="92">
        <f>(R3+U3+V3)*5.45%</f>
        <v>3188.2413648302531</v>
      </c>
      <c r="X3" s="92">
        <f>(R3+U3+V3)*0.75%</f>
        <v>438.74881167388804</v>
      </c>
      <c r="Y3" s="92">
        <f>SUM(U3:X3)</f>
        <v>11155.391733022547</v>
      </c>
      <c r="Z3" s="318">
        <f>S3*48.75</f>
        <v>1270.2147987220449</v>
      </c>
      <c r="AA3" s="323">
        <f>R3+U3+V3+W3+X3+Z3</f>
        <v>63397.046531744592</v>
      </c>
    </row>
    <row r="4" spans="1:27" x14ac:dyDescent="0.3">
      <c r="A4" s="88" t="s">
        <v>138</v>
      </c>
      <c r="B4" s="89" t="s">
        <v>134</v>
      </c>
      <c r="C4" s="90">
        <f>'2020'!C4*1.02</f>
        <v>35309.136000000006</v>
      </c>
      <c r="D4" s="90">
        <f t="shared" ref="D4:D60" si="0">+C4*12/313/75</f>
        <v>18.049398594249205</v>
      </c>
      <c r="E4" s="89">
        <v>37.5</v>
      </c>
      <c r="F4" s="92">
        <f t="shared" ref="F4:F67" si="1">C4/26.08*2*17.5%</f>
        <v>473.8572699386504</v>
      </c>
      <c r="G4" s="92">
        <f t="shared" ref="G4:G67" si="2">(C4+F4)*G$2</f>
        <v>4741.2466082668725</v>
      </c>
      <c r="H4" s="92">
        <f t="shared" ref="H4:H67" si="3">(C4+F4+G4)*5.5722%</f>
        <v>2258.0916944933679</v>
      </c>
      <c r="I4" s="92">
        <f t="shared" ref="I4:I67" si="4">(C4+F4)*0.75%</f>
        <v>268.37244952453989</v>
      </c>
      <c r="J4" s="92">
        <f t="shared" ref="J4:J67" si="5">SUM(F4:I4)</f>
        <v>7741.5680222234305</v>
      </c>
      <c r="K4" s="318">
        <f t="shared" ref="K4:K67" si="6">D4*48.75</f>
        <v>879.90818146964875</v>
      </c>
      <c r="L4" s="323">
        <f t="shared" ref="L4:L67" si="7">C4+F4+G4+H4+I4+K4</f>
        <v>43930.612203693083</v>
      </c>
      <c r="M4" s="523"/>
      <c r="N4" s="524"/>
      <c r="O4" s="525"/>
      <c r="P4" s="88" t="s">
        <v>139</v>
      </c>
      <c r="Q4" s="89" t="s">
        <v>137</v>
      </c>
      <c r="R4" s="90">
        <f>'2020'!R4*1.02</f>
        <v>52392.3</v>
      </c>
      <c r="S4" s="90">
        <f t="shared" ref="S4:S56" si="8">+R4*12/313/75</f>
        <v>26.78200638977636</v>
      </c>
      <c r="T4" s="89">
        <v>37.5</v>
      </c>
      <c r="U4" s="92">
        <f t="shared" ref="U4:U67" si="9">R4/26.08*2*17.5%</f>
        <v>703.117523006135</v>
      </c>
      <c r="V4" s="92">
        <f t="shared" ref="V4:V67" si="10">(R4+U4)*V$2</f>
        <v>7035.1428217983139</v>
      </c>
      <c r="W4" s="92">
        <f t="shared" ref="W4:W67" si="11">(R4+U4+V4)*5.45%</f>
        <v>3277.1155387918425</v>
      </c>
      <c r="X4" s="92">
        <f t="shared" ref="X4:X67" si="12">(R4+U4+V4)*0.75%</f>
        <v>450.97920258603335</v>
      </c>
      <c r="Y4" s="92">
        <f t="shared" ref="Y4:Y68" si="13">SUM(U4:X4)</f>
        <v>11466.355086182324</v>
      </c>
      <c r="Z4" s="318">
        <f t="shared" ref="Z4:Z67" si="14">S4*48.75</f>
        <v>1305.6228115015974</v>
      </c>
      <c r="AA4" s="323">
        <f t="shared" ref="AA4:AA67" si="15">R4+U4+V4+W4+X4+Z4</f>
        <v>65164.277897683918</v>
      </c>
    </row>
    <row r="5" spans="1:27" x14ac:dyDescent="0.3">
      <c r="A5" s="88" t="s">
        <v>140</v>
      </c>
      <c r="B5" s="89" t="s">
        <v>134</v>
      </c>
      <c r="C5" s="90">
        <f>'2020'!C5*1.02</f>
        <v>39722.778000000006</v>
      </c>
      <c r="D5" s="90">
        <f t="shared" si="0"/>
        <v>20.305573418530354</v>
      </c>
      <c r="E5" s="89">
        <v>37.5</v>
      </c>
      <c r="F5" s="92">
        <f t="shared" si="1"/>
        <v>533.08942868098177</v>
      </c>
      <c r="G5" s="92">
        <f t="shared" si="2"/>
        <v>5333.902434300232</v>
      </c>
      <c r="H5" s="92">
        <f t="shared" si="3"/>
        <v>2540.3531563050392</v>
      </c>
      <c r="I5" s="92">
        <f t="shared" si="4"/>
        <v>301.9190057151074</v>
      </c>
      <c r="J5" s="92">
        <f t="shared" si="5"/>
        <v>8709.264025001361</v>
      </c>
      <c r="K5" s="318">
        <f t="shared" si="6"/>
        <v>989.89670415335479</v>
      </c>
      <c r="L5" s="323">
        <f t="shared" si="7"/>
        <v>49421.938729154725</v>
      </c>
      <c r="P5" s="88" t="s">
        <v>141</v>
      </c>
      <c r="Q5" s="89" t="s">
        <v>137</v>
      </c>
      <c r="R5" s="90">
        <f>'2020'!R5*1.02</f>
        <v>53838.66</v>
      </c>
      <c r="S5" s="90">
        <f t="shared" si="8"/>
        <v>27.521359744408947</v>
      </c>
      <c r="T5" s="89">
        <v>37.5</v>
      </c>
      <c r="U5" s="92">
        <f t="shared" si="9"/>
        <v>722.5280291411043</v>
      </c>
      <c r="V5" s="92">
        <f t="shared" si="10"/>
        <v>7229.3574138611966</v>
      </c>
      <c r="W5" s="92">
        <f t="shared" si="11"/>
        <v>3367.5847266436253</v>
      </c>
      <c r="X5" s="92">
        <f t="shared" si="12"/>
        <v>463.42909082251725</v>
      </c>
      <c r="Y5" s="92">
        <f t="shared" si="13"/>
        <v>11782.899260468444</v>
      </c>
      <c r="Z5" s="318">
        <f t="shared" si="14"/>
        <v>1341.6662875399361</v>
      </c>
      <c r="AA5" s="323">
        <f t="shared" si="15"/>
        <v>66963.225548008384</v>
      </c>
    </row>
    <row r="6" spans="1:27" x14ac:dyDescent="0.3">
      <c r="A6" s="88" t="s">
        <v>41</v>
      </c>
      <c r="B6" s="89" t="s">
        <v>134</v>
      </c>
      <c r="C6" s="90">
        <f>'2020'!C6*1.02</f>
        <v>44136.42</v>
      </c>
      <c r="D6" s="90">
        <f t="shared" si="0"/>
        <v>22.561748242811504</v>
      </c>
      <c r="E6" s="89">
        <v>37.5</v>
      </c>
      <c r="F6" s="92">
        <f t="shared" si="1"/>
        <v>592.32158742331285</v>
      </c>
      <c r="G6" s="92">
        <f t="shared" si="2"/>
        <v>5926.5582603335888</v>
      </c>
      <c r="H6" s="92">
        <f t="shared" si="3"/>
        <v>2822.6146181167096</v>
      </c>
      <c r="I6" s="92">
        <f t="shared" si="4"/>
        <v>335.4655619056748</v>
      </c>
      <c r="J6" s="92">
        <f t="shared" si="5"/>
        <v>9676.9600277792852</v>
      </c>
      <c r="K6" s="318">
        <f t="shared" si="6"/>
        <v>1099.8852268370608</v>
      </c>
      <c r="L6" s="323">
        <f t="shared" si="7"/>
        <v>54913.265254616337</v>
      </c>
      <c r="P6" s="88" t="s">
        <v>142</v>
      </c>
      <c r="Q6" s="89" t="s">
        <v>137</v>
      </c>
      <c r="R6" s="90">
        <f>'2020'!R6*1.02</f>
        <v>55288.08</v>
      </c>
      <c r="S6" s="90">
        <f t="shared" si="8"/>
        <v>28.262277316293929</v>
      </c>
      <c r="T6" s="89">
        <v>37.5</v>
      </c>
      <c r="U6" s="92">
        <f t="shared" si="9"/>
        <v>741.97960122699385</v>
      </c>
      <c r="V6" s="92">
        <f t="shared" si="10"/>
        <v>7423.9828971625775</v>
      </c>
      <c r="W6" s="92">
        <f t="shared" si="11"/>
        <v>3458.2453161622316</v>
      </c>
      <c r="X6" s="92">
        <f t="shared" si="12"/>
        <v>475.90531873792179</v>
      </c>
      <c r="Y6" s="92">
        <f t="shared" si="13"/>
        <v>12100.113133289724</v>
      </c>
      <c r="Z6" s="318">
        <f t="shared" si="14"/>
        <v>1377.7860191693289</v>
      </c>
      <c r="AA6" s="323">
        <f t="shared" si="15"/>
        <v>68765.979152459055</v>
      </c>
    </row>
    <row r="7" spans="1:27" x14ac:dyDescent="0.3">
      <c r="A7" s="88" t="s">
        <v>42</v>
      </c>
      <c r="B7" s="89" t="s">
        <v>134</v>
      </c>
      <c r="C7" s="90">
        <f>'2020'!C7*1.02</f>
        <v>44770.86</v>
      </c>
      <c r="D7" s="90">
        <f t="shared" si="0"/>
        <v>22.886062619808307</v>
      </c>
      <c r="E7" s="89">
        <v>37.5</v>
      </c>
      <c r="F7" s="92">
        <f t="shared" si="1"/>
        <v>600.83592791411036</v>
      </c>
      <c r="G7" s="92">
        <f t="shared" si="2"/>
        <v>6011.7497104486192</v>
      </c>
      <c r="H7" s="92">
        <f t="shared" si="3"/>
        <v>2863.1883578608476</v>
      </c>
      <c r="I7" s="92">
        <f t="shared" si="4"/>
        <v>340.2877194593558</v>
      </c>
      <c r="J7" s="92">
        <f t="shared" si="5"/>
        <v>9816.0617156829339</v>
      </c>
      <c r="K7" s="318">
        <f t="shared" si="6"/>
        <v>1115.6955527156549</v>
      </c>
      <c r="L7" s="323">
        <f t="shared" si="7"/>
        <v>55702.617268398579</v>
      </c>
      <c r="P7" s="88" t="s">
        <v>143</v>
      </c>
      <c r="Q7" s="89" t="s">
        <v>137</v>
      </c>
      <c r="R7" s="90">
        <f>'2020'!R7*1.02</f>
        <v>56737.5</v>
      </c>
      <c r="S7" s="90">
        <f t="shared" si="8"/>
        <v>29.003194888178914</v>
      </c>
      <c r="T7" s="89">
        <v>37.5</v>
      </c>
      <c r="U7" s="92">
        <f t="shared" si="9"/>
        <v>761.4311733128834</v>
      </c>
      <c r="V7" s="92">
        <f t="shared" si="10"/>
        <v>7618.6083804639575</v>
      </c>
      <c r="W7" s="92">
        <f t="shared" si="11"/>
        <v>3548.9059056808378</v>
      </c>
      <c r="X7" s="92">
        <f t="shared" si="12"/>
        <v>488.38154665332627</v>
      </c>
      <c r="Y7" s="92">
        <f t="shared" si="13"/>
        <v>12417.327006111007</v>
      </c>
      <c r="Z7" s="318">
        <f t="shared" si="14"/>
        <v>1413.905750798722</v>
      </c>
      <c r="AA7" s="323">
        <f t="shared" si="15"/>
        <v>70568.732756909725</v>
      </c>
    </row>
    <row r="8" spans="1:27" x14ac:dyDescent="0.3">
      <c r="A8" s="88" t="s">
        <v>43</v>
      </c>
      <c r="B8" s="89" t="s">
        <v>134</v>
      </c>
      <c r="C8" s="90">
        <f>'2020'!C8*1.02</f>
        <v>45500.160000000003</v>
      </c>
      <c r="D8" s="90">
        <f t="shared" si="0"/>
        <v>23.258867731629394</v>
      </c>
      <c r="E8" s="89">
        <v>37.5</v>
      </c>
      <c r="F8" s="92">
        <f t="shared" si="1"/>
        <v>610.62331288343557</v>
      </c>
      <c r="G8" s="92">
        <f t="shared" si="2"/>
        <v>6109.678788957056</v>
      </c>
      <c r="H8" s="92">
        <f t="shared" si="3"/>
        <v>2909.8285892387557</v>
      </c>
      <c r="I8" s="92">
        <f t="shared" si="4"/>
        <v>345.83087484662576</v>
      </c>
      <c r="J8" s="92">
        <f t="shared" si="5"/>
        <v>9975.9615659258743</v>
      </c>
      <c r="K8" s="318">
        <f t="shared" si="6"/>
        <v>1133.8698019169331</v>
      </c>
      <c r="L8" s="323">
        <f t="shared" si="7"/>
        <v>56609.991367842806</v>
      </c>
      <c r="N8" s="319"/>
      <c r="P8" s="88" t="s">
        <v>144</v>
      </c>
      <c r="Q8" s="89" t="s">
        <v>137</v>
      </c>
      <c r="R8" s="90">
        <f>'2020'!R8*1.02</f>
        <v>57498.42</v>
      </c>
      <c r="S8" s="90">
        <f t="shared" si="8"/>
        <v>29.392163578274765</v>
      </c>
      <c r="T8" s="89">
        <v>37.5</v>
      </c>
      <c r="U8" s="92">
        <f t="shared" si="9"/>
        <v>771.64290644171774</v>
      </c>
      <c r="V8" s="92">
        <f t="shared" si="10"/>
        <v>7720.7833351035279</v>
      </c>
      <c r="W8" s="92">
        <f t="shared" si="11"/>
        <v>3596.5011201642155</v>
      </c>
      <c r="X8" s="92">
        <f t="shared" si="12"/>
        <v>494.93134681158926</v>
      </c>
      <c r="Y8" s="92">
        <f t="shared" si="13"/>
        <v>12583.858708521049</v>
      </c>
      <c r="Z8" s="318">
        <f t="shared" si="14"/>
        <v>1432.8679744408948</v>
      </c>
      <c r="AA8" s="323">
        <f t="shared" si="15"/>
        <v>71515.146682961946</v>
      </c>
    </row>
    <row r="9" spans="1:27" x14ac:dyDescent="0.3">
      <c r="A9" s="88" t="s">
        <v>44</v>
      </c>
      <c r="B9" s="89" t="s">
        <v>134</v>
      </c>
      <c r="C9" s="90">
        <f>'2020'!C9*1.02</f>
        <v>49778.04</v>
      </c>
      <c r="D9" s="90">
        <f t="shared" si="0"/>
        <v>25.445643450479231</v>
      </c>
      <c r="E9" s="89">
        <v>37.5</v>
      </c>
      <c r="F9" s="92">
        <f t="shared" si="1"/>
        <v>668.03351226993868</v>
      </c>
      <c r="G9" s="92">
        <f t="shared" si="2"/>
        <v>6684.1047403757675</v>
      </c>
      <c r="H9" s="92">
        <f t="shared" si="3"/>
        <v>3183.4077925939241</v>
      </c>
      <c r="I9" s="92">
        <f t="shared" si="4"/>
        <v>378.34555134202452</v>
      </c>
      <c r="J9" s="92">
        <f t="shared" si="5"/>
        <v>10913.891596581656</v>
      </c>
      <c r="K9" s="318">
        <f t="shared" si="6"/>
        <v>1240.4751182108625</v>
      </c>
      <c r="L9" s="323">
        <f t="shared" si="7"/>
        <v>61932.406714792523</v>
      </c>
      <c r="N9" s="320"/>
      <c r="P9" s="88" t="s">
        <v>145</v>
      </c>
      <c r="Q9" s="89" t="s">
        <v>137</v>
      </c>
      <c r="R9" s="90">
        <f>'2020'!R9*1.02</f>
        <v>58261.38</v>
      </c>
      <c r="S9" s="90">
        <f t="shared" si="8"/>
        <v>29.7821750798722</v>
      </c>
      <c r="T9" s="89">
        <v>37.5</v>
      </c>
      <c r="U9" s="92">
        <f t="shared" si="9"/>
        <v>781.88201687116555</v>
      </c>
      <c r="V9" s="92">
        <f t="shared" si="10"/>
        <v>7823.2322172354297</v>
      </c>
      <c r="W9" s="92">
        <f t="shared" si="11"/>
        <v>3644.2239357588091</v>
      </c>
      <c r="X9" s="92">
        <f t="shared" si="12"/>
        <v>501.49870675579939</v>
      </c>
      <c r="Y9" s="92">
        <f t="shared" si="13"/>
        <v>12750.836876621204</v>
      </c>
      <c r="Z9" s="318">
        <f t="shared" si="14"/>
        <v>1451.8810351437699</v>
      </c>
      <c r="AA9" s="323">
        <f t="shared" si="15"/>
        <v>72464.097911764969</v>
      </c>
    </row>
    <row r="10" spans="1:27" x14ac:dyDescent="0.3">
      <c r="A10" s="88" t="s">
        <v>45</v>
      </c>
      <c r="B10" s="89" t="s">
        <v>134</v>
      </c>
      <c r="C10" s="90">
        <f>'2020'!C10*1.02</f>
        <v>50818.44</v>
      </c>
      <c r="D10" s="90">
        <f t="shared" si="0"/>
        <v>25.977477316293932</v>
      </c>
      <c r="E10" s="89">
        <v>37.5</v>
      </c>
      <c r="F10" s="92">
        <f t="shared" si="1"/>
        <v>681.99593558282209</v>
      </c>
      <c r="G10" s="92">
        <f t="shared" si="2"/>
        <v>6823.8077614647245</v>
      </c>
      <c r="H10" s="92">
        <f t="shared" si="3"/>
        <v>3249.9435072868832</v>
      </c>
      <c r="I10" s="92">
        <f t="shared" si="4"/>
        <v>386.25326951687117</v>
      </c>
      <c r="J10" s="92">
        <f t="shared" si="5"/>
        <v>11142.000473851302</v>
      </c>
      <c r="K10" s="318">
        <f t="shared" si="6"/>
        <v>1266.4020191693292</v>
      </c>
      <c r="L10" s="323">
        <f t="shared" si="7"/>
        <v>63226.842493020631</v>
      </c>
      <c r="N10" s="321"/>
      <c r="P10" s="88" t="s">
        <v>146</v>
      </c>
      <c r="Q10" s="89" t="s">
        <v>137</v>
      </c>
      <c r="R10" s="90">
        <f>'2020'!R10*1.02</f>
        <v>59730.18</v>
      </c>
      <c r="S10" s="90">
        <f t="shared" si="8"/>
        <v>30.532999361022362</v>
      </c>
      <c r="T10" s="89">
        <v>37.5</v>
      </c>
      <c r="U10" s="92">
        <f t="shared" si="9"/>
        <v>801.59367331288342</v>
      </c>
      <c r="V10" s="92">
        <f t="shared" si="10"/>
        <v>8020.4600117139571</v>
      </c>
      <c r="W10" s="92">
        <f t="shared" si="11"/>
        <v>3736.0967358339631</v>
      </c>
      <c r="X10" s="92">
        <f t="shared" si="12"/>
        <v>514.1417526377013</v>
      </c>
      <c r="Y10" s="92">
        <f t="shared" si="13"/>
        <v>13072.292173498503</v>
      </c>
      <c r="Z10" s="318">
        <f t="shared" si="14"/>
        <v>1488.4837188498402</v>
      </c>
      <c r="AA10" s="323">
        <f t="shared" si="15"/>
        <v>74290.955892348356</v>
      </c>
    </row>
    <row r="11" spans="1:27" x14ac:dyDescent="0.3">
      <c r="A11" s="88" t="s">
        <v>46</v>
      </c>
      <c r="B11" s="89" t="s">
        <v>134</v>
      </c>
      <c r="C11" s="90">
        <f>'2020'!C11*1.02</f>
        <v>51868.020000000004</v>
      </c>
      <c r="D11" s="90">
        <f t="shared" si="0"/>
        <v>26.514003833865814</v>
      </c>
      <c r="E11" s="89">
        <v>37.5</v>
      </c>
      <c r="F11" s="92">
        <f t="shared" si="1"/>
        <v>696.08155674846637</v>
      </c>
      <c r="G11" s="92">
        <f t="shared" si="2"/>
        <v>6964.7434562691733</v>
      </c>
      <c r="H11" s="92">
        <f t="shared" si="3"/>
        <v>3317.0663018153687</v>
      </c>
      <c r="I11" s="92">
        <f t="shared" si="4"/>
        <v>394.23076167561351</v>
      </c>
      <c r="J11" s="92">
        <f t="shared" si="5"/>
        <v>11372.122076508622</v>
      </c>
      <c r="K11" s="318">
        <f t="shared" si="6"/>
        <v>1292.5576869009585</v>
      </c>
      <c r="L11" s="323">
        <f t="shared" si="7"/>
        <v>64532.69976340959</v>
      </c>
      <c r="P11" s="88" t="s">
        <v>147</v>
      </c>
      <c r="Q11" s="89" t="s">
        <v>137</v>
      </c>
      <c r="R11" s="90">
        <f>'2020'!R11*1.02</f>
        <v>60639</v>
      </c>
      <c r="S11" s="90">
        <f t="shared" si="8"/>
        <v>30.997571884984026</v>
      </c>
      <c r="T11" s="89">
        <v>37.5</v>
      </c>
      <c r="U11" s="92">
        <f t="shared" si="9"/>
        <v>813.79026073619639</v>
      </c>
      <c r="V11" s="92">
        <f t="shared" si="10"/>
        <v>8142.4947095475463</v>
      </c>
      <c r="W11" s="92">
        <f t="shared" si="11"/>
        <v>3792.943030880464</v>
      </c>
      <c r="X11" s="92">
        <f t="shared" si="12"/>
        <v>521.96463727712808</v>
      </c>
      <c r="Y11" s="92">
        <f t="shared" si="13"/>
        <v>13271.192638441335</v>
      </c>
      <c r="Z11" s="318">
        <f t="shared" si="14"/>
        <v>1511.1316293929713</v>
      </c>
      <c r="AA11" s="323">
        <f t="shared" si="15"/>
        <v>75421.324267834294</v>
      </c>
    </row>
    <row r="12" spans="1:27" x14ac:dyDescent="0.3">
      <c r="A12" s="88" t="s">
        <v>47</v>
      </c>
      <c r="B12" s="89" t="s">
        <v>134</v>
      </c>
      <c r="C12" s="90">
        <f>'2020'!C12*1.02</f>
        <v>53431.68</v>
      </c>
      <c r="D12" s="90">
        <f t="shared" si="0"/>
        <v>27.313318849840257</v>
      </c>
      <c r="E12" s="89">
        <v>37.5</v>
      </c>
      <c r="F12" s="92">
        <f t="shared" si="1"/>
        <v>717.06625766871161</v>
      </c>
      <c r="G12" s="92">
        <f t="shared" si="2"/>
        <v>7174.7088791411043</v>
      </c>
      <c r="H12" s="92">
        <f t="shared" si="3"/>
        <v>3417.0655671333161</v>
      </c>
      <c r="I12" s="92">
        <f t="shared" si="4"/>
        <v>406.1155969325153</v>
      </c>
      <c r="J12" s="92">
        <f t="shared" si="5"/>
        <v>11714.956300875649</v>
      </c>
      <c r="K12" s="318">
        <f t="shared" si="6"/>
        <v>1331.5242939297125</v>
      </c>
      <c r="L12" s="323">
        <f t="shared" si="7"/>
        <v>66478.160594805362</v>
      </c>
      <c r="N12" s="321"/>
      <c r="P12" s="88" t="s">
        <v>148</v>
      </c>
      <c r="Q12" s="89" t="s">
        <v>137</v>
      </c>
      <c r="R12" s="90">
        <f>'2020'!R12*1.02</f>
        <v>61542.720000000001</v>
      </c>
      <c r="S12" s="90">
        <f t="shared" si="8"/>
        <v>31.459537380191694</v>
      </c>
      <c r="T12" s="89">
        <v>37.5</v>
      </c>
      <c r="U12" s="92">
        <f t="shared" si="9"/>
        <v>825.9184049079754</v>
      </c>
      <c r="V12" s="92">
        <f t="shared" si="10"/>
        <v>8263.8445886503068</v>
      </c>
      <c r="W12" s="92">
        <f t="shared" si="11"/>
        <v>3849.4703231489266</v>
      </c>
      <c r="X12" s="92">
        <f t="shared" si="12"/>
        <v>529.74362245168709</v>
      </c>
      <c r="Y12" s="92">
        <f t="shared" si="13"/>
        <v>13468.976939158898</v>
      </c>
      <c r="Z12" s="318">
        <f t="shared" si="14"/>
        <v>1533.652447284345</v>
      </c>
      <c r="AA12" s="323">
        <f t="shared" si="15"/>
        <v>76545.349386443238</v>
      </c>
    </row>
    <row r="13" spans="1:27" x14ac:dyDescent="0.3">
      <c r="A13" s="88" t="s">
        <v>48</v>
      </c>
      <c r="B13" s="89" t="s">
        <v>134</v>
      </c>
      <c r="C13" s="90">
        <f>'2020'!C13*1.02</f>
        <v>54480.24</v>
      </c>
      <c r="D13" s="90">
        <f t="shared" si="0"/>
        <v>27.849323961661341</v>
      </c>
      <c r="E13" s="89">
        <v>37.5</v>
      </c>
      <c r="F13" s="92">
        <f t="shared" si="1"/>
        <v>731.13819018404911</v>
      </c>
      <c r="G13" s="92">
        <f t="shared" si="2"/>
        <v>7315.5076101993864</v>
      </c>
      <c r="H13" s="92">
        <f t="shared" si="3"/>
        <v>3484.1231305689653</v>
      </c>
      <c r="I13" s="92">
        <f t="shared" si="4"/>
        <v>414.08533642638037</v>
      </c>
      <c r="J13" s="92">
        <f t="shared" si="5"/>
        <v>11944.854267378782</v>
      </c>
      <c r="K13" s="318">
        <f t="shared" si="6"/>
        <v>1357.6545431309903</v>
      </c>
      <c r="L13" s="323">
        <f t="shared" si="7"/>
        <v>67782.748810509773</v>
      </c>
      <c r="P13" s="88" t="s">
        <v>149</v>
      </c>
      <c r="Q13" s="89" t="s">
        <v>137</v>
      </c>
      <c r="R13" s="90">
        <f>'2020'!R13*1.02</f>
        <v>63349.14</v>
      </c>
      <c r="S13" s="90">
        <f t="shared" si="8"/>
        <v>32.382946964856224</v>
      </c>
      <c r="T13" s="89">
        <v>37.5</v>
      </c>
      <c r="U13" s="92">
        <f t="shared" si="9"/>
        <v>850.16100460122698</v>
      </c>
      <c r="V13" s="92">
        <f t="shared" si="10"/>
        <v>8506.407383109663</v>
      </c>
      <c r="W13" s="92">
        <f t="shared" si="11"/>
        <v>3962.4611071302438</v>
      </c>
      <c r="X13" s="92">
        <f t="shared" si="12"/>
        <v>545.29281290783172</v>
      </c>
      <c r="Y13" s="92">
        <f t="shared" si="13"/>
        <v>13864.322307748966</v>
      </c>
      <c r="Z13" s="318">
        <f t="shared" si="14"/>
        <v>1578.6686645367408</v>
      </c>
      <c r="AA13" s="323">
        <f t="shared" si="15"/>
        <v>78792.130972285726</v>
      </c>
    </row>
    <row r="14" spans="1:27" x14ac:dyDescent="0.3">
      <c r="A14" s="88" t="s">
        <v>49</v>
      </c>
      <c r="B14" s="89" t="s">
        <v>134</v>
      </c>
      <c r="C14" s="90">
        <f>'2020'!C14*1.02</f>
        <v>55262.58</v>
      </c>
      <c r="D14" s="90">
        <f t="shared" si="0"/>
        <v>28.24924217252396</v>
      </c>
      <c r="E14" s="89">
        <v>37.5</v>
      </c>
      <c r="F14" s="92">
        <f t="shared" si="1"/>
        <v>741.63738496932513</v>
      </c>
      <c r="G14" s="92">
        <f t="shared" si="2"/>
        <v>7420.5588035084365</v>
      </c>
      <c r="H14" s="92">
        <f t="shared" si="3"/>
        <v>3534.1553787743578</v>
      </c>
      <c r="I14" s="92">
        <f t="shared" si="4"/>
        <v>420.03163038726996</v>
      </c>
      <c r="J14" s="92">
        <f t="shared" si="5"/>
        <v>12116.38319763939</v>
      </c>
      <c r="K14" s="318">
        <f t="shared" si="6"/>
        <v>1377.1505559105431</v>
      </c>
      <c r="L14" s="323">
        <f t="shared" si="7"/>
        <v>68756.113753549929</v>
      </c>
      <c r="P14" s="88" t="s">
        <v>150</v>
      </c>
      <c r="Q14" s="89" t="s">
        <v>137</v>
      </c>
      <c r="R14" s="90">
        <f>'2020'!R14*1.02</f>
        <v>65162.700000000004</v>
      </c>
      <c r="S14" s="90">
        <f t="shared" si="8"/>
        <v>33.310006389776362</v>
      </c>
      <c r="T14" s="89">
        <v>37.5</v>
      </c>
      <c r="U14" s="92">
        <f t="shared" si="9"/>
        <v>874.49942484662586</v>
      </c>
      <c r="V14" s="92">
        <f t="shared" si="10"/>
        <v>8749.9289237921803</v>
      </c>
      <c r="W14" s="92">
        <f t="shared" si="11"/>
        <v>4075.8984950008153</v>
      </c>
      <c r="X14" s="92">
        <f t="shared" si="12"/>
        <v>560.90346261479112</v>
      </c>
      <c r="Y14" s="92">
        <f t="shared" si="13"/>
        <v>14261.230306254412</v>
      </c>
      <c r="Z14" s="318">
        <f t="shared" si="14"/>
        <v>1623.8628115015977</v>
      </c>
      <c r="AA14" s="323">
        <f t="shared" si="15"/>
        <v>81047.793117756024</v>
      </c>
    </row>
    <row r="15" spans="1:27" x14ac:dyDescent="0.3">
      <c r="A15" s="88" t="s">
        <v>50</v>
      </c>
      <c r="B15" s="89" t="s">
        <v>134</v>
      </c>
      <c r="C15" s="90">
        <f>'2020'!C15*1.02</f>
        <v>56315.22</v>
      </c>
      <c r="D15" s="90">
        <f t="shared" si="0"/>
        <v>28.787332907348244</v>
      </c>
      <c r="E15" s="89">
        <v>37.5</v>
      </c>
      <c r="F15" s="92">
        <f t="shared" si="1"/>
        <v>755.76407208588967</v>
      </c>
      <c r="G15" s="92">
        <f t="shared" si="2"/>
        <v>7561.9053895513807</v>
      </c>
      <c r="H15" s="92">
        <f t="shared" si="3"/>
        <v>3601.4738665813516</v>
      </c>
      <c r="I15" s="92">
        <f t="shared" si="4"/>
        <v>428.03238054064417</v>
      </c>
      <c r="J15" s="92">
        <f t="shared" si="5"/>
        <v>12347.175708759265</v>
      </c>
      <c r="K15" s="318">
        <f t="shared" si="6"/>
        <v>1403.3824792332268</v>
      </c>
      <c r="L15" s="323">
        <f t="shared" si="7"/>
        <v>70065.778187992488</v>
      </c>
      <c r="P15" s="88" t="s">
        <v>151</v>
      </c>
      <c r="Q15" s="89" t="s">
        <v>137</v>
      </c>
      <c r="R15" s="90">
        <f>'2020'!R15*1.02</f>
        <v>66970.14</v>
      </c>
      <c r="S15" s="90">
        <f t="shared" si="8"/>
        <v>34.233937380191691</v>
      </c>
      <c r="T15" s="89">
        <v>37.5</v>
      </c>
      <c r="U15" s="92">
        <f t="shared" si="9"/>
        <v>898.75571319018411</v>
      </c>
      <c r="V15" s="92">
        <f t="shared" si="10"/>
        <v>8992.6286819976995</v>
      </c>
      <c r="W15" s="92">
        <f t="shared" si="11"/>
        <v>4188.9530795377395</v>
      </c>
      <c r="X15" s="92">
        <f t="shared" si="12"/>
        <v>576.46143296390903</v>
      </c>
      <c r="Y15" s="92">
        <f t="shared" si="13"/>
        <v>14656.798907689534</v>
      </c>
      <c r="Z15" s="318">
        <f t="shared" si="14"/>
        <v>1668.904447284345</v>
      </c>
      <c r="AA15" s="323">
        <f t="shared" si="15"/>
        <v>83295.843354973869</v>
      </c>
    </row>
    <row r="16" spans="1:27" x14ac:dyDescent="0.3">
      <c r="A16" s="88" t="s">
        <v>51</v>
      </c>
      <c r="B16" s="89" t="s">
        <v>134</v>
      </c>
      <c r="C16" s="90">
        <f>'2020'!C16*1.02</f>
        <v>57892.14</v>
      </c>
      <c r="D16" s="90">
        <f t="shared" si="0"/>
        <v>29.593426198083066</v>
      </c>
      <c r="E16" s="89">
        <v>37.5</v>
      </c>
      <c r="F16" s="92">
        <f t="shared" si="1"/>
        <v>776.92672546012261</v>
      </c>
      <c r="G16" s="92">
        <f t="shared" si="2"/>
        <v>7773.6513411234664</v>
      </c>
      <c r="H16" s="92">
        <f t="shared" si="3"/>
        <v>3702.3211361061703</v>
      </c>
      <c r="I16" s="92">
        <f t="shared" si="4"/>
        <v>440.01800044095091</v>
      </c>
      <c r="J16" s="92">
        <f t="shared" si="5"/>
        <v>12692.917203130708</v>
      </c>
      <c r="K16" s="318">
        <f t="shared" si="6"/>
        <v>1442.6795271565495</v>
      </c>
      <c r="L16" s="323">
        <f t="shared" si="7"/>
        <v>72027.736730287259</v>
      </c>
      <c r="P16" s="88" t="s">
        <v>152</v>
      </c>
      <c r="Q16" s="89" t="s">
        <v>137</v>
      </c>
      <c r="R16" s="90">
        <f>'2020'!R16*1.02</f>
        <v>68779.62</v>
      </c>
      <c r="S16" s="90">
        <f t="shared" si="8"/>
        <v>35.158911182108625</v>
      </c>
      <c r="T16" s="89">
        <v>37.5</v>
      </c>
      <c r="U16" s="92">
        <f t="shared" si="9"/>
        <v>923.03937883435583</v>
      </c>
      <c r="V16" s="92">
        <f t="shared" si="10"/>
        <v>9235.6023676955519</v>
      </c>
      <c r="W16" s="92">
        <f t="shared" si="11"/>
        <v>4302.1352651858797</v>
      </c>
      <c r="X16" s="92">
        <f t="shared" si="12"/>
        <v>592.03696309897418</v>
      </c>
      <c r="Y16" s="92">
        <f t="shared" si="13"/>
        <v>15052.813974814761</v>
      </c>
      <c r="Z16" s="318">
        <f t="shared" si="14"/>
        <v>1713.9969201277954</v>
      </c>
      <c r="AA16" s="323">
        <f t="shared" si="15"/>
        <v>85546.430894942547</v>
      </c>
    </row>
    <row r="17" spans="1:27" x14ac:dyDescent="0.3">
      <c r="A17" s="88" t="s">
        <v>52</v>
      </c>
      <c r="B17" s="89" t="s">
        <v>134</v>
      </c>
      <c r="C17" s="90">
        <f>'2020'!C17*1.02</f>
        <v>59469.06</v>
      </c>
      <c r="D17" s="90">
        <f t="shared" si="0"/>
        <v>30.399519488817891</v>
      </c>
      <c r="E17" s="89">
        <v>37.5</v>
      </c>
      <c r="F17" s="92">
        <f t="shared" si="1"/>
        <v>798.08937883435578</v>
      </c>
      <c r="G17" s="92">
        <f t="shared" si="2"/>
        <v>7985.3972926955521</v>
      </c>
      <c r="H17" s="92">
        <f t="shared" si="3"/>
        <v>3803.1684056309887</v>
      </c>
      <c r="I17" s="92">
        <f t="shared" si="4"/>
        <v>452.0036203412576</v>
      </c>
      <c r="J17" s="92">
        <f t="shared" si="5"/>
        <v>13038.658697502155</v>
      </c>
      <c r="K17" s="318">
        <f t="shared" si="6"/>
        <v>1481.9765750798722</v>
      </c>
      <c r="L17" s="323">
        <f t="shared" si="7"/>
        <v>73989.695272582016</v>
      </c>
      <c r="P17" s="88" t="s">
        <v>153</v>
      </c>
      <c r="Q17" s="89" t="s">
        <v>137</v>
      </c>
      <c r="R17" s="90">
        <f>'2020'!R17*1.02</f>
        <v>70733.94</v>
      </c>
      <c r="S17" s="90">
        <f t="shared" si="8"/>
        <v>36.157924600638978</v>
      </c>
      <c r="T17" s="89">
        <v>37.5</v>
      </c>
      <c r="U17" s="92">
        <f t="shared" si="9"/>
        <v>949.26683282208592</v>
      </c>
      <c r="V17" s="92">
        <f t="shared" si="10"/>
        <v>9498.0249053489279</v>
      </c>
      <c r="W17" s="92">
        <f t="shared" si="11"/>
        <v>4424.3771297303201</v>
      </c>
      <c r="X17" s="92">
        <f t="shared" si="12"/>
        <v>608.85923803628259</v>
      </c>
      <c r="Y17" s="92">
        <f t="shared" si="13"/>
        <v>15480.528105937618</v>
      </c>
      <c r="Z17" s="318">
        <f t="shared" si="14"/>
        <v>1762.6988242811501</v>
      </c>
      <c r="AA17" s="323">
        <f t="shared" si="15"/>
        <v>87977.166930218766</v>
      </c>
    </row>
    <row r="18" spans="1:27" x14ac:dyDescent="0.3">
      <c r="A18" s="88" t="s">
        <v>53</v>
      </c>
      <c r="B18" s="89" t="s">
        <v>134</v>
      </c>
      <c r="C18" s="90">
        <f>'2020'!C18*1.02</f>
        <v>61049.04</v>
      </c>
      <c r="D18" s="90">
        <f t="shared" si="0"/>
        <v>31.207176996805114</v>
      </c>
      <c r="E18" s="89">
        <v>37.5</v>
      </c>
      <c r="F18" s="92">
        <f t="shared" si="1"/>
        <v>819.2930981595091</v>
      </c>
      <c r="G18" s="92">
        <f t="shared" si="2"/>
        <v>8197.5541355061341</v>
      </c>
      <c r="H18" s="92">
        <f t="shared" si="3"/>
        <v>3904.2113684343162</v>
      </c>
      <c r="I18" s="92">
        <f t="shared" si="4"/>
        <v>464.01249823619628</v>
      </c>
      <c r="J18" s="92">
        <f t="shared" si="5"/>
        <v>13385.071100336156</v>
      </c>
      <c r="K18" s="318">
        <f t="shared" si="6"/>
        <v>1521.3498785942493</v>
      </c>
      <c r="L18" s="323">
        <f t="shared" si="7"/>
        <v>75955.460978930409</v>
      </c>
      <c r="P18" s="88" t="s">
        <v>154</v>
      </c>
      <c r="Q18" s="89" t="s">
        <v>137</v>
      </c>
      <c r="R18" s="90">
        <f>'2020'!R18*1.02</f>
        <v>72712.740000000005</v>
      </c>
      <c r="S18" s="90">
        <f t="shared" si="8"/>
        <v>37.169451757188504</v>
      </c>
      <c r="T18" s="89">
        <v>37.5</v>
      </c>
      <c r="U18" s="92">
        <f t="shared" si="9"/>
        <v>975.82281441717794</v>
      </c>
      <c r="V18" s="92">
        <f t="shared" si="10"/>
        <v>9763.7345729102763</v>
      </c>
      <c r="W18" s="92">
        <f t="shared" si="11"/>
        <v>4548.1502076093466</v>
      </c>
      <c r="X18" s="92">
        <f t="shared" si="12"/>
        <v>625.89223040495597</v>
      </c>
      <c r="Y18" s="92">
        <f t="shared" si="13"/>
        <v>15913.599825341757</v>
      </c>
      <c r="Z18" s="318">
        <f t="shared" si="14"/>
        <v>1812.0107731629396</v>
      </c>
      <c r="AA18" s="323">
        <f t="shared" si="15"/>
        <v>90438.350598504709</v>
      </c>
    </row>
    <row r="19" spans="1:27" x14ac:dyDescent="0.3">
      <c r="A19" s="88" t="s">
        <v>54</v>
      </c>
      <c r="B19" s="89" t="s">
        <v>134</v>
      </c>
      <c r="C19" s="90">
        <f>'2020'!C19*1.02</f>
        <v>62624.94</v>
      </c>
      <c r="D19" s="90">
        <f t="shared" si="0"/>
        <v>32.012748881789136</v>
      </c>
      <c r="E19" s="89">
        <v>37.5</v>
      </c>
      <c r="F19" s="92">
        <f t="shared" si="1"/>
        <v>840.4420628834356</v>
      </c>
      <c r="G19" s="92">
        <f t="shared" si="2"/>
        <v>8409.163123332055</v>
      </c>
      <c r="H19" s="92">
        <f t="shared" si="3"/>
        <v>4004.9934068662988</v>
      </c>
      <c r="I19" s="92">
        <f t="shared" si="4"/>
        <v>475.99036547162575</v>
      </c>
      <c r="J19" s="92">
        <f t="shared" si="5"/>
        <v>13730.588958553415</v>
      </c>
      <c r="K19" s="318">
        <f t="shared" si="6"/>
        <v>1560.6215079872204</v>
      </c>
      <c r="L19" s="323">
        <f t="shared" si="7"/>
        <v>77916.150466540639</v>
      </c>
      <c r="P19" s="88" t="s">
        <v>155</v>
      </c>
      <c r="Q19" s="89" t="s">
        <v>137</v>
      </c>
      <c r="R19" s="90">
        <f>'2020'!R19*1.02</f>
        <v>74670.12</v>
      </c>
      <c r="S19" s="90">
        <f t="shared" si="8"/>
        <v>38.170029392971244</v>
      </c>
      <c r="T19" s="89">
        <v>37.5</v>
      </c>
      <c r="U19" s="92">
        <f t="shared" si="9"/>
        <v>1002.0913343558282</v>
      </c>
      <c r="V19" s="92">
        <f t="shared" si="10"/>
        <v>10026.568001802149</v>
      </c>
      <c r="W19" s="92">
        <f t="shared" si="11"/>
        <v>4670.5834738206104</v>
      </c>
      <c r="X19" s="92">
        <f t="shared" si="12"/>
        <v>642.7408450211849</v>
      </c>
      <c r="Y19" s="92">
        <f t="shared" si="13"/>
        <v>16341.983654999771</v>
      </c>
      <c r="Z19" s="318">
        <f t="shared" si="14"/>
        <v>1860.7889329073482</v>
      </c>
      <c r="AA19" s="323">
        <f t="shared" si="15"/>
        <v>92872.892587907132</v>
      </c>
    </row>
    <row r="20" spans="1:27" x14ac:dyDescent="0.3">
      <c r="A20" s="88" t="s">
        <v>55</v>
      </c>
      <c r="B20" s="89" t="s">
        <v>134</v>
      </c>
      <c r="C20" s="90">
        <f>'2020'!C20*1.02</f>
        <v>65252.46</v>
      </c>
      <c r="D20" s="90">
        <f t="shared" si="0"/>
        <v>33.355890095846647</v>
      </c>
      <c r="E20" s="89">
        <v>37.5</v>
      </c>
      <c r="F20" s="92">
        <f t="shared" si="1"/>
        <v>875.70402607361962</v>
      </c>
      <c r="G20" s="92">
        <f t="shared" si="2"/>
        <v>8761.9817334547552</v>
      </c>
      <c r="H20" s="92">
        <f t="shared" si="3"/>
        <v>4173.0287020124397</v>
      </c>
      <c r="I20" s="92">
        <f t="shared" si="4"/>
        <v>495.9612301955521</v>
      </c>
      <c r="J20" s="92">
        <f t="shared" si="5"/>
        <v>14306.675691736365</v>
      </c>
      <c r="K20" s="318">
        <f t="shared" si="6"/>
        <v>1626.099642172524</v>
      </c>
      <c r="L20" s="323">
        <f t="shared" si="7"/>
        <v>81185.235333908888</v>
      </c>
      <c r="P20" s="88" t="s">
        <v>156</v>
      </c>
      <c r="Q20" s="89" t="s">
        <v>137</v>
      </c>
      <c r="R20" s="90">
        <f>'2020'!R20*1.02</f>
        <v>75959.399999999994</v>
      </c>
      <c r="S20" s="90">
        <f t="shared" si="8"/>
        <v>38.829086261980827</v>
      </c>
      <c r="T20" s="89">
        <v>37.5</v>
      </c>
      <c r="U20" s="92">
        <f t="shared" si="9"/>
        <v>1019.3937883435582</v>
      </c>
      <c r="V20" s="92">
        <f t="shared" si="10"/>
        <v>10199.690176955521</v>
      </c>
      <c r="W20" s="92">
        <f t="shared" si="11"/>
        <v>4751.2273761087999</v>
      </c>
      <c r="X20" s="92">
        <f t="shared" si="12"/>
        <v>653.83862973974306</v>
      </c>
      <c r="Y20" s="92">
        <f t="shared" si="13"/>
        <v>16624.149971147621</v>
      </c>
      <c r="Z20" s="318">
        <f t="shared" si="14"/>
        <v>1892.9179552715652</v>
      </c>
      <c r="AA20" s="323">
        <f t="shared" si="15"/>
        <v>94476.46792641918</v>
      </c>
    </row>
    <row r="21" spans="1:27" x14ac:dyDescent="0.3">
      <c r="A21" s="88" t="s">
        <v>56</v>
      </c>
      <c r="B21" s="89" t="s">
        <v>134</v>
      </c>
      <c r="C21" s="90">
        <f>'2020'!C21*1.02</f>
        <v>66830.399999999994</v>
      </c>
      <c r="D21" s="90">
        <f t="shared" si="0"/>
        <v>34.162504792332264</v>
      </c>
      <c r="E21" s="89">
        <v>37.5</v>
      </c>
      <c r="F21" s="92">
        <f t="shared" si="1"/>
        <v>896.88036809815935</v>
      </c>
      <c r="G21" s="92">
        <f t="shared" si="2"/>
        <v>8973.8646487730075</v>
      </c>
      <c r="H21" s="92">
        <f t="shared" si="3"/>
        <v>4273.9412026300943</v>
      </c>
      <c r="I21" s="92">
        <f t="shared" si="4"/>
        <v>507.95460276073618</v>
      </c>
      <c r="J21" s="92">
        <f t="shared" si="5"/>
        <v>14652.640822261998</v>
      </c>
      <c r="K21" s="318">
        <f t="shared" si="6"/>
        <v>1665.4221086261978</v>
      </c>
      <c r="L21" s="323">
        <f t="shared" si="7"/>
        <v>83148.462930888199</v>
      </c>
      <c r="P21" s="88" t="s">
        <v>157</v>
      </c>
      <c r="Q21" s="89" t="s">
        <v>137</v>
      </c>
      <c r="R21" s="90">
        <f>'2020'!R21*1.02</f>
        <v>77248.680000000008</v>
      </c>
      <c r="S21" s="90">
        <f t="shared" si="8"/>
        <v>39.488143130990423</v>
      </c>
      <c r="T21" s="89">
        <v>37.5</v>
      </c>
      <c r="U21" s="92">
        <f t="shared" si="9"/>
        <v>1036.6962423312884</v>
      </c>
      <c r="V21" s="92">
        <f t="shared" si="10"/>
        <v>10372.812352108898</v>
      </c>
      <c r="W21" s="92">
        <f t="shared" si="11"/>
        <v>4831.8712783969913</v>
      </c>
      <c r="X21" s="92">
        <f t="shared" si="12"/>
        <v>664.93641445830144</v>
      </c>
      <c r="Y21" s="92">
        <f t="shared" si="13"/>
        <v>16906.316287295478</v>
      </c>
      <c r="Z21" s="318">
        <f t="shared" si="14"/>
        <v>1925.0469776357832</v>
      </c>
      <c r="AA21" s="323">
        <f t="shared" si="15"/>
        <v>96080.043264931286</v>
      </c>
    </row>
    <row r="22" spans="1:27" x14ac:dyDescent="0.3">
      <c r="A22" s="88" t="s">
        <v>57</v>
      </c>
      <c r="B22" s="89" t="s">
        <v>134</v>
      </c>
      <c r="C22" s="90">
        <f>'2020'!C22*1.02</f>
        <v>68145.180000000008</v>
      </c>
      <c r="D22" s="90">
        <f t="shared" si="0"/>
        <v>34.834596805111829</v>
      </c>
      <c r="E22" s="89">
        <v>37.5</v>
      </c>
      <c r="F22" s="92">
        <f t="shared" si="1"/>
        <v>914.52503834355832</v>
      </c>
      <c r="G22" s="92">
        <f t="shared" si="2"/>
        <v>9150.4109175805243</v>
      </c>
      <c r="H22" s="92">
        <f t="shared" si="3"/>
        <v>4358.0240812960019</v>
      </c>
      <c r="I22" s="92">
        <f t="shared" si="4"/>
        <v>517.94778778757677</v>
      </c>
      <c r="J22" s="92">
        <f t="shared" si="5"/>
        <v>14940.90782500766</v>
      </c>
      <c r="K22" s="318">
        <f t="shared" si="6"/>
        <v>1698.1865942492016</v>
      </c>
      <c r="L22" s="323">
        <f t="shared" si="7"/>
        <v>84784.274419256864</v>
      </c>
      <c r="P22" s="88" t="s">
        <v>158</v>
      </c>
      <c r="Q22" s="89" t="s">
        <v>137</v>
      </c>
      <c r="R22" s="90">
        <f>'2020'!R22*1.02</f>
        <v>79811.94</v>
      </c>
      <c r="S22" s="90">
        <f t="shared" si="8"/>
        <v>40.79843578274761</v>
      </c>
      <c r="T22" s="89">
        <v>37.5</v>
      </c>
      <c r="U22" s="92">
        <f t="shared" si="9"/>
        <v>1071.0958205521474</v>
      </c>
      <c r="V22" s="92">
        <f t="shared" si="10"/>
        <v>10717.002246223161</v>
      </c>
      <c r="W22" s="92">
        <f t="shared" si="11"/>
        <v>4992.2020746392545</v>
      </c>
      <c r="X22" s="92">
        <f t="shared" si="12"/>
        <v>687.00028550081481</v>
      </c>
      <c r="Y22" s="92">
        <f t="shared" si="13"/>
        <v>17467.300426915375</v>
      </c>
      <c r="Z22" s="318">
        <f t="shared" si="14"/>
        <v>1988.923744408946</v>
      </c>
      <c r="AA22" s="323">
        <f t="shared" si="15"/>
        <v>99268.16417132433</v>
      </c>
    </row>
    <row r="23" spans="1:27" x14ac:dyDescent="0.3">
      <c r="A23" s="88" t="s">
        <v>58</v>
      </c>
      <c r="B23" s="89" t="s">
        <v>134</v>
      </c>
      <c r="C23" s="90">
        <f>'2020'!C23*1.02</f>
        <v>69456.899999999994</v>
      </c>
      <c r="D23" s="90">
        <f t="shared" si="0"/>
        <v>35.505124600638972</v>
      </c>
      <c r="E23" s="89">
        <v>37.5</v>
      </c>
      <c r="F23" s="92">
        <f t="shared" si="1"/>
        <v>932.12864263803669</v>
      </c>
      <c r="G23" s="92">
        <f t="shared" si="2"/>
        <v>9326.5462951495392</v>
      </c>
      <c r="H23" s="92">
        <f t="shared" si="3"/>
        <v>4441.9112666833989</v>
      </c>
      <c r="I23" s="92">
        <f t="shared" si="4"/>
        <v>527.91771481978526</v>
      </c>
      <c r="J23" s="92">
        <f t="shared" si="5"/>
        <v>15228.503919290761</v>
      </c>
      <c r="K23" s="318">
        <f t="shared" si="6"/>
        <v>1730.8748242811498</v>
      </c>
      <c r="L23" s="323">
        <f t="shared" si="7"/>
        <v>86416.278743571922</v>
      </c>
      <c r="P23" s="88" t="s">
        <v>159</v>
      </c>
      <c r="Q23" s="89" t="s">
        <v>137</v>
      </c>
      <c r="R23" s="90">
        <f>'2020'!R23*1.02</f>
        <v>82367.040000000008</v>
      </c>
      <c r="S23" s="90">
        <f t="shared" si="8"/>
        <v>42.104557188498411</v>
      </c>
      <c r="T23" s="89">
        <v>37.5</v>
      </c>
      <c r="U23" s="92">
        <f t="shared" si="9"/>
        <v>1105.3858895705523</v>
      </c>
      <c r="V23" s="92">
        <f t="shared" si="10"/>
        <v>11060.096430368099</v>
      </c>
      <c r="W23" s="92">
        <f t="shared" si="11"/>
        <v>5152.0224664366569</v>
      </c>
      <c r="X23" s="92">
        <f t="shared" si="12"/>
        <v>708.9939173995399</v>
      </c>
      <c r="Y23" s="92">
        <f t="shared" si="13"/>
        <v>18026.498703774851</v>
      </c>
      <c r="Z23" s="318">
        <f t="shared" si="14"/>
        <v>2052.5971629392975</v>
      </c>
      <c r="AA23" s="323">
        <f t="shared" si="15"/>
        <v>102446.13586671415</v>
      </c>
    </row>
    <row r="24" spans="1:27" x14ac:dyDescent="0.3">
      <c r="A24" s="88" t="s">
        <v>59</v>
      </c>
      <c r="B24" s="89" t="s">
        <v>134</v>
      </c>
      <c r="C24" s="90">
        <f>'2020'!C24*1.02</f>
        <v>70510.559999999998</v>
      </c>
      <c r="D24" s="90">
        <f t="shared" si="0"/>
        <v>36.043736741214055</v>
      </c>
      <c r="E24" s="89">
        <v>37.5</v>
      </c>
      <c r="F24" s="92">
        <f t="shared" si="1"/>
        <v>946.26901840490791</v>
      </c>
      <c r="G24" s="92">
        <f t="shared" si="2"/>
        <v>9468.0298449386519</v>
      </c>
      <c r="H24" s="92">
        <f t="shared" si="3"/>
        <v>4509.2949855832294</v>
      </c>
      <c r="I24" s="92">
        <f t="shared" si="4"/>
        <v>535.92621763803686</v>
      </c>
      <c r="J24" s="92">
        <f t="shared" si="5"/>
        <v>15459.520066564826</v>
      </c>
      <c r="K24" s="318">
        <f t="shared" si="6"/>
        <v>1757.1321661341851</v>
      </c>
      <c r="L24" s="323">
        <f t="shared" si="7"/>
        <v>87727.212232699007</v>
      </c>
      <c r="P24" s="88" t="s">
        <v>160</v>
      </c>
      <c r="Q24" s="89" t="s">
        <v>137</v>
      </c>
      <c r="R24" s="90">
        <f>'2020'!R24*1.02</f>
        <v>84949.680000000008</v>
      </c>
      <c r="S24" s="90">
        <f t="shared" si="8"/>
        <v>43.424756549520772</v>
      </c>
      <c r="T24" s="89">
        <v>37.5</v>
      </c>
      <c r="U24" s="92">
        <f t="shared" si="9"/>
        <v>1140.0455521472393</v>
      </c>
      <c r="V24" s="92">
        <f t="shared" si="10"/>
        <v>11406.88863565951</v>
      </c>
      <c r="W24" s="92">
        <f t="shared" si="11"/>
        <v>5313.5654732354678</v>
      </c>
      <c r="X24" s="92">
        <f t="shared" si="12"/>
        <v>731.2246064085507</v>
      </c>
      <c r="Y24" s="92">
        <f t="shared" si="13"/>
        <v>18591.724267450769</v>
      </c>
      <c r="Z24" s="318">
        <f t="shared" si="14"/>
        <v>2116.9568817891377</v>
      </c>
      <c r="AA24" s="323">
        <f t="shared" si="15"/>
        <v>105658.36114923992</v>
      </c>
    </row>
    <row r="25" spans="1:27" x14ac:dyDescent="0.3">
      <c r="A25" s="88" t="s">
        <v>60</v>
      </c>
      <c r="B25" s="89" t="s">
        <v>134</v>
      </c>
      <c r="C25" s="90">
        <f>'2020'!C25*1.02</f>
        <v>72610.740000000005</v>
      </c>
      <c r="D25" s="90">
        <f t="shared" si="0"/>
        <v>37.117311182108629</v>
      </c>
      <c r="E25" s="89">
        <v>37.5</v>
      </c>
      <c r="F25" s="92">
        <f t="shared" si="1"/>
        <v>974.45394938650315</v>
      </c>
      <c r="G25" s="92">
        <f t="shared" si="2"/>
        <v>9750.0381982937124</v>
      </c>
      <c r="H25" s="92">
        <f t="shared" si="3"/>
        <v>4643.6058057330365</v>
      </c>
      <c r="I25" s="92">
        <f t="shared" si="4"/>
        <v>551.88895462039875</v>
      </c>
      <c r="J25" s="92">
        <f t="shared" si="5"/>
        <v>15919.986908033652</v>
      </c>
      <c r="K25" s="318">
        <f t="shared" si="6"/>
        <v>1809.4689201277956</v>
      </c>
      <c r="L25" s="323">
        <f t="shared" si="7"/>
        <v>90340.19582816145</v>
      </c>
      <c r="P25" s="88" t="s">
        <v>161</v>
      </c>
      <c r="Q25" s="89" t="s">
        <v>137</v>
      </c>
      <c r="R25" s="90">
        <f>'2020'!R25*1.02</f>
        <v>90574.98</v>
      </c>
      <c r="S25" s="90">
        <f t="shared" si="8"/>
        <v>46.30030926517572</v>
      </c>
      <c r="T25" s="89">
        <v>37.5</v>
      </c>
      <c r="U25" s="92">
        <f t="shared" si="9"/>
        <v>1215.5384585889569</v>
      </c>
      <c r="V25" s="92">
        <f t="shared" si="10"/>
        <v>12162.243695763036</v>
      </c>
      <c r="W25" s="92">
        <f t="shared" si="11"/>
        <v>5665.425537412184</v>
      </c>
      <c r="X25" s="92">
        <f t="shared" si="12"/>
        <v>779.64571615763987</v>
      </c>
      <c r="Y25" s="92">
        <f t="shared" si="13"/>
        <v>19822.853407921815</v>
      </c>
      <c r="Z25" s="318">
        <f t="shared" si="14"/>
        <v>2257.1400766773163</v>
      </c>
      <c r="AA25" s="323">
        <f t="shared" si="15"/>
        <v>112654.97348459913</v>
      </c>
    </row>
    <row r="26" spans="1:27" x14ac:dyDescent="0.3">
      <c r="A26" s="88" t="s">
        <v>61</v>
      </c>
      <c r="B26" s="89" t="s">
        <v>134</v>
      </c>
      <c r="C26" s="90">
        <f>'2020'!C26*1.02</f>
        <v>75243.360000000001</v>
      </c>
      <c r="D26" s="90">
        <f t="shared" si="0"/>
        <v>38.463059424920132</v>
      </c>
      <c r="E26" s="89">
        <v>37.5</v>
      </c>
      <c r="F26" s="92">
        <f t="shared" si="1"/>
        <v>1009.7843558282208</v>
      </c>
      <c r="G26" s="92">
        <f t="shared" si="2"/>
        <v>10103.541627147239</v>
      </c>
      <c r="H26" s="92">
        <f t="shared" si="3"/>
        <v>4811.9672563433578</v>
      </c>
      <c r="I26" s="92">
        <f t="shared" si="4"/>
        <v>571.89858266871158</v>
      </c>
      <c r="J26" s="92">
        <f t="shared" si="5"/>
        <v>16497.19182198753</v>
      </c>
      <c r="K26" s="318">
        <f t="shared" si="6"/>
        <v>1875.0741469648565</v>
      </c>
      <c r="L26" s="323">
        <f t="shared" si="7"/>
        <v>93615.625968952372</v>
      </c>
      <c r="P26" s="88" t="s">
        <v>162</v>
      </c>
      <c r="Q26" s="89" t="s">
        <v>137</v>
      </c>
      <c r="R26" s="90">
        <f>'2020'!R26*1.02</f>
        <v>93614.58</v>
      </c>
      <c r="S26" s="90">
        <f t="shared" si="8"/>
        <v>47.854098402555906</v>
      </c>
      <c r="T26" s="89">
        <v>37.5</v>
      </c>
      <c r="U26" s="92">
        <f t="shared" si="9"/>
        <v>1256.3306365030676</v>
      </c>
      <c r="V26" s="92">
        <f t="shared" si="10"/>
        <v>12570.395659336658</v>
      </c>
      <c r="W26" s="92">
        <f t="shared" si="11"/>
        <v>5855.5511931232659</v>
      </c>
      <c r="X26" s="92">
        <f t="shared" si="12"/>
        <v>805.80979721879794</v>
      </c>
      <c r="Y26" s="92">
        <f t="shared" si="13"/>
        <v>20488.087286181788</v>
      </c>
      <c r="Z26" s="318">
        <f t="shared" si="14"/>
        <v>2332.8872971246005</v>
      </c>
      <c r="AA26" s="323">
        <f t="shared" si="15"/>
        <v>116435.5545833064</v>
      </c>
    </row>
    <row r="27" spans="1:27" x14ac:dyDescent="0.3">
      <c r="A27" s="88" t="s">
        <v>62</v>
      </c>
      <c r="B27" s="89" t="s">
        <v>134</v>
      </c>
      <c r="C27" s="90">
        <f>'2020'!C27*1.02</f>
        <v>78399.240000000005</v>
      </c>
      <c r="D27" s="90">
        <f t="shared" si="0"/>
        <v>40.076288817891381</v>
      </c>
      <c r="E27" s="89">
        <v>37.5</v>
      </c>
      <c r="F27" s="92">
        <f t="shared" si="1"/>
        <v>1052.1370398773006</v>
      </c>
      <c r="G27" s="92">
        <f t="shared" si="2"/>
        <v>10527.307457783743</v>
      </c>
      <c r="H27" s="92">
        <f t="shared" si="3"/>
        <v>5013.7922575786679</v>
      </c>
      <c r="I27" s="92">
        <f t="shared" si="4"/>
        <v>595.88532779907973</v>
      </c>
      <c r="J27" s="92">
        <f t="shared" si="5"/>
        <v>17189.12208303879</v>
      </c>
      <c r="K27" s="318">
        <f t="shared" si="6"/>
        <v>1953.7190798722049</v>
      </c>
      <c r="L27" s="323">
        <f t="shared" si="7"/>
        <v>97542.081162910996</v>
      </c>
      <c r="P27" s="88" t="s">
        <v>163</v>
      </c>
      <c r="Q27" s="89" t="s">
        <v>137</v>
      </c>
      <c r="R27" s="90">
        <f>'2020'!R27*1.02</f>
        <v>96677.64</v>
      </c>
      <c r="S27" s="90">
        <f t="shared" si="8"/>
        <v>49.419879872204469</v>
      </c>
      <c r="T27" s="89">
        <v>37.5</v>
      </c>
      <c r="U27" s="92">
        <f t="shared" si="9"/>
        <v>1297.4376533742332</v>
      </c>
      <c r="V27" s="92">
        <f t="shared" si="10"/>
        <v>12981.697789072086</v>
      </c>
      <c r="W27" s="92">
        <f t="shared" si="11"/>
        <v>6047.1442616133245</v>
      </c>
      <c r="X27" s="92">
        <f t="shared" si="12"/>
        <v>832.17581581834736</v>
      </c>
      <c r="Y27" s="92">
        <f t="shared" si="13"/>
        <v>21158.455519877989</v>
      </c>
      <c r="Z27" s="318">
        <f t="shared" si="14"/>
        <v>2409.219143769968</v>
      </c>
      <c r="AA27" s="323">
        <f t="shared" si="15"/>
        <v>120245.31466364797</v>
      </c>
    </row>
    <row r="28" spans="1:27" x14ac:dyDescent="0.3">
      <c r="A28" s="88" t="s">
        <v>63</v>
      </c>
      <c r="B28" s="89" t="s">
        <v>134</v>
      </c>
      <c r="C28" s="90">
        <f>'2020'!C28*1.02</f>
        <v>81026.759999999995</v>
      </c>
      <c r="D28" s="90">
        <f t="shared" si="0"/>
        <v>41.419430031948878</v>
      </c>
      <c r="E28" s="89">
        <v>37.5</v>
      </c>
      <c r="F28" s="92">
        <f t="shared" si="1"/>
        <v>1087.3990030674845</v>
      </c>
      <c r="G28" s="92">
        <f t="shared" si="2"/>
        <v>10880.126067906442</v>
      </c>
      <c r="H28" s="92">
        <f t="shared" si="3"/>
        <v>5181.8275527248088</v>
      </c>
      <c r="I28" s="92">
        <f t="shared" si="4"/>
        <v>615.85619252300614</v>
      </c>
      <c r="J28" s="92">
        <f t="shared" si="5"/>
        <v>17765.208816221741</v>
      </c>
      <c r="K28" s="318">
        <f t="shared" si="6"/>
        <v>2019.1972140575078</v>
      </c>
      <c r="L28" s="323">
        <f t="shared" si="7"/>
        <v>100811.16603027924</v>
      </c>
      <c r="P28" s="88" t="s">
        <v>164</v>
      </c>
      <c r="Q28" s="89" t="s">
        <v>137</v>
      </c>
      <c r="R28" s="90">
        <f>'2020'!R28*1.02</f>
        <v>98054.64</v>
      </c>
      <c r="S28" s="90">
        <f t="shared" si="8"/>
        <v>50.123777635782744</v>
      </c>
      <c r="T28" s="89">
        <v>37.5</v>
      </c>
      <c r="U28" s="92">
        <f t="shared" si="9"/>
        <v>1315.9173312883436</v>
      </c>
      <c r="V28" s="92">
        <f t="shared" si="10"/>
        <v>13166.598846395707</v>
      </c>
      <c r="W28" s="92">
        <f t="shared" si="11"/>
        <v>6133.2750116837806</v>
      </c>
      <c r="X28" s="92">
        <f t="shared" si="12"/>
        <v>844.02867133263032</v>
      </c>
      <c r="Y28" s="92">
        <f t="shared" si="13"/>
        <v>21459.819860700463</v>
      </c>
      <c r="Z28" s="318">
        <f t="shared" si="14"/>
        <v>2443.534159744409</v>
      </c>
      <c r="AA28" s="323">
        <f t="shared" si="15"/>
        <v>121957.99402044488</v>
      </c>
    </row>
    <row r="29" spans="1:27" x14ac:dyDescent="0.3">
      <c r="A29" s="88" t="s">
        <v>64</v>
      </c>
      <c r="B29" s="89" t="s">
        <v>134</v>
      </c>
      <c r="C29" s="90">
        <f>'2020'!C29*1.02</f>
        <v>82602.66</v>
      </c>
      <c r="D29" s="90">
        <f t="shared" si="0"/>
        <v>42.225001916932904</v>
      </c>
      <c r="E29" s="89">
        <v>37.5</v>
      </c>
      <c r="F29" s="92">
        <f t="shared" si="1"/>
        <v>1108.5479677914111</v>
      </c>
      <c r="G29" s="92">
        <f t="shared" si="2"/>
        <v>11091.735055732363</v>
      </c>
      <c r="H29" s="92">
        <f t="shared" si="3"/>
        <v>5282.6095911567918</v>
      </c>
      <c r="I29" s="92">
        <f t="shared" si="4"/>
        <v>627.83405975843561</v>
      </c>
      <c r="J29" s="92">
        <f t="shared" si="5"/>
        <v>18110.726674439004</v>
      </c>
      <c r="K29" s="318">
        <f t="shared" si="6"/>
        <v>2058.4688434504792</v>
      </c>
      <c r="L29" s="323">
        <f t="shared" si="7"/>
        <v>102771.85551788949</v>
      </c>
      <c r="P29" s="88" t="s">
        <v>165</v>
      </c>
      <c r="Q29" s="89" t="s">
        <v>137</v>
      </c>
      <c r="R29" s="90">
        <f>'2020'!R29*1.02</f>
        <v>99429.6</v>
      </c>
      <c r="S29" s="90">
        <f t="shared" si="8"/>
        <v>50.826632587859436</v>
      </c>
      <c r="T29" s="89">
        <v>37.5</v>
      </c>
      <c r="U29" s="92">
        <f t="shared" si="9"/>
        <v>1334.3696319018406</v>
      </c>
      <c r="V29" s="92">
        <f t="shared" si="10"/>
        <v>13351.225976226995</v>
      </c>
      <c r="W29" s="92">
        <f t="shared" si="11"/>
        <v>6219.2781606430217</v>
      </c>
      <c r="X29" s="92">
        <f t="shared" si="12"/>
        <v>855.86396706096627</v>
      </c>
      <c r="Y29" s="92">
        <f t="shared" si="13"/>
        <v>21760.737735832823</v>
      </c>
      <c r="Z29" s="318">
        <f t="shared" si="14"/>
        <v>2477.7983386581477</v>
      </c>
      <c r="AA29" s="323">
        <f t="shared" si="15"/>
        <v>123668.13607449098</v>
      </c>
    </row>
    <row r="30" spans="1:27" x14ac:dyDescent="0.3">
      <c r="A30" s="88" t="s">
        <v>65</v>
      </c>
      <c r="B30" s="89" t="s">
        <v>134</v>
      </c>
      <c r="C30" s="90">
        <f>'2020'!C30*1.02</f>
        <v>84178.559999999998</v>
      </c>
      <c r="D30" s="90">
        <f t="shared" si="0"/>
        <v>43.03057380191693</v>
      </c>
      <c r="E30" s="89">
        <v>37.5</v>
      </c>
      <c r="F30" s="92">
        <f t="shared" si="1"/>
        <v>1129.6969325153375</v>
      </c>
      <c r="G30" s="92">
        <f t="shared" si="2"/>
        <v>11303.344043558282</v>
      </c>
      <c r="H30" s="92">
        <f t="shared" si="3"/>
        <v>5383.3916295887739</v>
      </c>
      <c r="I30" s="92">
        <f t="shared" si="4"/>
        <v>639.81192699386497</v>
      </c>
      <c r="J30" s="92">
        <f t="shared" si="5"/>
        <v>18456.244532656256</v>
      </c>
      <c r="K30" s="318">
        <f t="shared" si="6"/>
        <v>2097.7404728434503</v>
      </c>
      <c r="L30" s="323">
        <f t="shared" si="7"/>
        <v>104732.54500549971</v>
      </c>
      <c r="P30" s="88" t="s">
        <v>166</v>
      </c>
      <c r="Q30" s="89" t="s">
        <v>137</v>
      </c>
      <c r="R30" s="90">
        <f>'2020'!R30*1.02</f>
        <v>102180.54000000001</v>
      </c>
      <c r="S30" s="90">
        <f t="shared" si="8"/>
        <v>52.232863897763579</v>
      </c>
      <c r="T30" s="89">
        <v>37.5</v>
      </c>
      <c r="U30" s="92">
        <f t="shared" si="9"/>
        <v>1371.2879217791412</v>
      </c>
      <c r="V30" s="92">
        <f t="shared" si="10"/>
        <v>13720.617199635737</v>
      </c>
      <c r="W30" s="92">
        <f t="shared" si="11"/>
        <v>6391.3482591171105</v>
      </c>
      <c r="X30" s="92">
        <f t="shared" si="12"/>
        <v>879.54333841061145</v>
      </c>
      <c r="Y30" s="92">
        <f t="shared" si="13"/>
        <v>22362.796718942602</v>
      </c>
      <c r="Z30" s="318">
        <f t="shared" si="14"/>
        <v>2546.3521150159745</v>
      </c>
      <c r="AA30" s="323">
        <f t="shared" si="15"/>
        <v>127089.68883395857</v>
      </c>
    </row>
    <row r="31" spans="1:27" x14ac:dyDescent="0.3">
      <c r="A31" s="88" t="s">
        <v>66</v>
      </c>
      <c r="B31" s="89" t="s">
        <v>134</v>
      </c>
      <c r="C31" s="90">
        <f>'2020'!C31*1.02</f>
        <v>85756.5</v>
      </c>
      <c r="D31" s="90">
        <f t="shared" si="0"/>
        <v>43.837188498402554</v>
      </c>
      <c r="E31" s="89">
        <v>37.5</v>
      </c>
      <c r="F31" s="92">
        <f t="shared" si="1"/>
        <v>1150.8732745398772</v>
      </c>
      <c r="G31" s="92">
        <f t="shared" si="2"/>
        <v>11515.226958876534</v>
      </c>
      <c r="H31" s="92">
        <f t="shared" si="3"/>
        <v>5484.3041302064285</v>
      </c>
      <c r="I31" s="92">
        <f t="shared" si="4"/>
        <v>651.80529955904899</v>
      </c>
      <c r="J31" s="92">
        <f t="shared" si="5"/>
        <v>18802.209663181886</v>
      </c>
      <c r="K31" s="318">
        <f t="shared" si="6"/>
        <v>2137.0629392971246</v>
      </c>
      <c r="L31" s="323">
        <f t="shared" si="7"/>
        <v>106695.77260247902</v>
      </c>
      <c r="P31" s="88" t="s">
        <v>167</v>
      </c>
      <c r="Q31" s="89" t="s">
        <v>137</v>
      </c>
      <c r="R31" s="90">
        <f>'2020'!R31*1.02</f>
        <v>104929.44</v>
      </c>
      <c r="S31" s="90">
        <f t="shared" si="8"/>
        <v>53.638052396166138</v>
      </c>
      <c r="T31" s="89">
        <v>37.5</v>
      </c>
      <c r="U31" s="92">
        <f t="shared" si="9"/>
        <v>1408.1788343558283</v>
      </c>
      <c r="V31" s="92">
        <f t="shared" si="10"/>
        <v>14089.734495552148</v>
      </c>
      <c r="W31" s="92">
        <f t="shared" si="11"/>
        <v>6563.2907564799852</v>
      </c>
      <c r="X31" s="92">
        <f t="shared" si="12"/>
        <v>903.20514997430985</v>
      </c>
      <c r="Y31" s="92">
        <f t="shared" si="13"/>
        <v>22964.409236362273</v>
      </c>
      <c r="Z31" s="318">
        <f t="shared" si="14"/>
        <v>2614.8550543130991</v>
      </c>
      <c r="AA31" s="323">
        <f t="shared" si="15"/>
        <v>130508.70429067538</v>
      </c>
    </row>
    <row r="32" spans="1:27" x14ac:dyDescent="0.3">
      <c r="A32" s="88" t="s">
        <v>67</v>
      </c>
      <c r="B32" s="89" t="s">
        <v>134</v>
      </c>
      <c r="C32" s="90">
        <f>'2020'!C32*1.02</f>
        <v>88911.360000000001</v>
      </c>
      <c r="D32" s="90">
        <f t="shared" si="0"/>
        <v>45.449896485623007</v>
      </c>
      <c r="E32" s="89">
        <v>37.5</v>
      </c>
      <c r="F32" s="92">
        <f t="shared" si="1"/>
        <v>1193.2122699386503</v>
      </c>
      <c r="G32" s="92">
        <f t="shared" si="2"/>
        <v>11938.855825766872</v>
      </c>
      <c r="H32" s="92">
        <f t="shared" si="3"/>
        <v>5686.0639003489032</v>
      </c>
      <c r="I32" s="92">
        <f t="shared" si="4"/>
        <v>675.78429202453992</v>
      </c>
      <c r="J32" s="92">
        <f t="shared" si="5"/>
        <v>19493.916288078966</v>
      </c>
      <c r="K32" s="318">
        <f t="shared" si="6"/>
        <v>2215.6824536741215</v>
      </c>
      <c r="L32" s="323">
        <f t="shared" si="7"/>
        <v>110620.9587417531</v>
      </c>
      <c r="P32" s="88" t="s">
        <v>168</v>
      </c>
      <c r="Q32" s="89" t="s">
        <v>137</v>
      </c>
      <c r="R32" s="90">
        <f>'2020'!R32*1.02</f>
        <v>107681.40000000001</v>
      </c>
      <c r="S32" s="90">
        <f t="shared" si="8"/>
        <v>55.044805111821091</v>
      </c>
      <c r="T32" s="89">
        <v>37.5</v>
      </c>
      <c r="U32" s="92">
        <f t="shared" si="9"/>
        <v>1445.1108128834355</v>
      </c>
      <c r="V32" s="92">
        <f t="shared" si="10"/>
        <v>14459.262682707056</v>
      </c>
      <c r="W32" s="92">
        <f t="shared" si="11"/>
        <v>6735.4246555096815</v>
      </c>
      <c r="X32" s="92">
        <f t="shared" si="12"/>
        <v>926.89330121692865</v>
      </c>
      <c r="Y32" s="92">
        <f t="shared" si="13"/>
        <v>23566.6914523171</v>
      </c>
      <c r="Z32" s="318">
        <f t="shared" si="14"/>
        <v>2683.4342492012784</v>
      </c>
      <c r="AA32" s="323">
        <f t="shared" si="15"/>
        <v>133931.52570151835</v>
      </c>
    </row>
    <row r="33" spans="1:27" x14ac:dyDescent="0.3">
      <c r="A33" s="88" t="s">
        <v>68</v>
      </c>
      <c r="B33" s="89" t="s">
        <v>134</v>
      </c>
      <c r="C33" s="90">
        <f>'2020'!C33*1.02</f>
        <v>92065.2</v>
      </c>
      <c r="D33" s="90">
        <f t="shared" si="0"/>
        <v>47.062083067092651</v>
      </c>
      <c r="E33" s="89">
        <v>37.5</v>
      </c>
      <c r="F33" s="92">
        <f t="shared" si="1"/>
        <v>1235.5375766871166</v>
      </c>
      <c r="G33" s="92">
        <f t="shared" si="2"/>
        <v>12362.347728911043</v>
      </c>
      <c r="H33" s="92">
        <f t="shared" si="3"/>
        <v>5887.7584393985398</v>
      </c>
      <c r="I33" s="92">
        <f t="shared" si="4"/>
        <v>699.7555318251533</v>
      </c>
      <c r="J33" s="92">
        <f t="shared" si="5"/>
        <v>20185.399276821852</v>
      </c>
      <c r="K33" s="318">
        <f t="shared" si="6"/>
        <v>2294.2765495207668</v>
      </c>
      <c r="L33" s="323">
        <f t="shared" si="7"/>
        <v>114544.87582634263</v>
      </c>
      <c r="P33" s="88" t="s">
        <v>169</v>
      </c>
      <c r="Q33" s="89" t="s">
        <v>137</v>
      </c>
      <c r="R33" s="90">
        <f>'2020'!R33*1.02</f>
        <v>111253.44</v>
      </c>
      <c r="S33" s="90">
        <f t="shared" si="8"/>
        <v>56.870768051118212</v>
      </c>
      <c r="T33" s="89">
        <v>37.5</v>
      </c>
      <c r="U33" s="92">
        <f t="shared" si="9"/>
        <v>1493.0484662576687</v>
      </c>
      <c r="V33" s="92">
        <f t="shared" si="10"/>
        <v>14938.909721779142</v>
      </c>
      <c r="W33" s="92">
        <f t="shared" si="11"/>
        <v>6958.8542012480057</v>
      </c>
      <c r="X33" s="92">
        <f t="shared" si="12"/>
        <v>957.64048641027603</v>
      </c>
      <c r="Y33" s="92">
        <f t="shared" si="13"/>
        <v>24348.452875695093</v>
      </c>
      <c r="Z33" s="318">
        <f t="shared" si="14"/>
        <v>2772.4499424920127</v>
      </c>
      <c r="AA33" s="323">
        <f t="shared" si="15"/>
        <v>138374.34281818708</v>
      </c>
    </row>
    <row r="34" spans="1:27" x14ac:dyDescent="0.3">
      <c r="A34" s="88" t="s">
        <v>69</v>
      </c>
      <c r="B34" s="89" t="s">
        <v>134</v>
      </c>
      <c r="C34" s="90">
        <f>'2020'!C34*1.02</f>
        <v>95219.040000000008</v>
      </c>
      <c r="D34" s="90">
        <f t="shared" si="0"/>
        <v>48.674269648562301</v>
      </c>
      <c r="E34" s="89">
        <v>37.5</v>
      </c>
      <c r="F34" s="92">
        <f t="shared" si="1"/>
        <v>1277.8628834355829</v>
      </c>
      <c r="G34" s="92">
        <f t="shared" si="2"/>
        <v>12785.839632055216</v>
      </c>
      <c r="H34" s="92">
        <f t="shared" si="3"/>
        <v>6089.4529784481774</v>
      </c>
      <c r="I34" s="92">
        <f t="shared" si="4"/>
        <v>723.7267716257669</v>
      </c>
      <c r="J34" s="92">
        <f t="shared" si="5"/>
        <v>20876.882265564742</v>
      </c>
      <c r="K34" s="318">
        <f t="shared" si="6"/>
        <v>2372.8706453674122</v>
      </c>
      <c r="L34" s="323">
        <f t="shared" si="7"/>
        <v>118468.79291093214</v>
      </c>
      <c r="P34" s="88" t="s">
        <v>170</v>
      </c>
      <c r="Q34" s="89" t="s">
        <v>137</v>
      </c>
      <c r="R34" s="90">
        <f>'2020'!R34*1.02</f>
        <v>114806.1</v>
      </c>
      <c r="S34" s="90">
        <f t="shared" si="8"/>
        <v>58.686824281150173</v>
      </c>
      <c r="T34" s="89">
        <v>37.5</v>
      </c>
      <c r="U34" s="92">
        <f t="shared" si="9"/>
        <v>1540.7260352760738</v>
      </c>
      <c r="V34" s="92">
        <f t="shared" si="10"/>
        <v>15415.954449674082</v>
      </c>
      <c r="W34" s="92">
        <f t="shared" si="11"/>
        <v>7181.0715364297839</v>
      </c>
      <c r="X34" s="92">
        <f t="shared" si="12"/>
        <v>988.2208536371262</v>
      </c>
      <c r="Y34" s="92">
        <f t="shared" si="13"/>
        <v>25125.972875017065</v>
      </c>
      <c r="Z34" s="318">
        <f t="shared" si="14"/>
        <v>2860.9826837060709</v>
      </c>
      <c r="AA34" s="323">
        <f t="shared" si="15"/>
        <v>142793.05555872314</v>
      </c>
    </row>
    <row r="35" spans="1:27" x14ac:dyDescent="0.3">
      <c r="A35" s="88" t="s">
        <v>70</v>
      </c>
      <c r="B35" s="89" t="s">
        <v>134</v>
      </c>
      <c r="C35" s="90">
        <f>'2020'!C35*1.02</f>
        <v>98896.14</v>
      </c>
      <c r="D35" s="90">
        <f t="shared" si="0"/>
        <v>50.553937380191691</v>
      </c>
      <c r="E35" s="89">
        <v>37.5</v>
      </c>
      <c r="F35" s="92">
        <f t="shared" si="1"/>
        <v>1327.210467791411</v>
      </c>
      <c r="G35" s="92">
        <f t="shared" si="2"/>
        <v>13279.593936982363</v>
      </c>
      <c r="H35" s="92">
        <f t="shared" si="3"/>
        <v>6324.6110681228038</v>
      </c>
      <c r="I35" s="92">
        <f t="shared" si="4"/>
        <v>751.67512850843559</v>
      </c>
      <c r="J35" s="92">
        <f t="shared" si="5"/>
        <v>21683.090601405012</v>
      </c>
      <c r="K35" s="318">
        <f t="shared" si="6"/>
        <v>2464.5044472843451</v>
      </c>
      <c r="L35" s="323">
        <f t="shared" si="7"/>
        <v>123043.73504868936</v>
      </c>
      <c r="P35" s="88" t="s">
        <v>171</v>
      </c>
      <c r="Q35" s="89" t="s">
        <v>137</v>
      </c>
      <c r="R35" s="90">
        <f>'2020'!R35*1.02</f>
        <v>118347.54000000001</v>
      </c>
      <c r="S35" s="90">
        <f t="shared" si="8"/>
        <v>60.497145047923318</v>
      </c>
      <c r="T35" s="89">
        <v>37.5</v>
      </c>
      <c r="U35" s="92">
        <f t="shared" si="9"/>
        <v>1588.2530291411044</v>
      </c>
      <c r="V35" s="92">
        <f t="shared" si="10"/>
        <v>15891.492576361199</v>
      </c>
      <c r="W35" s="92">
        <f t="shared" si="11"/>
        <v>7402.5870654998762</v>
      </c>
      <c r="X35" s="92">
        <f t="shared" si="12"/>
        <v>1018.7046420412673</v>
      </c>
      <c r="Y35" s="92">
        <f t="shared" si="13"/>
        <v>25901.037313043445</v>
      </c>
      <c r="Z35" s="318">
        <f t="shared" si="14"/>
        <v>2949.2358210862617</v>
      </c>
      <c r="AA35" s="323">
        <f t="shared" si="15"/>
        <v>147197.81313412974</v>
      </c>
    </row>
    <row r="36" spans="1:27" x14ac:dyDescent="0.3">
      <c r="A36" s="88" t="s">
        <v>71</v>
      </c>
      <c r="B36" s="89" t="s">
        <v>134</v>
      </c>
      <c r="C36" s="90">
        <f>'2020'!C36*1.02</f>
        <v>99424.5</v>
      </c>
      <c r="D36" s="90">
        <f t="shared" si="0"/>
        <v>50.824025559105429</v>
      </c>
      <c r="E36" s="89">
        <v>37.5</v>
      </c>
      <c r="F36" s="92">
        <f t="shared" si="1"/>
        <v>1334.3011886503068</v>
      </c>
      <c r="G36" s="92">
        <f t="shared" si="2"/>
        <v>13350.541157496167</v>
      </c>
      <c r="H36" s="92">
        <f t="shared" si="3"/>
        <v>6358.4007742119729</v>
      </c>
      <c r="I36" s="92">
        <f t="shared" si="4"/>
        <v>755.69100891487733</v>
      </c>
      <c r="J36" s="92">
        <f t="shared" si="5"/>
        <v>21798.934129273322</v>
      </c>
      <c r="K36" s="318">
        <f t="shared" si="6"/>
        <v>2477.6712460063895</v>
      </c>
      <c r="L36" s="323">
        <f t="shared" si="7"/>
        <v>123701.1053752797</v>
      </c>
      <c r="P36" s="88" t="s">
        <v>172</v>
      </c>
      <c r="Q36" s="89" t="s">
        <v>137</v>
      </c>
      <c r="R36" s="90">
        <f>'2020'!R36*1.02</f>
        <v>121896.12</v>
      </c>
      <c r="S36" s="90">
        <f t="shared" si="8"/>
        <v>62.311115654952069</v>
      </c>
      <c r="T36" s="89">
        <v>37.5</v>
      </c>
      <c r="U36" s="92">
        <f t="shared" si="9"/>
        <v>1635.875843558282</v>
      </c>
      <c r="V36" s="92">
        <f t="shared" si="10"/>
        <v>16367.989449271474</v>
      </c>
      <c r="W36" s="92">
        <f t="shared" si="11"/>
        <v>7624.5491984592209</v>
      </c>
      <c r="X36" s="92">
        <f t="shared" si="12"/>
        <v>1049.2498896962231</v>
      </c>
      <c r="Y36" s="92">
        <f t="shared" si="13"/>
        <v>26677.664380985199</v>
      </c>
      <c r="Z36" s="318">
        <f t="shared" si="14"/>
        <v>3037.6668881789133</v>
      </c>
      <c r="AA36" s="323">
        <f t="shared" si="15"/>
        <v>151611.4512691641</v>
      </c>
    </row>
    <row r="37" spans="1:27" x14ac:dyDescent="0.3">
      <c r="A37" s="88" t="s">
        <v>72</v>
      </c>
      <c r="B37" s="89" t="s">
        <v>134</v>
      </c>
      <c r="C37" s="90">
        <f>'2020'!C37*1.02</f>
        <v>102578.34</v>
      </c>
      <c r="D37" s="90">
        <f t="shared" si="0"/>
        <v>52.43621214057508</v>
      </c>
      <c r="E37" s="89">
        <v>37.5</v>
      </c>
      <c r="F37" s="92">
        <f t="shared" si="1"/>
        <v>1376.6264953987729</v>
      </c>
      <c r="G37" s="92">
        <f t="shared" si="2"/>
        <v>13774.033060640337</v>
      </c>
      <c r="H37" s="92">
        <f t="shared" si="3"/>
        <v>6560.0953132616105</v>
      </c>
      <c r="I37" s="92">
        <f t="shared" si="4"/>
        <v>779.6622487154907</v>
      </c>
      <c r="J37" s="92">
        <f t="shared" si="5"/>
        <v>22490.417118016208</v>
      </c>
      <c r="K37" s="318">
        <f t="shared" si="6"/>
        <v>2556.2653418530354</v>
      </c>
      <c r="L37" s="323">
        <f t="shared" si="7"/>
        <v>127625.02245986926</v>
      </c>
      <c r="P37" s="88" t="s">
        <v>173</v>
      </c>
      <c r="Q37" s="89" t="s">
        <v>137</v>
      </c>
      <c r="R37" s="90">
        <f>'2020'!R37*1.02</f>
        <v>129428.82</v>
      </c>
      <c r="S37" s="90">
        <f t="shared" si="8"/>
        <v>66.161697124600636</v>
      </c>
      <c r="T37" s="89">
        <v>37.5</v>
      </c>
      <c r="U37" s="92">
        <f t="shared" si="9"/>
        <v>1736.9665260736197</v>
      </c>
      <c r="V37" s="92">
        <f t="shared" si="10"/>
        <v>17379.466714704755</v>
      </c>
      <c r="W37" s="92">
        <f t="shared" si="11"/>
        <v>8095.7163016224213</v>
      </c>
      <c r="X37" s="92">
        <f t="shared" si="12"/>
        <v>1114.0893993058378</v>
      </c>
      <c r="Y37" s="92">
        <f t="shared" si="13"/>
        <v>28326.238941706633</v>
      </c>
      <c r="Z37" s="318">
        <f t="shared" si="14"/>
        <v>3225.3827348242812</v>
      </c>
      <c r="AA37" s="323">
        <f t="shared" si="15"/>
        <v>160980.44167653093</v>
      </c>
    </row>
    <row r="38" spans="1:27" x14ac:dyDescent="0.3">
      <c r="A38" s="88" t="s">
        <v>73</v>
      </c>
      <c r="B38" s="89" t="s">
        <v>134</v>
      </c>
      <c r="C38" s="90">
        <f>'2020'!C38*1.02</f>
        <v>105738.3</v>
      </c>
      <c r="D38" s="90">
        <f t="shared" si="0"/>
        <v>54.051527156549525</v>
      </c>
      <c r="E38" s="89">
        <v>37.5</v>
      </c>
      <c r="F38" s="92">
        <f t="shared" si="1"/>
        <v>1419.0339340490798</v>
      </c>
      <c r="G38" s="92">
        <f t="shared" si="2"/>
        <v>14198.346746261504</v>
      </c>
      <c r="H38" s="92">
        <f t="shared" si="3"/>
        <v>6762.1812388682656</v>
      </c>
      <c r="I38" s="92">
        <f t="shared" si="4"/>
        <v>803.68000450536806</v>
      </c>
      <c r="J38" s="92">
        <f t="shared" si="5"/>
        <v>23183.241923684218</v>
      </c>
      <c r="K38" s="318">
        <f t="shared" si="6"/>
        <v>2635.0119488817895</v>
      </c>
      <c r="L38" s="323">
        <f t="shared" si="7"/>
        <v>131556.553872566</v>
      </c>
      <c r="P38" s="88" t="s">
        <v>174</v>
      </c>
      <c r="Q38" s="89" t="s">
        <v>137</v>
      </c>
      <c r="R38" s="90">
        <f>'2020'!R38*1.02</f>
        <v>133410.9</v>
      </c>
      <c r="S38" s="90">
        <f t="shared" si="8"/>
        <v>68.19726517571884</v>
      </c>
      <c r="T38" s="89">
        <v>37.5</v>
      </c>
      <c r="U38" s="92">
        <f t="shared" si="9"/>
        <v>1790.4070168711658</v>
      </c>
      <c r="V38" s="92">
        <f t="shared" si="10"/>
        <v>17914.17317973543</v>
      </c>
      <c r="W38" s="92">
        <f t="shared" si="11"/>
        <v>8344.7936707150602</v>
      </c>
      <c r="X38" s="92">
        <f t="shared" si="12"/>
        <v>1148.3661014745494</v>
      </c>
      <c r="Y38" s="92">
        <f t="shared" si="13"/>
        <v>29197.739968796206</v>
      </c>
      <c r="Z38" s="318">
        <f t="shared" si="14"/>
        <v>3324.6166773162936</v>
      </c>
      <c r="AA38" s="323">
        <f t="shared" si="15"/>
        <v>165933.25664611251</v>
      </c>
    </row>
    <row r="39" spans="1:27" x14ac:dyDescent="0.3">
      <c r="A39" s="88" t="s">
        <v>74</v>
      </c>
      <c r="B39" s="89" t="s">
        <v>134</v>
      </c>
      <c r="C39" s="90">
        <f>'2020'!C39*1.02</f>
        <v>108889.08</v>
      </c>
      <c r="D39" s="90">
        <f t="shared" si="0"/>
        <v>55.662149520766775</v>
      </c>
      <c r="E39" s="89">
        <v>37.5</v>
      </c>
      <c r="F39" s="92">
        <f t="shared" si="1"/>
        <v>1461.3181748466259</v>
      </c>
      <c r="G39" s="92">
        <f t="shared" si="2"/>
        <v>14621.427758167179</v>
      </c>
      <c r="H39" s="92">
        <f t="shared" si="3"/>
        <v>6963.6800846393944</v>
      </c>
      <c r="I39" s="92">
        <f t="shared" si="4"/>
        <v>827.62798631134967</v>
      </c>
      <c r="J39" s="92">
        <f t="shared" si="5"/>
        <v>23874.054003964546</v>
      </c>
      <c r="K39" s="318">
        <f t="shared" si="6"/>
        <v>2713.5297891373802</v>
      </c>
      <c r="L39" s="323">
        <f t="shared" si="7"/>
        <v>135476.66379310196</v>
      </c>
      <c r="P39" s="88" t="s">
        <v>175</v>
      </c>
      <c r="Q39" s="89" t="s">
        <v>137</v>
      </c>
      <c r="R39" s="90">
        <f>'2020'!R39*1.02</f>
        <v>137396.04</v>
      </c>
      <c r="S39" s="90">
        <f t="shared" si="8"/>
        <v>70.234397444089453</v>
      </c>
      <c r="T39" s="89">
        <v>37.5</v>
      </c>
      <c r="U39" s="92">
        <f t="shared" si="9"/>
        <v>1843.8885736196319</v>
      </c>
      <c r="V39" s="92">
        <f t="shared" si="10"/>
        <v>18449.290536004602</v>
      </c>
      <c r="W39" s="92">
        <f t="shared" si="11"/>
        <v>8594.0624414745216</v>
      </c>
      <c r="X39" s="92">
        <f t="shared" si="12"/>
        <v>1182.6691433221818</v>
      </c>
      <c r="Y39" s="92">
        <f t="shared" si="13"/>
        <v>30069.910694420938</v>
      </c>
      <c r="Z39" s="318">
        <f t="shared" si="14"/>
        <v>3423.9268753993606</v>
      </c>
      <c r="AA39" s="323">
        <f t="shared" si="15"/>
        <v>170889.87756982032</v>
      </c>
    </row>
    <row r="40" spans="1:27" x14ac:dyDescent="0.3">
      <c r="A40" s="88" t="s">
        <v>75</v>
      </c>
      <c r="B40" s="89" t="s">
        <v>134</v>
      </c>
      <c r="C40" s="90">
        <f>'2020'!C40*1.02</f>
        <v>115195.74</v>
      </c>
      <c r="D40" s="90">
        <f t="shared" si="0"/>
        <v>58.88600127795528</v>
      </c>
      <c r="E40" s="89">
        <v>37.5</v>
      </c>
      <c r="F40" s="92">
        <f t="shared" si="1"/>
        <v>1545.9550996932517</v>
      </c>
      <c r="G40" s="92">
        <f t="shared" si="2"/>
        <v>15468.274600709357</v>
      </c>
      <c r="H40" s="92">
        <f t="shared" si="3"/>
        <v>7367.0039316458333</v>
      </c>
      <c r="I40" s="92">
        <f t="shared" si="4"/>
        <v>875.56271324769943</v>
      </c>
      <c r="J40" s="92">
        <f t="shared" si="5"/>
        <v>25256.796345296138</v>
      </c>
      <c r="K40" s="318">
        <f>D40*48.75</f>
        <v>2870.6925623003199</v>
      </c>
      <c r="L40" s="323">
        <f t="shared" si="7"/>
        <v>143323.22890759647</v>
      </c>
      <c r="P40" s="88" t="s">
        <v>78</v>
      </c>
      <c r="Q40" s="89" t="s">
        <v>137</v>
      </c>
      <c r="R40" s="90">
        <f>'2020'!R40*1.02</f>
        <v>0</v>
      </c>
      <c r="S40" s="90"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'2020'!C41*1.02</f>
        <v>117301.02</v>
      </c>
      <c r="D41" s="90">
        <f t="shared" si="0"/>
        <v>59.96218274760384</v>
      </c>
      <c r="E41" s="89">
        <v>37.5</v>
      </c>
      <c r="F41" s="92">
        <f t="shared" si="1"/>
        <v>1574.2084739263805</v>
      </c>
      <c r="G41" s="92">
        <f t="shared" si="2"/>
        <v>15750.967772795248</v>
      </c>
      <c r="H41" s="92">
        <f t="shared" si="3"/>
        <v>7501.6409072598226</v>
      </c>
      <c r="I41" s="92">
        <f t="shared" si="4"/>
        <v>891.56421355444786</v>
      </c>
      <c r="J41" s="92">
        <f t="shared" si="5"/>
        <v>25718.381367535898</v>
      </c>
      <c r="K41" s="318">
        <f t="shared" si="6"/>
        <v>2923.1564089456874</v>
      </c>
      <c r="L41" s="323">
        <f t="shared" si="7"/>
        <v>145942.55777648161</v>
      </c>
      <c r="P41" s="88" t="s">
        <v>176</v>
      </c>
      <c r="Q41" s="89" t="s">
        <v>137</v>
      </c>
      <c r="R41" s="90">
        <f>'2020'!R41*1.02</f>
        <v>138376.26</v>
      </c>
      <c r="S41" s="90">
        <f>+R41*12/313/75</f>
        <v>70.735468370607038</v>
      </c>
      <c r="T41" s="89">
        <v>37.5</v>
      </c>
      <c r="U41" s="92">
        <f t="shared" si="9"/>
        <v>1857.0433665644171</v>
      </c>
      <c r="V41" s="92">
        <f t="shared" si="10"/>
        <v>18580.912696069787</v>
      </c>
      <c r="W41" s="92">
        <f t="shared" si="11"/>
        <v>8655.3747754135638</v>
      </c>
      <c r="X41" s="92">
        <f t="shared" si="12"/>
        <v>1191.1066204697563</v>
      </c>
      <c r="Y41" s="92">
        <f t="shared" si="13"/>
        <v>30284.437458517525</v>
      </c>
      <c r="Z41" s="318">
        <f t="shared" si="14"/>
        <v>3448.3540830670931</v>
      </c>
      <c r="AA41" s="323">
        <f t="shared" si="15"/>
        <v>172109.0515415846</v>
      </c>
    </row>
    <row r="42" spans="1:27" x14ac:dyDescent="0.3">
      <c r="A42" s="88" t="s">
        <v>77</v>
      </c>
      <c r="B42" s="89" t="s">
        <v>134</v>
      </c>
      <c r="C42" s="90">
        <f>'2020'!C42*1.02</f>
        <v>119404.26000000001</v>
      </c>
      <c r="D42" s="90">
        <f t="shared" si="0"/>
        <v>61.037321405750809</v>
      </c>
      <c r="E42" s="89">
        <v>37.5</v>
      </c>
      <c r="F42" s="92">
        <f t="shared" si="1"/>
        <v>1602.4344708588958</v>
      </c>
      <c r="G42" s="92">
        <f t="shared" si="2"/>
        <v>16033.387017388804</v>
      </c>
      <c r="H42" s="92">
        <f t="shared" si="3"/>
        <v>7636.1474206881376</v>
      </c>
      <c r="I42" s="92">
        <f t="shared" si="4"/>
        <v>907.55020853144174</v>
      </c>
      <c r="J42" s="92">
        <f t="shared" si="5"/>
        <v>26179.519117467276</v>
      </c>
      <c r="K42" s="318">
        <f t="shared" si="6"/>
        <v>2975.5694185303519</v>
      </c>
      <c r="L42" s="323">
        <f t="shared" si="7"/>
        <v>148559.34853599762</v>
      </c>
      <c r="P42" s="88" t="s">
        <v>177</v>
      </c>
      <c r="Q42" s="89" t="s">
        <v>137</v>
      </c>
      <c r="R42" s="90">
        <f>'2020'!R42*1.02</f>
        <v>146199.66</v>
      </c>
      <c r="S42" s="90">
        <f t="shared" si="8"/>
        <v>74.734650479233224</v>
      </c>
      <c r="T42" s="89">
        <v>37.5</v>
      </c>
      <c r="U42" s="92">
        <f t="shared" si="9"/>
        <v>1962.0353144171779</v>
      </c>
      <c r="V42" s="92">
        <f t="shared" si="10"/>
        <v>19631.424629160279</v>
      </c>
      <c r="W42" s="92">
        <f t="shared" si="11"/>
        <v>9144.7250369249723</v>
      </c>
      <c r="X42" s="92">
        <f t="shared" si="12"/>
        <v>1258.448399576831</v>
      </c>
      <c r="Y42" s="92">
        <f t="shared" si="13"/>
        <v>31996.633380079264</v>
      </c>
      <c r="Z42" s="318">
        <f t="shared" si="14"/>
        <v>3643.3142108626198</v>
      </c>
      <c r="AA42" s="323">
        <f t="shared" si="15"/>
        <v>181839.60759094189</v>
      </c>
    </row>
    <row r="43" spans="1:27" x14ac:dyDescent="0.3">
      <c r="A43" s="88" t="s">
        <v>78</v>
      </c>
      <c r="B43" s="89" t="s">
        <v>134</v>
      </c>
      <c r="C43" s="90">
        <f>'2020'!C43*1.02</f>
        <v>122029.74</v>
      </c>
      <c r="D43" s="90">
        <f t="shared" si="0"/>
        <v>62.379419808306714</v>
      </c>
      <c r="E43" s="89">
        <v>37.5</v>
      </c>
      <c r="F43" s="92">
        <f t="shared" si="1"/>
        <v>1637.6690567484661</v>
      </c>
      <c r="G43" s="92">
        <f t="shared" si="2"/>
        <v>16385.931700019173</v>
      </c>
      <c r="H43" s="92">
        <f t="shared" si="3"/>
        <v>7804.0522536486051</v>
      </c>
      <c r="I43" s="92">
        <f t="shared" si="4"/>
        <v>927.50556792561349</v>
      </c>
      <c r="J43" s="92">
        <f t="shared" si="5"/>
        <v>26755.15857834186</v>
      </c>
      <c r="K43" s="318">
        <f t="shared" si="6"/>
        <v>3040.9967156549524</v>
      </c>
      <c r="L43" s="323">
        <f t="shared" si="7"/>
        <v>151825.89529399679</v>
      </c>
      <c r="P43" s="88" t="s">
        <v>178</v>
      </c>
      <c r="Q43" s="89" t="s">
        <v>137</v>
      </c>
      <c r="R43" s="90">
        <f>'2020'!R43*1.02</f>
        <v>149100.54</v>
      </c>
      <c r="S43" s="90">
        <f t="shared" si="8"/>
        <v>76.2175284345048</v>
      </c>
      <c r="T43" s="89">
        <v>37.5</v>
      </c>
      <c r="U43" s="92">
        <f t="shared" si="9"/>
        <v>2000.9658358895706</v>
      </c>
      <c r="V43" s="92">
        <f t="shared" si="10"/>
        <v>20020.949523255371</v>
      </c>
      <c r="W43" s="92">
        <f t="shared" si="11"/>
        <v>9326.1738170734006</v>
      </c>
      <c r="X43" s="92">
        <f t="shared" si="12"/>
        <v>1283.4184151935872</v>
      </c>
      <c r="Y43" s="92">
        <f t="shared" si="13"/>
        <v>32631.507591411933</v>
      </c>
      <c r="Z43" s="318">
        <f t="shared" si="14"/>
        <v>3715.604511182109</v>
      </c>
      <c r="AA43" s="323">
        <f t="shared" si="15"/>
        <v>185447.65210259406</v>
      </c>
    </row>
    <row r="44" spans="1:27" x14ac:dyDescent="0.3">
      <c r="A44" s="88" t="s">
        <v>79</v>
      </c>
      <c r="B44" s="89" t="s">
        <v>134</v>
      </c>
      <c r="C44" s="90">
        <f>'2020'!C44*1.02</f>
        <v>124662.36</v>
      </c>
      <c r="D44" s="90">
        <f t="shared" si="0"/>
        <v>63.72516805111821</v>
      </c>
      <c r="E44" s="89">
        <v>37.5</v>
      </c>
      <c r="F44" s="92">
        <f t="shared" si="1"/>
        <v>1672.9994631901841</v>
      </c>
      <c r="G44" s="92">
        <f t="shared" si="2"/>
        <v>16739.435128872701</v>
      </c>
      <c r="H44" s="92">
        <f t="shared" si="3"/>
        <v>7972.4137042589273</v>
      </c>
      <c r="I44" s="92">
        <f t="shared" si="4"/>
        <v>947.51519597392632</v>
      </c>
      <c r="J44" s="92">
        <f t="shared" si="5"/>
        <v>27332.363492295739</v>
      </c>
      <c r="K44" s="318">
        <f t="shared" si="6"/>
        <v>3106.6019424920128</v>
      </c>
      <c r="L44" s="323">
        <f t="shared" si="7"/>
        <v>155101.32543478772</v>
      </c>
      <c r="P44" s="88" t="s">
        <v>179</v>
      </c>
      <c r="Q44" s="89" t="s">
        <v>137</v>
      </c>
      <c r="R44" s="90">
        <f>'2020'!R44*1.02</f>
        <v>151996.32</v>
      </c>
      <c r="S44" s="90">
        <f t="shared" si="8"/>
        <v>77.697799361022376</v>
      </c>
      <c r="T44" s="89">
        <v>37.5</v>
      </c>
      <c r="U44" s="92">
        <f t="shared" si="9"/>
        <v>2039.8279141104294</v>
      </c>
      <c r="V44" s="92">
        <f t="shared" si="10"/>
        <v>20409.789598619634</v>
      </c>
      <c r="W44" s="92">
        <f t="shared" si="11"/>
        <v>9507.3035944437888</v>
      </c>
      <c r="X44" s="92">
        <f t="shared" si="12"/>
        <v>1308.3445313454756</v>
      </c>
      <c r="Y44" s="92">
        <f t="shared" si="13"/>
        <v>33265.265638519326</v>
      </c>
      <c r="Z44" s="318">
        <f t="shared" si="14"/>
        <v>3787.767718849841</v>
      </c>
      <c r="AA44" s="323">
        <f t="shared" si="15"/>
        <v>189049.3533573692</v>
      </c>
    </row>
    <row r="45" spans="1:27" x14ac:dyDescent="0.3">
      <c r="A45" s="88" t="s">
        <v>80</v>
      </c>
      <c r="B45" s="89" t="s">
        <v>134</v>
      </c>
      <c r="C45" s="90">
        <f>'2020'!C45*1.02</f>
        <v>131710.56</v>
      </c>
      <c r="D45" s="90">
        <f t="shared" si="0"/>
        <v>67.328081789137386</v>
      </c>
      <c r="E45" s="89">
        <v>37.5</v>
      </c>
      <c r="F45" s="92">
        <f t="shared" si="1"/>
        <v>1767.588036809816</v>
      </c>
      <c r="G45" s="92">
        <f t="shared" si="2"/>
        <v>17685.854614877302</v>
      </c>
      <c r="H45" s="92">
        <f t="shared" si="3"/>
        <v>8423.1605557573093</v>
      </c>
      <c r="I45" s="92">
        <f t="shared" si="4"/>
        <v>1001.0861102760736</v>
      </c>
      <c r="J45" s="92">
        <f t="shared" si="5"/>
        <v>28877.689317720498</v>
      </c>
      <c r="K45" s="318">
        <f t="shared" si="6"/>
        <v>3282.2439872204477</v>
      </c>
      <c r="L45" s="323">
        <f t="shared" si="7"/>
        <v>163870.49330494099</v>
      </c>
      <c r="P45" s="88" t="s">
        <v>180</v>
      </c>
      <c r="Q45" s="89" t="s">
        <v>137</v>
      </c>
      <c r="R45" s="90">
        <f>'2020'!R45*1.02</f>
        <v>153776.22</v>
      </c>
      <c r="S45" s="90">
        <f t="shared" si="8"/>
        <v>78.607652396166131</v>
      </c>
      <c r="T45" s="89">
        <v>37.5</v>
      </c>
      <c r="U45" s="92">
        <f t="shared" si="9"/>
        <v>2063.7146088957056</v>
      </c>
      <c r="V45" s="92">
        <f t="shared" si="10"/>
        <v>20648.791335678681</v>
      </c>
      <c r="W45" s="92">
        <f t="shared" si="11"/>
        <v>9618.6355639793055</v>
      </c>
      <c r="X45" s="92">
        <f t="shared" si="12"/>
        <v>1323.665444584308</v>
      </c>
      <c r="Y45" s="92">
        <f t="shared" si="13"/>
        <v>33654.806953138002</v>
      </c>
      <c r="Z45" s="318">
        <f t="shared" si="14"/>
        <v>3832.1230543130987</v>
      </c>
      <c r="AA45" s="323">
        <f t="shared" si="15"/>
        <v>191263.1500074511</v>
      </c>
    </row>
    <row r="46" spans="1:27" x14ac:dyDescent="0.3">
      <c r="A46" s="88" t="s">
        <v>81</v>
      </c>
      <c r="B46" s="89" t="s">
        <v>134</v>
      </c>
      <c r="C46" s="90">
        <f>'2020'!C46*1.02</f>
        <v>134322.78</v>
      </c>
      <c r="D46" s="90">
        <f t="shared" si="0"/>
        <v>68.663401916932898</v>
      </c>
      <c r="E46" s="89">
        <v>37.5</v>
      </c>
      <c r="F46" s="92">
        <f t="shared" si="1"/>
        <v>1802.6446702453989</v>
      </c>
      <c r="G46" s="92">
        <f t="shared" si="2"/>
        <v>18036.618768807519</v>
      </c>
      <c r="H46" s="92">
        <f t="shared" si="3"/>
        <v>8590.2173845109064</v>
      </c>
      <c r="I46" s="92">
        <f t="shared" si="4"/>
        <v>1020.9406850268406</v>
      </c>
      <c r="J46" s="92">
        <f t="shared" si="5"/>
        <v>29450.421508590662</v>
      </c>
      <c r="K46" s="318">
        <f t="shared" si="6"/>
        <v>3347.3408434504786</v>
      </c>
      <c r="L46" s="323">
        <f t="shared" si="7"/>
        <v>167120.54235204117</v>
      </c>
      <c r="P46" s="88" t="s">
        <v>181</v>
      </c>
      <c r="Q46" s="89" t="s">
        <v>137</v>
      </c>
      <c r="R46" s="90">
        <f>'2020'!R46*1.02</f>
        <v>156831.12</v>
      </c>
      <c r="S46" s="90">
        <f t="shared" si="8"/>
        <v>80.169262619808293</v>
      </c>
      <c r="T46" s="89">
        <v>37.5</v>
      </c>
      <c r="U46" s="92">
        <f t="shared" si="9"/>
        <v>2104.7121165644171</v>
      </c>
      <c r="V46" s="92">
        <f t="shared" si="10"/>
        <v>21058.997755444787</v>
      </c>
      <c r="W46" s="92">
        <f t="shared" si="11"/>
        <v>9809.7182280245015</v>
      </c>
      <c r="X46" s="92">
        <f t="shared" si="12"/>
        <v>1349.9612240400691</v>
      </c>
      <c r="Y46" s="92">
        <f t="shared" si="13"/>
        <v>34323.389324073774</v>
      </c>
      <c r="Z46" s="318">
        <f t="shared" si="14"/>
        <v>3908.2515527156543</v>
      </c>
      <c r="AA46" s="323">
        <f t="shared" si="15"/>
        <v>195062.76087678943</v>
      </c>
    </row>
    <row r="47" spans="1:27" x14ac:dyDescent="0.3">
      <c r="A47" s="88" t="s">
        <v>82</v>
      </c>
      <c r="B47" s="89" t="s">
        <v>134</v>
      </c>
      <c r="C47" s="90">
        <f>'2020'!C47*1.02</f>
        <v>136935</v>
      </c>
      <c r="D47" s="90">
        <f t="shared" si="0"/>
        <v>69.998722044728439</v>
      </c>
      <c r="E47" s="89">
        <v>37.5</v>
      </c>
      <c r="F47" s="92">
        <f t="shared" si="1"/>
        <v>1837.7013036809815</v>
      </c>
      <c r="G47" s="92">
        <f t="shared" si="2"/>
        <v>18387.382922737732</v>
      </c>
      <c r="H47" s="92">
        <f t="shared" si="3"/>
        <v>8757.2742132645035</v>
      </c>
      <c r="I47" s="92">
        <f t="shared" si="4"/>
        <v>1040.7952597776073</v>
      </c>
      <c r="J47" s="92">
        <f t="shared" si="5"/>
        <v>30023.153699460821</v>
      </c>
      <c r="K47" s="318">
        <f t="shared" si="6"/>
        <v>3412.4376996805113</v>
      </c>
      <c r="L47" s="323">
        <f t="shared" si="7"/>
        <v>170370.59139914133</v>
      </c>
      <c r="P47" s="88" t="s">
        <v>182</v>
      </c>
      <c r="Q47" s="89" t="s">
        <v>137</v>
      </c>
      <c r="R47" s="90">
        <f>'2020'!R47*1.02</f>
        <v>159838.08000000002</v>
      </c>
      <c r="S47" s="90">
        <f t="shared" si="8"/>
        <v>81.706366773162941</v>
      </c>
      <c r="T47" s="89">
        <v>37.5</v>
      </c>
      <c r="U47" s="92">
        <f t="shared" si="9"/>
        <v>2145.0662576687118</v>
      </c>
      <c r="V47" s="92">
        <f t="shared" si="10"/>
        <v>21462.766879141109</v>
      </c>
      <c r="W47" s="92">
        <f t="shared" si="11"/>
        <v>9997.8022659561357</v>
      </c>
      <c r="X47" s="92">
        <f t="shared" si="12"/>
        <v>1375.8443485260736</v>
      </c>
      <c r="Y47" s="92">
        <f t="shared" si="13"/>
        <v>34981.479751292027</v>
      </c>
      <c r="Z47" s="318">
        <f t="shared" si="14"/>
        <v>3983.1853801916932</v>
      </c>
      <c r="AA47" s="323">
        <f t="shared" si="15"/>
        <v>198802.74513148371</v>
      </c>
    </row>
    <row r="48" spans="1:27" x14ac:dyDescent="0.3">
      <c r="A48" s="88" t="s">
        <v>83</v>
      </c>
      <c r="B48" s="89" t="s">
        <v>134</v>
      </c>
      <c r="C48" s="90">
        <f>'2020'!C48*1.02</f>
        <v>138539.46</v>
      </c>
      <c r="D48" s="90">
        <f t="shared" si="0"/>
        <v>70.81889329073482</v>
      </c>
      <c r="E48" s="89">
        <v>37.5</v>
      </c>
      <c r="F48" s="92">
        <f t="shared" si="1"/>
        <v>1859.2335506134968</v>
      </c>
      <c r="G48" s="92">
        <f t="shared" si="2"/>
        <v>18602.826895456288</v>
      </c>
      <c r="H48" s="92">
        <f t="shared" si="3"/>
        <v>8859.8827222958989</v>
      </c>
      <c r="I48" s="92">
        <f t="shared" si="4"/>
        <v>1052.990201629601</v>
      </c>
      <c r="J48" s="92">
        <f t="shared" si="5"/>
        <v>30374.933369995288</v>
      </c>
      <c r="K48" s="318">
        <f t="shared" si="6"/>
        <v>3452.4210479233225</v>
      </c>
      <c r="L48" s="323">
        <f t="shared" si="7"/>
        <v>172366.81441791862</v>
      </c>
      <c r="P48" s="88" t="s">
        <v>183</v>
      </c>
      <c r="Q48" s="89" t="s">
        <v>137</v>
      </c>
      <c r="R48" s="90">
        <f>'2020'!R48*1.02</f>
        <v>164709.6</v>
      </c>
      <c r="S48" s="90">
        <f t="shared" si="8"/>
        <v>84.196600638977642</v>
      </c>
      <c r="T48" s="89">
        <v>37.5</v>
      </c>
      <c r="U48" s="92">
        <f t="shared" si="9"/>
        <v>2210.4432515337426</v>
      </c>
      <c r="V48" s="92">
        <f t="shared" si="10"/>
        <v>22116.905730828224</v>
      </c>
      <c r="W48" s="92">
        <f t="shared" si="11"/>
        <v>10302.513719538729</v>
      </c>
      <c r="X48" s="92">
        <f t="shared" si="12"/>
        <v>1417.7771173677149</v>
      </c>
      <c r="Y48" s="92">
        <f t="shared" si="13"/>
        <v>36047.639819268414</v>
      </c>
      <c r="Z48" s="318">
        <f t="shared" si="14"/>
        <v>4104.5842811501598</v>
      </c>
      <c r="AA48" s="323">
        <f t="shared" si="15"/>
        <v>204861.8241004186</v>
      </c>
    </row>
    <row r="49" spans="1:27" x14ac:dyDescent="0.3">
      <c r="A49" s="88" t="s">
        <v>84</v>
      </c>
      <c r="B49" s="89" t="s">
        <v>134</v>
      </c>
      <c r="C49" s="90">
        <f>'2020'!C49*1.02</f>
        <v>141288.36000000002</v>
      </c>
      <c r="D49" s="90">
        <f t="shared" si="0"/>
        <v>72.224081789137387</v>
      </c>
      <c r="E49" s="89">
        <v>37.5</v>
      </c>
      <c r="F49" s="92">
        <f t="shared" si="1"/>
        <v>1896.1244631901843</v>
      </c>
      <c r="G49" s="92">
        <f t="shared" si="2"/>
        <v>18971.944191372702</v>
      </c>
      <c r="H49" s="92">
        <f t="shared" si="3"/>
        <v>9035.6805174895526</v>
      </c>
      <c r="I49" s="92">
        <f t="shared" si="4"/>
        <v>1073.8836334739265</v>
      </c>
      <c r="J49" s="92">
        <f t="shared" si="5"/>
        <v>30977.632805526366</v>
      </c>
      <c r="K49" s="318">
        <f t="shared" si="6"/>
        <v>3520.9239872204475</v>
      </c>
      <c r="L49" s="323">
        <f t="shared" si="7"/>
        <v>175786.91679274681</v>
      </c>
      <c r="P49" s="88" t="s">
        <v>184</v>
      </c>
      <c r="Q49" s="89" t="s">
        <v>137</v>
      </c>
      <c r="R49" s="90">
        <f>'2020'!R49*1.02</f>
        <v>167983.80000000002</v>
      </c>
      <c r="S49" s="90">
        <f t="shared" si="8"/>
        <v>85.870313099041539</v>
      </c>
      <c r="T49" s="89">
        <v>37.5</v>
      </c>
      <c r="U49" s="92">
        <f t="shared" si="9"/>
        <v>2254.3838190184051</v>
      </c>
      <c r="V49" s="92">
        <f t="shared" si="10"/>
        <v>22556.559356019941</v>
      </c>
      <c r="W49" s="92">
        <f t="shared" si="11"/>
        <v>10507.313503039592</v>
      </c>
      <c r="X49" s="92">
        <f t="shared" si="12"/>
        <v>1445.9605738127877</v>
      </c>
      <c r="Y49" s="92">
        <f t="shared" si="13"/>
        <v>36764.217251890725</v>
      </c>
      <c r="Z49" s="318">
        <f t="shared" si="14"/>
        <v>4186.1777635782746</v>
      </c>
      <c r="AA49" s="323">
        <f t="shared" si="15"/>
        <v>208934.19501546904</v>
      </c>
    </row>
    <row r="50" spans="1:27" x14ac:dyDescent="0.3">
      <c r="A50" s="88" t="s">
        <v>85</v>
      </c>
      <c r="B50" s="89" t="s">
        <v>134</v>
      </c>
      <c r="C50" s="90">
        <f>'2020'!C50*1.02</f>
        <v>143998.5</v>
      </c>
      <c r="D50" s="90">
        <f t="shared" si="0"/>
        <v>73.609456869009577</v>
      </c>
      <c r="E50" s="89">
        <v>37.5</v>
      </c>
      <c r="F50" s="92">
        <f t="shared" si="1"/>
        <v>1932.4952070552147</v>
      </c>
      <c r="G50" s="92">
        <f t="shared" si="2"/>
        <v>19335.856864934816</v>
      </c>
      <c r="H50" s="92">
        <f t="shared" si="3"/>
        <v>9208.9995311554267</v>
      </c>
      <c r="I50" s="92">
        <f t="shared" si="4"/>
        <v>1094.4824640529141</v>
      </c>
      <c r="J50" s="92">
        <f t="shared" si="5"/>
        <v>31571.834067198371</v>
      </c>
      <c r="K50" s="318">
        <f t="shared" si="6"/>
        <v>3588.4610223642167</v>
      </c>
      <c r="L50" s="323">
        <f t="shared" si="7"/>
        <v>179158.79508956257</v>
      </c>
      <c r="P50" s="88" t="s">
        <v>185</v>
      </c>
      <c r="Q50" s="89" t="s">
        <v>137</v>
      </c>
      <c r="R50" s="90">
        <f>'2020'!R50*1.02</f>
        <v>171262.08000000002</v>
      </c>
      <c r="S50" s="90">
        <f t="shared" si="8"/>
        <v>87.546111182108646</v>
      </c>
      <c r="T50" s="89">
        <v>37.5</v>
      </c>
      <c r="U50" s="92">
        <f t="shared" si="9"/>
        <v>2298.3791411042944</v>
      </c>
      <c r="V50" s="92">
        <f t="shared" si="10"/>
        <v>22996.760836196321</v>
      </c>
      <c r="W50" s="92">
        <f t="shared" si="11"/>
        <v>10712.368488762884</v>
      </c>
      <c r="X50" s="92">
        <f t="shared" si="12"/>
        <v>1474.1791498297546</v>
      </c>
      <c r="Y50" s="92">
        <f t="shared" si="13"/>
        <v>37481.687615893257</v>
      </c>
      <c r="Z50" s="318">
        <f t="shared" si="14"/>
        <v>4267.8729201277965</v>
      </c>
      <c r="AA50" s="323">
        <f t="shared" si="15"/>
        <v>213011.64053602103</v>
      </c>
    </row>
    <row r="51" spans="1:27" x14ac:dyDescent="0.3">
      <c r="A51" s="88" t="s">
        <v>86</v>
      </c>
      <c r="B51" s="89" t="s">
        <v>134</v>
      </c>
      <c r="C51" s="90">
        <f>'2020'!C51*1.02</f>
        <v>148388.58000000002</v>
      </c>
      <c r="D51" s="90">
        <f t="shared" si="0"/>
        <v>75.853587220447295</v>
      </c>
      <c r="E51" s="89">
        <v>37.5</v>
      </c>
      <c r="F51" s="92">
        <f t="shared" si="1"/>
        <v>1991.4111579754604</v>
      </c>
      <c r="G51" s="92">
        <f t="shared" si="2"/>
        <v>19925.348828431754</v>
      </c>
      <c r="H51" s="92">
        <f t="shared" si="3"/>
        <v>9489.7541547225828</v>
      </c>
      <c r="I51" s="92">
        <f t="shared" si="4"/>
        <v>1127.8499336848161</v>
      </c>
      <c r="J51" s="92">
        <f t="shared" si="5"/>
        <v>32534.36407481461</v>
      </c>
      <c r="K51" s="318">
        <f t="shared" si="6"/>
        <v>3697.8623769968058</v>
      </c>
      <c r="L51" s="323">
        <f t="shared" si="7"/>
        <v>184620.80645181143</v>
      </c>
      <c r="P51" s="88" t="s">
        <v>186</v>
      </c>
      <c r="Q51" s="89" t="s">
        <v>137</v>
      </c>
      <c r="R51" s="90">
        <f>'2020'!R51*1.02</f>
        <v>175647.06</v>
      </c>
      <c r="S51" s="90">
        <f t="shared" si="8"/>
        <v>89.787634504792322</v>
      </c>
      <c r="T51" s="89">
        <v>37.5</v>
      </c>
      <c r="U51" s="92">
        <f t="shared" si="9"/>
        <v>2357.2266487730058</v>
      </c>
      <c r="V51" s="92">
        <f t="shared" si="10"/>
        <v>23585.567980962423</v>
      </c>
      <c r="W51" s="92">
        <f t="shared" si="11"/>
        <v>10986.647077320582</v>
      </c>
      <c r="X51" s="92">
        <f t="shared" si="12"/>
        <v>1511.9239097230156</v>
      </c>
      <c r="Y51" s="92">
        <f t="shared" si="13"/>
        <v>38441.365616779025</v>
      </c>
      <c r="Z51" s="318">
        <f t="shared" si="14"/>
        <v>4377.1471821086261</v>
      </c>
      <c r="AA51" s="323">
        <f t="shared" si="15"/>
        <v>218465.57279888765</v>
      </c>
    </row>
    <row r="52" spans="1:27" x14ac:dyDescent="0.3">
      <c r="A52" s="88" t="s">
        <v>87</v>
      </c>
      <c r="B52" s="89" t="s">
        <v>134</v>
      </c>
      <c r="C52" s="90">
        <f>'2020'!C52*1.02</f>
        <v>151337.4</v>
      </c>
      <c r="D52" s="90">
        <f t="shared" si="0"/>
        <v>77.360971246006386</v>
      </c>
      <c r="E52" s="89">
        <v>37.5</v>
      </c>
      <c r="F52" s="92">
        <f t="shared" si="1"/>
        <v>2030.9850460122698</v>
      </c>
      <c r="G52" s="92">
        <f t="shared" si="2"/>
        <v>20321.311018596625</v>
      </c>
      <c r="H52" s="92">
        <f t="shared" si="3"/>
        <v>9678.3372441121355</v>
      </c>
      <c r="I52" s="92">
        <f t="shared" si="4"/>
        <v>1150.2628878450919</v>
      </c>
      <c r="J52" s="92">
        <f t="shared" si="5"/>
        <v>33180.896196566122</v>
      </c>
      <c r="K52" s="318">
        <f t="shared" si="6"/>
        <v>3771.3473482428112</v>
      </c>
      <c r="L52" s="323">
        <f t="shared" si="7"/>
        <v>188289.64354480893</v>
      </c>
      <c r="P52" s="88" t="s">
        <v>187</v>
      </c>
      <c r="Q52" s="89" t="s">
        <v>137</v>
      </c>
      <c r="R52" s="90">
        <f>'2020'!R52*1.02</f>
        <v>179140.56</v>
      </c>
      <c r="S52" s="90">
        <f t="shared" si="8"/>
        <v>91.573449201277938</v>
      </c>
      <c r="T52" s="89">
        <v>37.5</v>
      </c>
      <c r="U52" s="92">
        <f t="shared" si="9"/>
        <v>2404.1102760736198</v>
      </c>
      <c r="V52" s="92">
        <f t="shared" si="10"/>
        <v>24054.668811579755</v>
      </c>
      <c r="W52" s="92">
        <f t="shared" si="11"/>
        <v>11205.16398027711</v>
      </c>
      <c r="X52" s="92">
        <f t="shared" si="12"/>
        <v>1541.9950431574002</v>
      </c>
      <c r="Y52" s="92">
        <f t="shared" si="13"/>
        <v>39205.938111087889</v>
      </c>
      <c r="Z52" s="318">
        <f t="shared" si="14"/>
        <v>4464.2056485622998</v>
      </c>
      <c r="AA52" s="323">
        <f t="shared" si="15"/>
        <v>222810.70375965018</v>
      </c>
    </row>
    <row r="53" spans="1:27" x14ac:dyDescent="0.3">
      <c r="A53" s="88" t="s">
        <v>88</v>
      </c>
      <c r="B53" s="89" t="s">
        <v>134</v>
      </c>
      <c r="C53" s="90">
        <f>'2020'!C53*1.02</f>
        <v>154291.32</v>
      </c>
      <c r="D53" s="90">
        <f t="shared" si="0"/>
        <v>78.870962300319491</v>
      </c>
      <c r="E53" s="89">
        <v>37.5</v>
      </c>
      <c r="F53" s="92">
        <f t="shared" si="1"/>
        <v>2070.6273773006137</v>
      </c>
      <c r="G53" s="92">
        <f t="shared" si="2"/>
        <v>20717.958027492332</v>
      </c>
      <c r="H53" s="92">
        <f t="shared" si="3"/>
        <v>9867.2464889658713</v>
      </c>
      <c r="I53" s="92">
        <f t="shared" si="4"/>
        <v>1172.7146053297545</v>
      </c>
      <c r="J53" s="92">
        <f t="shared" si="5"/>
        <v>33828.546499088574</v>
      </c>
      <c r="K53" s="318">
        <f t="shared" si="6"/>
        <v>3844.9594121405753</v>
      </c>
      <c r="L53" s="323">
        <f t="shared" si="7"/>
        <v>191964.82591122916</v>
      </c>
      <c r="P53" s="88" t="s">
        <v>188</v>
      </c>
      <c r="Q53" s="89" t="s">
        <v>137</v>
      </c>
      <c r="R53" s="90">
        <f>'2020'!R53*1.02</f>
        <v>182637.12</v>
      </c>
      <c r="S53" s="90">
        <f t="shared" si="8"/>
        <v>93.360828115015977</v>
      </c>
      <c r="T53" s="89">
        <v>37.5</v>
      </c>
      <c r="U53" s="92">
        <f t="shared" si="9"/>
        <v>2451.0349693251533</v>
      </c>
      <c r="V53" s="92">
        <f t="shared" si="10"/>
        <v>24524.180533435581</v>
      </c>
      <c r="W53" s="92">
        <f t="shared" si="11"/>
        <v>11423.872284900459</v>
      </c>
      <c r="X53" s="92">
        <f t="shared" si="12"/>
        <v>1572.0925162707053</v>
      </c>
      <c r="Y53" s="92">
        <f t="shared" si="13"/>
        <v>39971.180303931898</v>
      </c>
      <c r="Z53" s="318">
        <f t="shared" si="14"/>
        <v>4551.3403706070285</v>
      </c>
      <c r="AA53" s="323">
        <f t="shared" si="15"/>
        <v>227159.64067453891</v>
      </c>
    </row>
    <row r="54" spans="1:27" x14ac:dyDescent="0.3">
      <c r="A54" s="88" t="s">
        <v>89</v>
      </c>
      <c r="B54" s="89" t="s">
        <v>134</v>
      </c>
      <c r="C54" s="90">
        <f>'2020'!C54*1.02</f>
        <v>158241.78</v>
      </c>
      <c r="D54" s="90">
        <f t="shared" si="0"/>
        <v>80.890366773162938</v>
      </c>
      <c r="E54" s="89">
        <v>37.5</v>
      </c>
      <c r="F54" s="92">
        <f t="shared" si="1"/>
        <v>2123.6435199386501</v>
      </c>
      <c r="G54" s="92">
        <f t="shared" si="2"/>
        <v>21248.418616391875</v>
      </c>
      <c r="H54" s="92">
        <f t="shared" si="3"/>
        <v>10119.886511520608</v>
      </c>
      <c r="I54" s="92">
        <f t="shared" si="4"/>
        <v>1202.74067639954</v>
      </c>
      <c r="J54" s="92">
        <f t="shared" si="5"/>
        <v>34694.68932425067</v>
      </c>
      <c r="K54" s="318">
        <f t="shared" si="6"/>
        <v>3943.4053801916934</v>
      </c>
      <c r="L54" s="323">
        <f t="shared" si="7"/>
        <v>196879.87470444237</v>
      </c>
      <c r="P54" s="88" t="s">
        <v>189</v>
      </c>
      <c r="Q54" s="89" t="s">
        <v>137</v>
      </c>
      <c r="R54" s="90">
        <f>'2020'!R54*1.02</f>
        <v>201205.2</v>
      </c>
      <c r="S54" s="90">
        <f t="shared" si="8"/>
        <v>102.85249840255592</v>
      </c>
      <c r="T54" s="89">
        <v>37.5</v>
      </c>
      <c r="U54" s="92">
        <f t="shared" si="9"/>
        <v>2700.2231595092026</v>
      </c>
      <c r="V54" s="92">
        <f t="shared" si="10"/>
        <v>27017.468568634973</v>
      </c>
      <c r="W54" s="92">
        <f t="shared" si="11"/>
        <v>12585.297599183859</v>
      </c>
      <c r="X54" s="92">
        <f t="shared" si="12"/>
        <v>1731.9216879610815</v>
      </c>
      <c r="Y54" s="92">
        <f t="shared" si="13"/>
        <v>44034.911015289115</v>
      </c>
      <c r="Z54" s="318">
        <f t="shared" si="14"/>
        <v>5014.0592971246015</v>
      </c>
      <c r="AA54" s="323">
        <f t="shared" si="15"/>
        <v>250254.17031241374</v>
      </c>
    </row>
    <row r="55" spans="1:27" x14ac:dyDescent="0.3">
      <c r="A55" s="88" t="s">
        <v>90</v>
      </c>
      <c r="B55" s="89" t="s">
        <v>134</v>
      </c>
      <c r="C55" s="90">
        <f>'2020'!C55*1.02</f>
        <v>161390.51999999999</v>
      </c>
      <c r="D55" s="90">
        <f t="shared" si="0"/>
        <v>82.499946325878582</v>
      </c>
      <c r="E55" s="89">
        <v>37.5</v>
      </c>
      <c r="F55" s="92">
        <f t="shared" si="1"/>
        <v>2165.9003834355826</v>
      </c>
      <c r="G55" s="92">
        <f t="shared" si="2"/>
        <v>21671.225700805211</v>
      </c>
      <c r="H55" s="92">
        <f t="shared" si="3"/>
        <v>10321.254895106062</v>
      </c>
      <c r="I55" s="92">
        <f t="shared" si="4"/>
        <v>1226.6731528757666</v>
      </c>
      <c r="J55" s="92">
        <f t="shared" si="5"/>
        <v>35385.05413222262</v>
      </c>
      <c r="K55" s="318">
        <f t="shared" si="6"/>
        <v>4021.8723833865811</v>
      </c>
      <c r="L55" s="323">
        <f t="shared" si="7"/>
        <v>200797.44651560919</v>
      </c>
      <c r="P55" s="88" t="s">
        <v>190</v>
      </c>
      <c r="Q55" s="89" t="s">
        <v>137</v>
      </c>
      <c r="R55" s="90">
        <f>'2020'!R55*1.02</f>
        <v>211076.76</v>
      </c>
      <c r="S55" s="90">
        <f t="shared" si="8"/>
        <v>107.89866325878596</v>
      </c>
      <c r="T55" s="89">
        <v>37.5</v>
      </c>
      <c r="U55" s="92">
        <f t="shared" si="9"/>
        <v>2832.7019171779143</v>
      </c>
      <c r="V55" s="92">
        <f t="shared" si="10"/>
        <v>28343.003704026076</v>
      </c>
      <c r="W55" s="92">
        <f t="shared" si="11"/>
        <v>13202.759376355618</v>
      </c>
      <c r="X55" s="92">
        <f t="shared" si="12"/>
        <v>1816.8934921590298</v>
      </c>
      <c r="Y55" s="92">
        <f t="shared" si="13"/>
        <v>46195.358489718637</v>
      </c>
      <c r="Z55" s="318">
        <f t="shared" si="14"/>
        <v>5260.0598338658156</v>
      </c>
      <c r="AA55" s="323">
        <f t="shared" si="15"/>
        <v>262532.17832358443</v>
      </c>
    </row>
    <row r="56" spans="1:27" x14ac:dyDescent="0.3">
      <c r="A56" s="88" t="s">
        <v>91</v>
      </c>
      <c r="B56" s="89" t="s">
        <v>134</v>
      </c>
      <c r="C56" s="90">
        <f>'2020'!C56*1.02</f>
        <v>164539.26</v>
      </c>
      <c r="D56" s="90">
        <f t="shared" si="0"/>
        <v>84.109525878594255</v>
      </c>
      <c r="E56" s="89">
        <v>37.5</v>
      </c>
      <c r="F56" s="92">
        <f t="shared" si="1"/>
        <v>2208.1572469325156</v>
      </c>
      <c r="G56" s="92">
        <f t="shared" si="2"/>
        <v>22094.032785218558</v>
      </c>
      <c r="H56" s="92">
        <f t="shared" si="3"/>
        <v>10522.623278691521</v>
      </c>
      <c r="I56" s="92">
        <f t="shared" si="4"/>
        <v>1250.6056293519939</v>
      </c>
      <c r="J56" s="92">
        <f t="shared" si="5"/>
        <v>36075.418940194591</v>
      </c>
      <c r="K56" s="318">
        <f t="shared" si="6"/>
        <v>4100.3393865814696</v>
      </c>
      <c r="L56" s="323">
        <f t="shared" si="7"/>
        <v>204715.01832677604</v>
      </c>
      <c r="P56" s="88" t="s">
        <v>191</v>
      </c>
      <c r="Q56" s="89" t="s">
        <v>137</v>
      </c>
      <c r="R56" s="90">
        <f>'2020'!R56*1.02</f>
        <v>215300.58000000002</v>
      </c>
      <c r="S56" s="90">
        <f t="shared" si="8"/>
        <v>110.05780447284344</v>
      </c>
      <c r="T56" s="89">
        <v>37.5</v>
      </c>
      <c r="U56" s="92">
        <f t="shared" si="9"/>
        <v>2889.3866180981599</v>
      </c>
      <c r="V56" s="92">
        <f t="shared" si="10"/>
        <v>28910.17057689801</v>
      </c>
      <c r="W56" s="92">
        <f t="shared" si="11"/>
        <v>13466.957477127291</v>
      </c>
      <c r="X56" s="92">
        <f t="shared" si="12"/>
        <v>1853.2510289624713</v>
      </c>
      <c r="Y56" s="92">
        <f t="shared" si="13"/>
        <v>47119.765701085933</v>
      </c>
      <c r="Z56" s="318">
        <f t="shared" si="14"/>
        <v>5365.3179680511175</v>
      </c>
      <c r="AA56" s="323">
        <f t="shared" si="15"/>
        <v>267785.66366913705</v>
      </c>
    </row>
    <row r="57" spans="1:27" x14ac:dyDescent="0.3">
      <c r="A57" s="88" t="s">
        <v>92</v>
      </c>
      <c r="B57" s="89" t="s">
        <v>134</v>
      </c>
      <c r="C57" s="90">
        <f>'2020'!C57*1.02</f>
        <v>181265.22</v>
      </c>
      <c r="D57" s="90">
        <f t="shared" si="0"/>
        <v>92.659537380191694</v>
      </c>
      <c r="E57" s="89">
        <v>37.5</v>
      </c>
      <c r="F57" s="92">
        <f t="shared" si="1"/>
        <v>2432.6237346625767</v>
      </c>
      <c r="G57" s="92">
        <f t="shared" si="2"/>
        <v>24339.964294842794</v>
      </c>
      <c r="H57" s="92">
        <f t="shared" si="3"/>
        <v>11592.282739020096</v>
      </c>
      <c r="I57" s="92">
        <f t="shared" si="4"/>
        <v>1377.7338280099693</v>
      </c>
      <c r="J57" s="92">
        <f t="shared" si="5"/>
        <v>39742.604596535442</v>
      </c>
      <c r="K57" s="318">
        <f t="shared" si="6"/>
        <v>4517.1524472843448</v>
      </c>
      <c r="L57" s="323">
        <f t="shared" si="7"/>
        <v>225524.97704381979</v>
      </c>
      <c r="P57" s="88" t="s">
        <v>192</v>
      </c>
      <c r="Q57" s="89" t="s">
        <v>137</v>
      </c>
      <c r="R57" s="90">
        <f>'2020'!R57*1.02</f>
        <v>219366.30000000002</v>
      </c>
      <c r="S57" s="90">
        <f>+R57*12/313/75</f>
        <v>112.13612779552716</v>
      </c>
      <c r="T57" s="89">
        <v>37.5</v>
      </c>
      <c r="U57" s="92">
        <f t="shared" si="9"/>
        <v>2943.9495782208587</v>
      </c>
      <c r="V57" s="92">
        <f t="shared" si="10"/>
        <v>29456.108069114271</v>
      </c>
      <c r="W57" s="92">
        <f t="shared" si="11"/>
        <v>13721.266491779767</v>
      </c>
      <c r="X57" s="92">
        <f t="shared" si="12"/>
        <v>1888.2476823550137</v>
      </c>
      <c r="Y57" s="92">
        <f t="shared" si="13"/>
        <v>48009.571821469908</v>
      </c>
      <c r="Z57" s="318">
        <f t="shared" si="14"/>
        <v>5466.6362300319488</v>
      </c>
      <c r="AA57" s="323">
        <f t="shared" si="15"/>
        <v>272842.50805150188</v>
      </c>
    </row>
    <row r="58" spans="1:27" x14ac:dyDescent="0.3">
      <c r="A58" s="88" t="s">
        <v>93</v>
      </c>
      <c r="B58" s="89" t="s">
        <v>134</v>
      </c>
      <c r="C58" s="90">
        <f>'2020'!C58*1.02</f>
        <v>190160.64000000001</v>
      </c>
      <c r="D58" s="90">
        <f t="shared" si="0"/>
        <v>97.206716932907355</v>
      </c>
      <c r="E58" s="89">
        <v>37.5</v>
      </c>
      <c r="F58" s="92">
        <f t="shared" si="1"/>
        <v>2552.0024539877304</v>
      </c>
      <c r="G58" s="92">
        <f t="shared" si="2"/>
        <v>25534.425125153375</v>
      </c>
      <c r="H58" s="92">
        <f t="shared" si="3"/>
        <v>12161.1630996449</v>
      </c>
      <c r="I58" s="92">
        <f t="shared" si="4"/>
        <v>1445.344818404908</v>
      </c>
      <c r="J58" s="92">
        <f t="shared" si="5"/>
        <v>41692.935497190912</v>
      </c>
      <c r="K58" s="318">
        <f t="shared" si="6"/>
        <v>4738.8274504792334</v>
      </c>
      <c r="L58" s="323">
        <f t="shared" si="7"/>
        <v>236592.40294767017</v>
      </c>
      <c r="P58" s="88" t="s">
        <v>193</v>
      </c>
      <c r="Q58" s="89" t="s">
        <v>137</v>
      </c>
      <c r="R58" s="90">
        <f>'2020'!R58*1.02</f>
        <v>74083.62</v>
      </c>
      <c r="S58" s="90">
        <f>+R58*12/313/80</f>
        <v>35.503332268370606</v>
      </c>
      <c r="T58" s="89">
        <v>37.5</v>
      </c>
      <c r="U58" s="92">
        <f t="shared" si="9"/>
        <v>994.22036042944785</v>
      </c>
      <c r="V58" s="92">
        <f t="shared" si="10"/>
        <v>9947.8138477569009</v>
      </c>
      <c r="W58" s="92">
        <f t="shared" si="11"/>
        <v>4633.8981543461559</v>
      </c>
      <c r="X58" s="92">
        <f t="shared" si="12"/>
        <v>637.69240656139755</v>
      </c>
      <c r="Y58" s="92">
        <f t="shared" si="13"/>
        <v>16213.624769093902</v>
      </c>
      <c r="Z58" s="318">
        <f t="shared" si="14"/>
        <v>1730.7874480830671</v>
      </c>
      <c r="AA58" s="323">
        <f t="shared" si="15"/>
        <v>92028.032217176966</v>
      </c>
    </row>
    <row r="59" spans="1:27" x14ac:dyDescent="0.3">
      <c r="A59" s="88" t="s">
        <v>94</v>
      </c>
      <c r="B59" s="89" t="s">
        <v>134</v>
      </c>
      <c r="C59" s="90">
        <f>'2020'!C59*1.02</f>
        <v>193963.2</v>
      </c>
      <c r="D59" s="90">
        <f t="shared" si="0"/>
        <v>99.150517571885004</v>
      </c>
      <c r="E59" s="89">
        <v>37.5</v>
      </c>
      <c r="F59" s="92">
        <f t="shared" si="1"/>
        <v>2603.0337423312885</v>
      </c>
      <c r="G59" s="92">
        <f t="shared" si="2"/>
        <v>26045.0259708589</v>
      </c>
      <c r="H59" s="92">
        <f t="shared" si="3"/>
        <v>12404.344613738383</v>
      </c>
      <c r="I59" s="92">
        <f t="shared" si="4"/>
        <v>1474.2467530674846</v>
      </c>
      <c r="J59" s="92">
        <f t="shared" si="5"/>
        <v>42526.65107999606</v>
      </c>
      <c r="K59" s="318">
        <f t="shared" si="6"/>
        <v>4833.5877316293936</v>
      </c>
      <c r="L59" s="323">
        <f t="shared" si="7"/>
        <v>241323.43881162547</v>
      </c>
      <c r="P59" s="88" t="s">
        <v>194</v>
      </c>
      <c r="Q59" s="89" t="s">
        <v>137</v>
      </c>
      <c r="R59" s="90">
        <f>'2020'!R59*1.02</f>
        <v>78002.460000000006</v>
      </c>
      <c r="S59" s="90">
        <f t="shared" ref="S59:S82" si="16">+R59*12/313/80</f>
        <v>37.381370607028757</v>
      </c>
      <c r="T59" s="89">
        <v>37.5</v>
      </c>
      <c r="U59" s="92">
        <f t="shared" si="9"/>
        <v>1046.8121549079756</v>
      </c>
      <c r="V59" s="92">
        <f t="shared" si="10"/>
        <v>10474.028560525308</v>
      </c>
      <c r="W59" s="92">
        <f t="shared" si="11"/>
        <v>4879.0198889911144</v>
      </c>
      <c r="X59" s="92">
        <f t="shared" si="12"/>
        <v>671.42475536574966</v>
      </c>
      <c r="Y59" s="92">
        <f t="shared" si="13"/>
        <v>17071.285359790149</v>
      </c>
      <c r="Z59" s="318">
        <f t="shared" si="14"/>
        <v>1822.3418170926518</v>
      </c>
      <c r="AA59" s="323">
        <f t="shared" si="15"/>
        <v>96896.087176882793</v>
      </c>
    </row>
    <row r="60" spans="1:27" x14ac:dyDescent="0.3">
      <c r="A60" s="88" t="s">
        <v>95</v>
      </c>
      <c r="B60" s="89" t="s">
        <v>134</v>
      </c>
      <c r="C60" s="90">
        <f>'2020'!C60*1.02</f>
        <v>197770.86000000002</v>
      </c>
      <c r="D60" s="90">
        <f t="shared" si="0"/>
        <v>101.09692523961662</v>
      </c>
      <c r="E60" s="89">
        <v>37.5</v>
      </c>
      <c r="F60" s="92">
        <f t="shared" si="1"/>
        <v>2654.1334739263807</v>
      </c>
      <c r="G60" s="92">
        <f t="shared" si="2"/>
        <v>26556.311635295246</v>
      </c>
      <c r="H60" s="92">
        <f t="shared" si="3"/>
        <v>12647.852283296046</v>
      </c>
      <c r="I60" s="92">
        <f t="shared" si="4"/>
        <v>1503.1874510544478</v>
      </c>
      <c r="J60" s="92">
        <f t="shared" si="5"/>
        <v>43361.484843572121</v>
      </c>
      <c r="K60" s="318">
        <f t="shared" si="6"/>
        <v>4928.4751054313101</v>
      </c>
      <c r="L60" s="323">
        <f t="shared" si="7"/>
        <v>246060.81994900346</v>
      </c>
      <c r="P60" s="88" t="s">
        <v>195</v>
      </c>
      <c r="Q60" s="89" t="s">
        <v>137</v>
      </c>
      <c r="R60" s="90">
        <f>'2020'!R60*1.02</f>
        <v>81955.98</v>
      </c>
      <c r="S60" s="90">
        <f t="shared" si="16"/>
        <v>39.276028753993607</v>
      </c>
      <c r="T60" s="89">
        <v>37.5</v>
      </c>
      <c r="U60" s="92">
        <f t="shared" si="9"/>
        <v>1099.8693634969325</v>
      </c>
      <c r="V60" s="92">
        <f t="shared" si="10"/>
        <v>11004.900040663344</v>
      </c>
      <c r="W60" s="92">
        <f t="shared" si="11"/>
        <v>5126.3108425267346</v>
      </c>
      <c r="X60" s="92">
        <f t="shared" si="12"/>
        <v>705.45562053120204</v>
      </c>
      <c r="Y60" s="92">
        <f t="shared" si="13"/>
        <v>17936.535867218216</v>
      </c>
      <c r="Z60" s="318">
        <f t="shared" si="14"/>
        <v>1914.7064017571884</v>
      </c>
      <c r="AA60" s="323">
        <f t="shared" si="15"/>
        <v>101807.22226897538</v>
      </c>
    </row>
    <row r="61" spans="1:27" x14ac:dyDescent="0.3">
      <c r="A61" s="88" t="s">
        <v>96</v>
      </c>
      <c r="B61" s="89" t="s">
        <v>134</v>
      </c>
      <c r="C61" s="90">
        <f>'2020'!C61*1.02</f>
        <v>69365.100000000006</v>
      </c>
      <c r="D61" s="90">
        <f>+C61*12/313/75</f>
        <v>35.458198083067096</v>
      </c>
      <c r="E61" s="89">
        <v>37.5</v>
      </c>
      <c r="F61" s="92">
        <f t="shared" si="1"/>
        <v>930.89666411042947</v>
      </c>
      <c r="G61" s="92">
        <f t="shared" si="2"/>
        <v>9314.2195579946347</v>
      </c>
      <c r="H61" s="92">
        <f t="shared" si="3"/>
        <v>4436.0404683281386</v>
      </c>
      <c r="I61" s="92">
        <f t="shared" si="4"/>
        <v>527.21997498082828</v>
      </c>
      <c r="J61" s="92">
        <f t="shared" si="5"/>
        <v>15208.376665414031</v>
      </c>
      <c r="K61" s="318">
        <f t="shared" si="6"/>
        <v>1728.5871565495208</v>
      </c>
      <c r="L61" s="323">
        <f t="shared" si="7"/>
        <v>86302.063821963573</v>
      </c>
      <c r="P61" s="88" t="s">
        <v>196</v>
      </c>
      <c r="Q61" s="89" t="s">
        <v>137</v>
      </c>
      <c r="R61" s="90">
        <f>'2020'!R61*1.02</f>
        <v>85918.680000000008</v>
      </c>
      <c r="S61" s="90">
        <f t="shared" si="16"/>
        <v>41.175086261980837</v>
      </c>
      <c r="T61" s="89">
        <v>37.5</v>
      </c>
      <c r="U61" s="92">
        <f t="shared" si="9"/>
        <v>1153.0497699386503</v>
      </c>
      <c r="V61" s="92">
        <f t="shared" si="10"/>
        <v>11537.004194516872</v>
      </c>
      <c r="W61" s="92">
        <f t="shared" si="11"/>
        <v>5374.1760010628268</v>
      </c>
      <c r="X61" s="92">
        <f t="shared" si="12"/>
        <v>739.56550473341645</v>
      </c>
      <c r="Y61" s="92">
        <f t="shared" si="13"/>
        <v>18803.795470251764</v>
      </c>
      <c r="Z61" s="318">
        <f t="shared" si="14"/>
        <v>2007.2854552715658</v>
      </c>
      <c r="AA61" s="323">
        <f t="shared" si="15"/>
        <v>106729.76092552334</v>
      </c>
    </row>
    <row r="62" spans="1:27" x14ac:dyDescent="0.3">
      <c r="A62" s="88" t="s">
        <v>97</v>
      </c>
      <c r="B62" s="89" t="s">
        <v>134</v>
      </c>
      <c r="C62" s="90">
        <f>'2020'!C62*1.02</f>
        <v>73327.8</v>
      </c>
      <c r="D62" s="90">
        <f t="shared" ref="D62:D85" si="17">+C62*12/313/75</f>
        <v>37.483859424920134</v>
      </c>
      <c r="E62" s="89">
        <v>37.5</v>
      </c>
      <c r="F62" s="92">
        <f t="shared" si="1"/>
        <v>984.07707055214735</v>
      </c>
      <c r="G62" s="92">
        <f t="shared" si="2"/>
        <v>9846.3237118481593</v>
      </c>
      <c r="H62" s="92">
        <f t="shared" si="3"/>
        <v>4689.4632639969095</v>
      </c>
      <c r="I62" s="92">
        <f t="shared" si="4"/>
        <v>557.33907802914109</v>
      </c>
      <c r="J62" s="92">
        <f t="shared" si="5"/>
        <v>16077.203124426358</v>
      </c>
      <c r="K62" s="318">
        <f t="shared" si="6"/>
        <v>1827.3381469648566</v>
      </c>
      <c r="L62" s="323">
        <f t="shared" si="7"/>
        <v>91232.341271391211</v>
      </c>
      <c r="P62" s="88" t="s">
        <v>197</v>
      </c>
      <c r="Q62" s="89" t="s">
        <v>137</v>
      </c>
      <c r="R62" s="90">
        <f>'2020'!R62*1.02</f>
        <v>89132.7</v>
      </c>
      <c r="S62" s="90">
        <f t="shared" si="16"/>
        <v>42.715351437699681</v>
      </c>
      <c r="T62" s="89">
        <v>37.5</v>
      </c>
      <c r="U62" s="92">
        <f t="shared" si="9"/>
        <v>1196.1827070552147</v>
      </c>
      <c r="V62" s="92">
        <f t="shared" si="10"/>
        <v>11968.576958684816</v>
      </c>
      <c r="W62" s="92">
        <f t="shared" si="11"/>
        <v>5575.2115517828315</v>
      </c>
      <c r="X62" s="92">
        <f t="shared" si="12"/>
        <v>767.23094749305017</v>
      </c>
      <c r="Y62" s="92">
        <f t="shared" si="13"/>
        <v>19507.202165015915</v>
      </c>
      <c r="Z62" s="318">
        <f t="shared" si="14"/>
        <v>2082.3733825878594</v>
      </c>
      <c r="AA62" s="323">
        <f t="shared" si="15"/>
        <v>110722.27554760377</v>
      </c>
    </row>
    <row r="63" spans="1:27" x14ac:dyDescent="0.3">
      <c r="A63" s="88" t="s">
        <v>98</v>
      </c>
      <c r="B63" s="89" t="s">
        <v>134</v>
      </c>
      <c r="C63" s="90">
        <f>'2020'!C63*1.02</f>
        <v>77290.5</v>
      </c>
      <c r="D63" s="90">
        <f t="shared" si="17"/>
        <v>39.509520766773157</v>
      </c>
      <c r="E63" s="89">
        <v>37.5</v>
      </c>
      <c r="F63" s="92">
        <f t="shared" si="1"/>
        <v>1037.2574769938649</v>
      </c>
      <c r="G63" s="92">
        <f t="shared" si="2"/>
        <v>10378.427865701688</v>
      </c>
      <c r="H63" s="92">
        <f t="shared" si="3"/>
        <v>4942.8860596656805</v>
      </c>
      <c r="I63" s="92">
        <f t="shared" si="4"/>
        <v>587.45818107745401</v>
      </c>
      <c r="J63" s="92">
        <f t="shared" si="5"/>
        <v>16946.029583438689</v>
      </c>
      <c r="K63" s="318">
        <f t="shared" si="6"/>
        <v>1926.0891373801915</v>
      </c>
      <c r="L63" s="323">
        <f t="shared" si="7"/>
        <v>96162.618720818864</v>
      </c>
      <c r="P63" s="88" t="s">
        <v>198</v>
      </c>
      <c r="Q63" s="89" t="s">
        <v>137</v>
      </c>
      <c r="R63" s="90">
        <f>'2020'!R63*1.02</f>
        <v>92349.78</v>
      </c>
      <c r="S63" s="90">
        <f t="shared" si="16"/>
        <v>44.257083067092644</v>
      </c>
      <c r="T63" s="89">
        <v>37.5</v>
      </c>
      <c r="U63" s="92">
        <f t="shared" si="9"/>
        <v>1239.3567101226993</v>
      </c>
      <c r="V63" s="92">
        <f t="shared" si="10"/>
        <v>12400.560614091257</v>
      </c>
      <c r="W63" s="92">
        <f t="shared" si="11"/>
        <v>5776.4385041696605</v>
      </c>
      <c r="X63" s="92">
        <f t="shared" si="12"/>
        <v>794.92272993160464</v>
      </c>
      <c r="Y63" s="92">
        <f t="shared" si="13"/>
        <v>20211.278558315222</v>
      </c>
      <c r="Z63" s="318">
        <f t="shared" si="14"/>
        <v>2157.5327995207663</v>
      </c>
      <c r="AA63" s="323">
        <f t="shared" si="15"/>
        <v>114718.59135783599</v>
      </c>
    </row>
    <row r="64" spans="1:27" x14ac:dyDescent="0.3">
      <c r="A64" s="88" t="s">
        <v>99</v>
      </c>
      <c r="B64" s="89" t="s">
        <v>134</v>
      </c>
      <c r="C64" s="90">
        <f>'2020'!C64*1.02</f>
        <v>81253.2</v>
      </c>
      <c r="D64" s="90">
        <f t="shared" si="17"/>
        <v>41.535182108626195</v>
      </c>
      <c r="E64" s="89">
        <v>37.5</v>
      </c>
      <c r="F64" s="92">
        <f t="shared" si="1"/>
        <v>1090.4378834355828</v>
      </c>
      <c r="G64" s="92">
        <f t="shared" si="2"/>
        <v>10910.532019555216</v>
      </c>
      <c r="H64" s="92">
        <f t="shared" si="3"/>
        <v>5196.3088553344533</v>
      </c>
      <c r="I64" s="92">
        <f t="shared" si="4"/>
        <v>617.57728412576682</v>
      </c>
      <c r="J64" s="92">
        <f t="shared" si="5"/>
        <v>17814.856042451018</v>
      </c>
      <c r="K64" s="318">
        <f t="shared" si="6"/>
        <v>2024.840127795527</v>
      </c>
      <c r="L64" s="323">
        <f t="shared" si="7"/>
        <v>101092.89617024656</v>
      </c>
      <c r="P64" s="88" t="s">
        <v>199</v>
      </c>
      <c r="Q64" s="89" t="s">
        <v>137</v>
      </c>
      <c r="R64" s="90">
        <f>'2020'!R64*1.02</f>
        <v>95565.84</v>
      </c>
      <c r="S64" s="90">
        <f t="shared" si="16"/>
        <v>45.798325878594248</v>
      </c>
      <c r="T64" s="89">
        <v>37.5</v>
      </c>
      <c r="U64" s="92">
        <f t="shared" si="9"/>
        <v>1282.5170245398772</v>
      </c>
      <c r="V64" s="92">
        <f t="shared" si="10"/>
        <v>12832.407305751534</v>
      </c>
      <c r="W64" s="92">
        <f t="shared" si="11"/>
        <v>5977.601656000882</v>
      </c>
      <c r="X64" s="92">
        <f t="shared" si="12"/>
        <v>822.60573247718548</v>
      </c>
      <c r="Y64" s="92">
        <f t="shared" si="13"/>
        <v>20915.13171876948</v>
      </c>
      <c r="Z64" s="318">
        <f t="shared" si="14"/>
        <v>2232.6683865814698</v>
      </c>
      <c r="AA64" s="323">
        <f t="shared" si="15"/>
        <v>118713.64010535095</v>
      </c>
    </row>
    <row r="65" spans="1:27" x14ac:dyDescent="0.3">
      <c r="A65" s="88" t="s">
        <v>100</v>
      </c>
      <c r="B65" s="89" t="s">
        <v>134</v>
      </c>
      <c r="C65" s="90">
        <f>'2020'!C65*1.02</f>
        <v>84477.42</v>
      </c>
      <c r="D65" s="90">
        <f t="shared" si="17"/>
        <v>43.183345686900964</v>
      </c>
      <c r="E65" s="89">
        <v>37.5</v>
      </c>
      <c r="F65" s="92">
        <f t="shared" si="1"/>
        <v>1133.7077070552148</v>
      </c>
      <c r="G65" s="92">
        <f t="shared" si="2"/>
        <v>11343.474421184817</v>
      </c>
      <c r="H65" s="92">
        <f t="shared" si="3"/>
        <v>5402.5043397897907</v>
      </c>
      <c r="I65" s="92">
        <f t="shared" si="4"/>
        <v>642.08345780291415</v>
      </c>
      <c r="J65" s="92">
        <f t="shared" si="5"/>
        <v>18521.769925832737</v>
      </c>
      <c r="K65" s="318">
        <f t="shared" si="6"/>
        <v>2105.1881022364219</v>
      </c>
      <c r="L65" s="323">
        <f t="shared" si="7"/>
        <v>105104.37802806917</v>
      </c>
      <c r="P65" s="88" t="s">
        <v>200</v>
      </c>
      <c r="Q65" s="89" t="s">
        <v>137</v>
      </c>
      <c r="R65" s="90">
        <f>'2020'!R65*1.02</f>
        <v>98778.84</v>
      </c>
      <c r="S65" s="90">
        <f t="shared" si="16"/>
        <v>47.338102236421733</v>
      </c>
      <c r="T65" s="89">
        <v>37.5</v>
      </c>
      <c r="U65" s="92">
        <f t="shared" si="9"/>
        <v>1325.6362730061348</v>
      </c>
      <c r="V65" s="92">
        <f t="shared" si="10"/>
        <v>13263.843106173314</v>
      </c>
      <c r="W65" s="92">
        <f t="shared" si="11"/>
        <v>6178.5734061652802</v>
      </c>
      <c r="X65" s="92">
        <f t="shared" si="12"/>
        <v>850.26239534384581</v>
      </c>
      <c r="Y65" s="92">
        <f t="shared" si="13"/>
        <v>21618.315180688573</v>
      </c>
      <c r="Z65" s="318">
        <f t="shared" si="14"/>
        <v>2307.7324840255596</v>
      </c>
      <c r="AA65" s="323">
        <f t="shared" si="15"/>
        <v>122704.88766471413</v>
      </c>
    </row>
    <row r="66" spans="1:27" x14ac:dyDescent="0.3">
      <c r="A66" s="88" t="s">
        <v>101</v>
      </c>
      <c r="B66" s="89" t="s">
        <v>134</v>
      </c>
      <c r="C66" s="90">
        <f>'2020'!C66*1.02</f>
        <v>87694.5</v>
      </c>
      <c r="D66" s="90">
        <f t="shared" si="17"/>
        <v>44.827859424920128</v>
      </c>
      <c r="E66" s="89">
        <v>37.5</v>
      </c>
      <c r="F66" s="92">
        <f t="shared" si="1"/>
        <v>1176.8817101226994</v>
      </c>
      <c r="G66" s="92">
        <f t="shared" si="2"/>
        <v>11775.45807659126</v>
      </c>
      <c r="H66" s="92">
        <f t="shared" si="3"/>
        <v>5608.2432065952744</v>
      </c>
      <c r="I66" s="92">
        <f t="shared" si="4"/>
        <v>666.53536282592029</v>
      </c>
      <c r="J66" s="92">
        <f t="shared" si="5"/>
        <v>19227.118356135154</v>
      </c>
      <c r="K66" s="318">
        <f t="shared" si="6"/>
        <v>2185.3581469648561</v>
      </c>
      <c r="L66" s="323">
        <f t="shared" si="7"/>
        <v>109106.97650310001</v>
      </c>
      <c r="P66" s="88" t="s">
        <v>201</v>
      </c>
      <c r="Q66" s="89" t="s">
        <v>137</v>
      </c>
      <c r="R66" s="90">
        <f>'2020'!R66*1.02</f>
        <v>103729.92</v>
      </c>
      <c r="S66" s="90">
        <f t="shared" si="16"/>
        <v>49.71082428115016</v>
      </c>
      <c r="T66" s="89">
        <v>37.5</v>
      </c>
      <c r="U66" s="92">
        <f t="shared" si="9"/>
        <v>1392.080981595092</v>
      </c>
      <c r="V66" s="92">
        <f t="shared" si="10"/>
        <v>13928.66513006135</v>
      </c>
      <c r="W66" s="92">
        <f t="shared" si="11"/>
        <v>6488.2613030852754</v>
      </c>
      <c r="X66" s="92">
        <f t="shared" si="12"/>
        <v>892.87999583742328</v>
      </c>
      <c r="Y66" s="92">
        <f t="shared" si="13"/>
        <v>22701.88741057914</v>
      </c>
      <c r="Z66" s="318">
        <f t="shared" si="14"/>
        <v>2423.4026837060701</v>
      </c>
      <c r="AA66" s="323">
        <f t="shared" si="15"/>
        <v>128855.21009428521</v>
      </c>
    </row>
    <row r="67" spans="1:27" x14ac:dyDescent="0.3">
      <c r="A67" s="88" t="s">
        <v>102</v>
      </c>
      <c r="B67" s="89" t="s">
        <v>134</v>
      </c>
      <c r="C67" s="90">
        <f>'2020'!C67*1.02</f>
        <v>90915.66</v>
      </c>
      <c r="D67" s="90">
        <f t="shared" si="17"/>
        <v>46.474458785942488</v>
      </c>
      <c r="E67" s="89">
        <v>37.5</v>
      </c>
      <c r="F67" s="92">
        <f t="shared" si="1"/>
        <v>1220.1104677914111</v>
      </c>
      <c r="G67" s="92">
        <f t="shared" si="2"/>
        <v>12207.989586982363</v>
      </c>
      <c r="H67" s="92">
        <f t="shared" si="3"/>
        <v>5814.242997772104</v>
      </c>
      <c r="I67" s="92">
        <f t="shared" si="4"/>
        <v>691.01827850843563</v>
      </c>
      <c r="J67" s="92">
        <f t="shared" si="5"/>
        <v>19933.361331054315</v>
      </c>
      <c r="K67" s="318">
        <f t="shared" si="6"/>
        <v>2265.6298658146961</v>
      </c>
      <c r="L67" s="323">
        <f t="shared" si="7"/>
        <v>113114.65119686902</v>
      </c>
      <c r="P67" s="88" t="s">
        <v>202</v>
      </c>
      <c r="Q67" s="89" t="s">
        <v>137</v>
      </c>
      <c r="R67" s="90">
        <f>'2020'!R67*1.02</f>
        <v>107441.7</v>
      </c>
      <c r="S67" s="90">
        <f t="shared" si="16"/>
        <v>51.489632587859418</v>
      </c>
      <c r="T67" s="89">
        <v>37.5</v>
      </c>
      <c r="U67" s="92">
        <f t="shared" si="9"/>
        <v>1441.8939800613498</v>
      </c>
      <c r="V67" s="92">
        <f t="shared" si="10"/>
        <v>14427.076202358128</v>
      </c>
      <c r="W67" s="92">
        <f t="shared" si="11"/>
        <v>6720.4315249418614</v>
      </c>
      <c r="X67" s="92">
        <f t="shared" si="12"/>
        <v>924.83002636814604</v>
      </c>
      <c r="Y67" s="92">
        <f t="shared" si="13"/>
        <v>23514.231733729484</v>
      </c>
      <c r="Z67" s="318">
        <f t="shared" si="14"/>
        <v>2510.1195886581468</v>
      </c>
      <c r="AA67" s="323">
        <f t="shared" si="15"/>
        <v>133466.05132238762</v>
      </c>
    </row>
    <row r="68" spans="1:27" x14ac:dyDescent="0.3">
      <c r="A68" s="88" t="s">
        <v>103</v>
      </c>
      <c r="B68" s="89" t="s">
        <v>134</v>
      </c>
      <c r="C68" s="90">
        <f>'2020'!C68*1.02</f>
        <v>94131.72</v>
      </c>
      <c r="D68" s="90">
        <f t="shared" si="17"/>
        <v>48.118451118210871</v>
      </c>
      <c r="E68" s="89">
        <v>37.5</v>
      </c>
      <c r="F68" s="92">
        <f t="shared" ref="F68:F85" si="18">C68/26.08*2*17.5%</f>
        <v>1263.270782208589</v>
      </c>
      <c r="G68" s="92">
        <f t="shared" ref="G68:G85" si="19">(C68+F68)*G$2</f>
        <v>12639.836278642639</v>
      </c>
      <c r="H68" s="92">
        <f t="shared" ref="H68:H85" si="20">(C68+F68+G68)*5.5722%</f>
        <v>6019.9166334847523</v>
      </c>
      <c r="I68" s="92">
        <f t="shared" ref="I68:I85" si="21">(C68+F68)*0.75%</f>
        <v>715.46243086656443</v>
      </c>
      <c r="J68" s="92">
        <f t="shared" ref="J68:J85" si="22">SUM(F68:I68)</f>
        <v>20638.486125202544</v>
      </c>
      <c r="K68" s="318">
        <f t="shared" ref="K68:K85" si="23">D68*48.75</f>
        <v>2345.7744920127798</v>
      </c>
      <c r="L68" s="323">
        <f t="shared" ref="L68:L85" si="24">C68+F68+G68+H68+I68+K68</f>
        <v>117115.98061721533</v>
      </c>
      <c r="P68" s="88" t="s">
        <v>203</v>
      </c>
      <c r="Q68" s="89" t="s">
        <v>137</v>
      </c>
      <c r="R68" s="90">
        <f>'2020'!R68*1.02</f>
        <v>111147.36</v>
      </c>
      <c r="S68" s="90">
        <f t="shared" si="16"/>
        <v>53.265507987220452</v>
      </c>
      <c r="T68" s="89">
        <v>37.5</v>
      </c>
      <c r="U68" s="92">
        <f t="shared" ref="U68:U82" si="25">R68/26.08*2*17.5%</f>
        <v>1491.6248466257668</v>
      </c>
      <c r="V68" s="92">
        <f t="shared" ref="V68:V82" si="26">(R68+U68)*V$2</f>
        <v>14924.665492177915</v>
      </c>
      <c r="W68" s="92">
        <f t="shared" ref="W68:W82" si="27">(R68+U68+V68)*5.45%</f>
        <v>6952.2189434648008</v>
      </c>
      <c r="X68" s="92">
        <f t="shared" ref="X68:X82" si="28">(R68+U68+V68)*0.75%</f>
        <v>956.72737754102752</v>
      </c>
      <c r="Y68" s="92">
        <f t="shared" si="13"/>
        <v>24325.23665980951</v>
      </c>
      <c r="Z68" s="318">
        <f t="shared" ref="Z68:Z82" si="29">S68*48.75</f>
        <v>2596.693514376997</v>
      </c>
      <c r="AA68" s="323">
        <f t="shared" ref="AA68:AA82" si="30">R68+U68+V68+W68+X68+Z68</f>
        <v>138069.29017418649</v>
      </c>
    </row>
    <row r="69" spans="1:27" x14ac:dyDescent="0.3">
      <c r="A69" s="88" t="s">
        <v>104</v>
      </c>
      <c r="B69" s="89" t="s">
        <v>134</v>
      </c>
      <c r="C69" s="90">
        <f>'2020'!C69*1.02</f>
        <v>99087.900000000009</v>
      </c>
      <c r="D69" s="90">
        <f t="shared" si="17"/>
        <v>50.651961661341851</v>
      </c>
      <c r="E69" s="89">
        <v>37.5</v>
      </c>
      <c r="F69" s="92">
        <f t="shared" si="18"/>
        <v>1329.7839340490798</v>
      </c>
      <c r="G69" s="92">
        <f t="shared" si="19"/>
        <v>13305.343121261505</v>
      </c>
      <c r="H69" s="92">
        <f t="shared" si="20"/>
        <v>6336.8745135760164</v>
      </c>
      <c r="I69" s="92">
        <f t="shared" si="21"/>
        <v>753.13262950536807</v>
      </c>
      <c r="J69" s="92">
        <f t="shared" si="22"/>
        <v>21725.13419839197</v>
      </c>
      <c r="K69" s="318">
        <f t="shared" si="23"/>
        <v>2469.2831309904154</v>
      </c>
      <c r="L69" s="323">
        <f t="shared" si="24"/>
        <v>123282.31732938239</v>
      </c>
      <c r="P69" s="88" t="s">
        <v>204</v>
      </c>
      <c r="Q69" s="89" t="s">
        <v>137</v>
      </c>
      <c r="R69" s="90">
        <f>'2020'!R69*1.02</f>
        <v>114860.16</v>
      </c>
      <c r="S69" s="90">
        <f t="shared" si="16"/>
        <v>55.044805111821084</v>
      </c>
      <c r="T69" s="89">
        <v>37.5</v>
      </c>
      <c r="U69" s="92">
        <f t="shared" si="25"/>
        <v>1541.4515337423313</v>
      </c>
      <c r="V69" s="92">
        <f t="shared" si="26"/>
        <v>15423.21352822086</v>
      </c>
      <c r="W69" s="92">
        <f t="shared" si="27"/>
        <v>7184.4529658769943</v>
      </c>
      <c r="X69" s="92">
        <f t="shared" si="28"/>
        <v>988.68618796472401</v>
      </c>
      <c r="Y69" s="92">
        <f t="shared" ref="Y69:Y82" si="31">SUM(U69:X69)</f>
        <v>25137.804215804907</v>
      </c>
      <c r="Z69" s="318">
        <f t="shared" si="29"/>
        <v>2683.4342492012779</v>
      </c>
      <c r="AA69" s="323">
        <f t="shared" si="30"/>
        <v>142681.39846500618</v>
      </c>
    </row>
    <row r="70" spans="1:27" x14ac:dyDescent="0.3">
      <c r="A70" s="88" t="s">
        <v>105</v>
      </c>
      <c r="B70" s="89" t="s">
        <v>134</v>
      </c>
      <c r="C70" s="90">
        <f>'2020'!C70*1.02</f>
        <v>102803.76</v>
      </c>
      <c r="D70" s="90">
        <f t="shared" si="17"/>
        <v>52.551442811501587</v>
      </c>
      <c r="E70" s="89">
        <v>37.5</v>
      </c>
      <c r="F70" s="92">
        <f t="shared" si="18"/>
        <v>1379.6516871165645</v>
      </c>
      <c r="G70" s="92">
        <f t="shared" si="19"/>
        <v>13804.302048542944</v>
      </c>
      <c r="H70" s="92">
        <f t="shared" si="20"/>
        <v>6574.5113847784178</v>
      </c>
      <c r="I70" s="92">
        <f t="shared" si="21"/>
        <v>781.37558765337417</v>
      </c>
      <c r="J70" s="92">
        <f t="shared" si="22"/>
        <v>22539.840708091302</v>
      </c>
      <c r="K70" s="318">
        <f t="shared" si="23"/>
        <v>2561.8828370607025</v>
      </c>
      <c r="L70" s="323">
        <f t="shared" si="24"/>
        <v>127905.483545152</v>
      </c>
      <c r="P70" s="88" t="s">
        <v>205</v>
      </c>
      <c r="Q70" s="89" t="s">
        <v>137</v>
      </c>
      <c r="R70" s="90">
        <f>'2020'!R70*1.02</f>
        <v>118566.84</v>
      </c>
      <c r="S70" s="90">
        <f t="shared" si="16"/>
        <v>56.821169329073484</v>
      </c>
      <c r="T70" s="89">
        <v>37.5</v>
      </c>
      <c r="U70" s="92">
        <f t="shared" si="25"/>
        <v>1591.1960889570551</v>
      </c>
      <c r="V70" s="92">
        <f t="shared" si="26"/>
        <v>15920.93978178681</v>
      </c>
      <c r="W70" s="92">
        <f t="shared" si="27"/>
        <v>7416.3041849555402</v>
      </c>
      <c r="X70" s="92">
        <f t="shared" si="28"/>
        <v>1020.5923190305789</v>
      </c>
      <c r="Y70" s="92">
        <f t="shared" si="31"/>
        <v>25949.032374729988</v>
      </c>
      <c r="Z70" s="318">
        <f t="shared" si="29"/>
        <v>2770.0320047923324</v>
      </c>
      <c r="AA70" s="323">
        <f t="shared" si="30"/>
        <v>147285.90437952231</v>
      </c>
    </row>
    <row r="71" spans="1:27" x14ac:dyDescent="0.3">
      <c r="A71" s="88" t="s">
        <v>106</v>
      </c>
      <c r="B71" s="89" t="s">
        <v>134</v>
      </c>
      <c r="C71" s="90">
        <f>'2020'!C71*1.02</f>
        <v>106522.68000000001</v>
      </c>
      <c r="D71" s="90">
        <f t="shared" si="17"/>
        <v>54.45248817891374</v>
      </c>
      <c r="E71" s="89">
        <v>37.5</v>
      </c>
      <c r="F71" s="92">
        <f t="shared" si="18"/>
        <v>1429.5605061349695</v>
      </c>
      <c r="G71" s="92">
        <f t="shared" si="19"/>
        <v>14303.671867062885</v>
      </c>
      <c r="H71" s="92">
        <f t="shared" si="20"/>
        <v>6812.3439492593307</v>
      </c>
      <c r="I71" s="92">
        <f t="shared" si="21"/>
        <v>809.64180379601225</v>
      </c>
      <c r="J71" s="92">
        <f t="shared" si="22"/>
        <v>23355.218126253199</v>
      </c>
      <c r="K71" s="318">
        <f t="shared" si="23"/>
        <v>2654.5587987220447</v>
      </c>
      <c r="L71" s="323">
        <f t="shared" si="24"/>
        <v>132532.45692497524</v>
      </c>
      <c r="P71" s="88" t="s">
        <v>206</v>
      </c>
      <c r="Q71" s="89" t="s">
        <v>137</v>
      </c>
      <c r="R71" s="90">
        <f>'2020'!R71*1.02</f>
        <v>122283.72</v>
      </c>
      <c r="S71" s="90">
        <f t="shared" si="16"/>
        <v>58.602421725239616</v>
      </c>
      <c r="T71" s="89">
        <v>37.5</v>
      </c>
      <c r="U71" s="92">
        <f t="shared" si="25"/>
        <v>1641.0775306748467</v>
      </c>
      <c r="V71" s="92">
        <f t="shared" si="26"/>
        <v>16420.035672814418</v>
      </c>
      <c r="W71" s="92">
        <f t="shared" si="27"/>
        <v>7648.7934095901646</v>
      </c>
      <c r="X71" s="92">
        <f t="shared" si="28"/>
        <v>1052.5862490261693</v>
      </c>
      <c r="Y71" s="92">
        <f t="shared" si="31"/>
        <v>26762.492862105599</v>
      </c>
      <c r="Z71" s="318">
        <f t="shared" si="29"/>
        <v>2856.8680591054313</v>
      </c>
      <c r="AA71" s="323">
        <f t="shared" si="30"/>
        <v>151903.08092121105</v>
      </c>
    </row>
    <row r="72" spans="1:27" x14ac:dyDescent="0.3">
      <c r="A72" s="88" t="s">
        <v>107</v>
      </c>
      <c r="B72" s="89" t="s">
        <v>134</v>
      </c>
      <c r="C72" s="90">
        <f>'2020'!C72*1.02</f>
        <v>110239.56</v>
      </c>
      <c r="D72" s="90">
        <f t="shared" si="17"/>
        <v>56.352490734824279</v>
      </c>
      <c r="E72" s="89">
        <v>37.5</v>
      </c>
      <c r="F72" s="92">
        <f t="shared" si="18"/>
        <v>1479.4419478527607</v>
      </c>
      <c r="G72" s="92">
        <f t="shared" si="19"/>
        <v>14802.767758090491</v>
      </c>
      <c r="H72" s="92">
        <f t="shared" si="20"/>
        <v>7050.0460515545683</v>
      </c>
      <c r="I72" s="92">
        <f t="shared" si="21"/>
        <v>837.89251460889557</v>
      </c>
      <c r="J72" s="92">
        <f t="shared" si="22"/>
        <v>24170.148272106715</v>
      </c>
      <c r="K72" s="318">
        <f t="shared" si="23"/>
        <v>2747.1839233226838</v>
      </c>
      <c r="L72" s="323">
        <f t="shared" si="24"/>
        <v>137156.89219542936</v>
      </c>
      <c r="P72" s="88" t="s">
        <v>207</v>
      </c>
      <c r="Q72" s="89" t="s">
        <v>137</v>
      </c>
      <c r="R72" s="90">
        <f>'2020'!R72*1.02</f>
        <v>125989.38</v>
      </c>
      <c r="S72" s="90">
        <f t="shared" si="16"/>
        <v>60.37829712460065</v>
      </c>
      <c r="T72" s="89">
        <v>37.5</v>
      </c>
      <c r="U72" s="92">
        <f t="shared" si="25"/>
        <v>1690.808397239264</v>
      </c>
      <c r="V72" s="92">
        <f t="shared" si="26"/>
        <v>16917.624962634203</v>
      </c>
      <c r="W72" s="92">
        <f t="shared" si="27"/>
        <v>7880.5808281131049</v>
      </c>
      <c r="X72" s="92">
        <f t="shared" si="28"/>
        <v>1084.4836001990511</v>
      </c>
      <c r="Y72" s="92">
        <f t="shared" si="31"/>
        <v>27573.497788185621</v>
      </c>
      <c r="Z72" s="318">
        <f t="shared" si="29"/>
        <v>2943.4419848242815</v>
      </c>
      <c r="AA72" s="323">
        <f t="shared" si="30"/>
        <v>156506.31977300992</v>
      </c>
    </row>
    <row r="73" spans="1:27" x14ac:dyDescent="0.3">
      <c r="A73" s="88" t="s">
        <v>108</v>
      </c>
      <c r="B73" s="89" t="s">
        <v>134</v>
      </c>
      <c r="C73" s="90">
        <f>'2020'!C73*1.02</f>
        <v>113953.38</v>
      </c>
      <c r="D73" s="90">
        <f t="shared" si="17"/>
        <v>58.250929073482425</v>
      </c>
      <c r="E73" s="89">
        <v>37.5</v>
      </c>
      <c r="F73" s="92">
        <f t="shared" si="18"/>
        <v>1529.2823236196321</v>
      </c>
      <c r="G73" s="92">
        <f t="shared" si="19"/>
        <v>15301.452757879602</v>
      </c>
      <c r="H73" s="92">
        <f t="shared" si="20"/>
        <v>7287.552460571299</v>
      </c>
      <c r="I73" s="92">
        <f t="shared" si="21"/>
        <v>866.11996742714723</v>
      </c>
      <c r="J73" s="92">
        <f t="shared" si="22"/>
        <v>24984.407509497683</v>
      </c>
      <c r="K73" s="318">
        <f t="shared" si="23"/>
        <v>2839.7327923322682</v>
      </c>
      <c r="L73" s="323">
        <f t="shared" si="24"/>
        <v>141777.52030182994</v>
      </c>
      <c r="P73" s="88" t="s">
        <v>208</v>
      </c>
      <c r="Q73" s="89" t="s">
        <v>137</v>
      </c>
      <c r="R73" s="90">
        <f>'2020'!R73*1.02</f>
        <v>129700.14</v>
      </c>
      <c r="S73" s="90">
        <f t="shared" si="16"/>
        <v>62.156616613418535</v>
      </c>
      <c r="T73" s="89">
        <v>37.5</v>
      </c>
      <c r="U73" s="92">
        <f t="shared" si="25"/>
        <v>1740.6077070552146</v>
      </c>
      <c r="V73" s="92">
        <f t="shared" si="26"/>
        <v>17415.899071184816</v>
      </c>
      <c r="W73" s="92">
        <f t="shared" si="27"/>
        <v>8112.6872494140825</v>
      </c>
      <c r="X73" s="92">
        <f t="shared" si="28"/>
        <v>1116.4248508368003</v>
      </c>
      <c r="Y73" s="92">
        <f t="shared" si="31"/>
        <v>28385.618878490914</v>
      </c>
      <c r="Z73" s="318">
        <f t="shared" si="29"/>
        <v>3030.1350599041534</v>
      </c>
      <c r="AA73" s="323">
        <f t="shared" si="30"/>
        <v>161115.89393839508</v>
      </c>
    </row>
    <row r="74" spans="1:27" x14ac:dyDescent="0.3">
      <c r="A74" s="88" t="s">
        <v>109</v>
      </c>
      <c r="B74" s="89" t="s">
        <v>134</v>
      </c>
      <c r="C74" s="90">
        <f>'2020'!C74*1.02</f>
        <v>117670.26000000001</v>
      </c>
      <c r="D74" s="90">
        <f t="shared" si="17"/>
        <v>60.150931629392979</v>
      </c>
      <c r="E74" s="89">
        <v>37.5</v>
      </c>
      <c r="F74" s="92">
        <f t="shared" si="18"/>
        <v>1579.1637653374232</v>
      </c>
      <c r="G74" s="92">
        <f t="shared" si="19"/>
        <v>15800.54864890721</v>
      </c>
      <c r="H74" s="92">
        <f t="shared" si="20"/>
        <v>7525.2545628665384</v>
      </c>
      <c r="I74" s="92">
        <f t="shared" si="21"/>
        <v>894.37067824003066</v>
      </c>
      <c r="J74" s="92">
        <f t="shared" si="22"/>
        <v>25799.337655351203</v>
      </c>
      <c r="K74" s="318">
        <f t="shared" si="23"/>
        <v>2932.3579169329078</v>
      </c>
      <c r="L74" s="323">
        <f t="shared" si="24"/>
        <v>146401.95557228409</v>
      </c>
      <c r="P74" s="88" t="s">
        <v>209</v>
      </c>
      <c r="Q74" s="89" t="s">
        <v>137</v>
      </c>
      <c r="R74" s="90">
        <f>'2020'!R74*1.02</f>
        <v>133407.84</v>
      </c>
      <c r="S74" s="90">
        <f t="shared" si="16"/>
        <v>63.933469648562301</v>
      </c>
      <c r="T74" s="89">
        <v>37.5</v>
      </c>
      <c r="U74" s="92">
        <f t="shared" si="25"/>
        <v>1790.3659509202453</v>
      </c>
      <c r="V74" s="92">
        <f t="shared" si="26"/>
        <v>17913.762288496931</v>
      </c>
      <c r="W74" s="92">
        <f t="shared" si="27"/>
        <v>8344.6022690482368</v>
      </c>
      <c r="X74" s="92">
        <f t="shared" si="28"/>
        <v>1148.3397617956289</v>
      </c>
      <c r="Y74" s="92">
        <f t="shared" si="31"/>
        <v>29197.070270261043</v>
      </c>
      <c r="Z74" s="318">
        <f t="shared" si="29"/>
        <v>3116.7566453674121</v>
      </c>
      <c r="AA74" s="323">
        <f t="shared" si="30"/>
        <v>165721.66691562848</v>
      </c>
    </row>
    <row r="75" spans="1:27" x14ac:dyDescent="0.3">
      <c r="A75" s="88" t="s">
        <v>110</v>
      </c>
      <c r="B75" s="89" t="s">
        <v>134</v>
      </c>
      <c r="C75" s="90">
        <f>'2020'!C75*1.02</f>
        <v>121381.02</v>
      </c>
      <c r="D75" s="90">
        <f t="shared" si="17"/>
        <v>62.047805750798723</v>
      </c>
      <c r="E75" s="89">
        <v>37.5</v>
      </c>
      <c r="F75" s="92">
        <f t="shared" si="18"/>
        <v>1628.9630751533743</v>
      </c>
      <c r="G75" s="92">
        <f t="shared" si="19"/>
        <v>16298.822757457823</v>
      </c>
      <c r="H75" s="92">
        <f t="shared" si="20"/>
        <v>7762.5652786047604</v>
      </c>
      <c r="I75" s="92">
        <f t="shared" si="21"/>
        <v>922.57487306365022</v>
      </c>
      <c r="J75" s="92">
        <f t="shared" si="22"/>
        <v>26612.925984279609</v>
      </c>
      <c r="K75" s="318">
        <f t="shared" si="23"/>
        <v>3024.8305303514376</v>
      </c>
      <c r="L75" s="323">
        <f t="shared" si="24"/>
        <v>151018.77651463106</v>
      </c>
      <c r="P75" s="88" t="s">
        <v>210</v>
      </c>
      <c r="Q75" s="89" t="s">
        <v>137</v>
      </c>
      <c r="R75" s="90">
        <f>'2020'!R75*1.02</f>
        <v>137122.68</v>
      </c>
      <c r="S75" s="90">
        <f t="shared" si="16"/>
        <v>65.713744408945686</v>
      </c>
      <c r="T75" s="89">
        <v>37.5</v>
      </c>
      <c r="U75" s="92">
        <f t="shared" si="25"/>
        <v>1840.2200153374233</v>
      </c>
      <c r="V75" s="92">
        <f t="shared" si="26"/>
        <v>18412.584252032208</v>
      </c>
      <c r="W75" s="92">
        <f t="shared" si="27"/>
        <v>8576.9638925716445</v>
      </c>
      <c r="X75" s="92">
        <f t="shared" si="28"/>
        <v>1180.3161320052723</v>
      </c>
      <c r="Y75" s="92">
        <f t="shared" si="31"/>
        <v>30010.084291946547</v>
      </c>
      <c r="Z75" s="318">
        <f t="shared" si="29"/>
        <v>3203.5450399361021</v>
      </c>
      <c r="AA75" s="323">
        <f t="shared" si="30"/>
        <v>170336.30933188269</v>
      </c>
    </row>
    <row r="76" spans="1:27" x14ac:dyDescent="0.3">
      <c r="A76" s="88" t="s">
        <v>111</v>
      </c>
      <c r="B76" s="89" t="s">
        <v>134</v>
      </c>
      <c r="C76" s="90">
        <f>'2020'!C76*1.02</f>
        <v>125098.92</v>
      </c>
      <c r="D76" s="90">
        <f t="shared" si="17"/>
        <v>63.948329712460058</v>
      </c>
      <c r="E76" s="89">
        <v>37.5</v>
      </c>
      <c r="F76" s="92">
        <f t="shared" si="18"/>
        <v>1678.8582055214724</v>
      </c>
      <c r="G76" s="92">
        <f t="shared" si="19"/>
        <v>16798.055612231597</v>
      </c>
      <c r="H76" s="92">
        <f t="shared" si="20"/>
        <v>8000.3326119928352</v>
      </c>
      <c r="I76" s="92">
        <f t="shared" si="21"/>
        <v>950.83333654141109</v>
      </c>
      <c r="J76" s="92">
        <f t="shared" si="22"/>
        <v>27428.079766287316</v>
      </c>
      <c r="K76" s="318">
        <f t="shared" si="23"/>
        <v>3117.4810734824277</v>
      </c>
      <c r="L76" s="323">
        <f t="shared" si="24"/>
        <v>155644.48083976973</v>
      </c>
      <c r="P76" s="88" t="s">
        <v>211</v>
      </c>
      <c r="Q76" s="89" t="s">
        <v>137</v>
      </c>
      <c r="R76" s="90">
        <f>'2020'!R76*1.02</f>
        <v>140829.36000000002</v>
      </c>
      <c r="S76" s="90">
        <f t="shared" si="16"/>
        <v>67.490108626198094</v>
      </c>
      <c r="T76" s="89">
        <v>37.5</v>
      </c>
      <c r="U76" s="92">
        <f t="shared" si="25"/>
        <v>1889.9645705521475</v>
      </c>
      <c r="V76" s="92">
        <f t="shared" si="26"/>
        <v>18910.310505598161</v>
      </c>
      <c r="W76" s="92">
        <f t="shared" si="27"/>
        <v>8808.8151116501922</v>
      </c>
      <c r="X76" s="92">
        <f t="shared" si="28"/>
        <v>1212.2222630711274</v>
      </c>
      <c r="Y76" s="92">
        <f t="shared" si="31"/>
        <v>30821.312450871628</v>
      </c>
      <c r="Z76" s="318">
        <f t="shared" si="29"/>
        <v>3290.142795527157</v>
      </c>
      <c r="AA76" s="323">
        <f t="shared" si="30"/>
        <v>174940.81524639879</v>
      </c>
    </row>
    <row r="77" spans="1:27" x14ac:dyDescent="0.3">
      <c r="A77" s="88" t="s">
        <v>112</v>
      </c>
      <c r="B77" s="89" t="s">
        <v>134</v>
      </c>
      <c r="C77" s="90">
        <f>'2020'!C77*1.02</f>
        <v>128815.8</v>
      </c>
      <c r="D77" s="90">
        <f t="shared" si="17"/>
        <v>65.848332268370612</v>
      </c>
      <c r="E77" s="89">
        <v>37.5</v>
      </c>
      <c r="F77" s="92">
        <f t="shared" si="18"/>
        <v>1728.7396472392641</v>
      </c>
      <c r="G77" s="92">
        <f t="shared" si="19"/>
        <v>17297.151503259203</v>
      </c>
      <c r="H77" s="92">
        <f t="shared" si="20"/>
        <v>8238.0347142880746</v>
      </c>
      <c r="I77" s="92">
        <f t="shared" si="21"/>
        <v>979.0840473542944</v>
      </c>
      <c r="J77" s="92">
        <f t="shared" si="22"/>
        <v>28243.009912140838</v>
      </c>
      <c r="K77" s="318">
        <f t="shared" si="23"/>
        <v>3210.1061980830673</v>
      </c>
      <c r="L77" s="323">
        <f t="shared" si="24"/>
        <v>160268.91611022389</v>
      </c>
      <c r="P77" s="88" t="s">
        <v>212</v>
      </c>
      <c r="Q77" s="89" t="s">
        <v>137</v>
      </c>
      <c r="R77" s="90">
        <f>'2020'!R77*1.02</f>
        <v>144543.18</v>
      </c>
      <c r="S77" s="90">
        <f t="shared" si="16"/>
        <v>69.269894568690091</v>
      </c>
      <c r="T77" s="89">
        <v>37.5</v>
      </c>
      <c r="U77" s="92">
        <f t="shared" si="25"/>
        <v>1939.8049463190182</v>
      </c>
      <c r="V77" s="92">
        <f t="shared" si="26"/>
        <v>19408.995505387273</v>
      </c>
      <c r="W77" s="92">
        <f t="shared" si="27"/>
        <v>9041.1129346179932</v>
      </c>
      <c r="X77" s="92">
        <f t="shared" si="28"/>
        <v>1244.1898533877973</v>
      </c>
      <c r="Y77" s="92">
        <f t="shared" si="31"/>
        <v>31634.10323971208</v>
      </c>
      <c r="Z77" s="318">
        <f t="shared" si="29"/>
        <v>3376.9073602236422</v>
      </c>
      <c r="AA77" s="323">
        <f t="shared" si="30"/>
        <v>179554.19059993574</v>
      </c>
    </row>
    <row r="78" spans="1:27" x14ac:dyDescent="0.3">
      <c r="A78" s="88" t="s">
        <v>113</v>
      </c>
      <c r="B78" s="89" t="s">
        <v>134</v>
      </c>
      <c r="C78" s="90">
        <f>'2020'!C78*1.02</f>
        <v>132532.68</v>
      </c>
      <c r="D78" s="90">
        <f t="shared" si="17"/>
        <v>67.748334824281145</v>
      </c>
      <c r="E78" s="89">
        <v>37.5</v>
      </c>
      <c r="F78" s="92">
        <f t="shared" si="18"/>
        <v>1778.621088957055</v>
      </c>
      <c r="G78" s="92">
        <f t="shared" si="19"/>
        <v>17796.247394286813</v>
      </c>
      <c r="H78" s="92">
        <f t="shared" si="20"/>
        <v>8475.7368165833141</v>
      </c>
      <c r="I78" s="92">
        <f t="shared" si="21"/>
        <v>1007.3347581671779</v>
      </c>
      <c r="J78" s="92">
        <f t="shared" si="22"/>
        <v>29057.940057994358</v>
      </c>
      <c r="K78" s="318">
        <f t="shared" si="23"/>
        <v>3302.7313226837059</v>
      </c>
      <c r="L78" s="323">
        <f t="shared" si="24"/>
        <v>164893.3513806781</v>
      </c>
      <c r="P78" s="88" t="s">
        <v>213</v>
      </c>
      <c r="Q78" s="89" t="s">
        <v>137</v>
      </c>
      <c r="R78" s="90">
        <f>'2020'!R78*1.02</f>
        <v>150729.48000000001</v>
      </c>
      <c r="S78" s="90">
        <f t="shared" si="16"/>
        <v>72.234575079872215</v>
      </c>
      <c r="T78" s="89">
        <v>37.5</v>
      </c>
      <c r="U78" s="92">
        <f t="shared" si="25"/>
        <v>2022.826610429448</v>
      </c>
      <c r="V78" s="92">
        <f t="shared" si="26"/>
        <v>20239.680625881905</v>
      </c>
      <c r="W78" s="92">
        <f t="shared" si="27"/>
        <v>9428.0633043789694</v>
      </c>
      <c r="X78" s="92">
        <f t="shared" si="28"/>
        <v>1297.4399042723353</v>
      </c>
      <c r="Y78" s="92">
        <f t="shared" si="31"/>
        <v>32988.01044496266</v>
      </c>
      <c r="Z78" s="318">
        <f t="shared" si="29"/>
        <v>3521.4355351437703</v>
      </c>
      <c r="AA78" s="323">
        <f t="shared" si="30"/>
        <v>187238.92598010643</v>
      </c>
    </row>
    <row r="79" spans="1:27" x14ac:dyDescent="0.3">
      <c r="A79" s="88" t="s">
        <v>114</v>
      </c>
      <c r="B79" s="89" t="s">
        <v>134</v>
      </c>
      <c r="C79" s="90">
        <f>'2020'!C79*1.02</f>
        <v>136244.46</v>
      </c>
      <c r="D79" s="90">
        <f t="shared" si="17"/>
        <v>69.645730351437706</v>
      </c>
      <c r="E79" s="89">
        <v>37.5</v>
      </c>
      <c r="F79" s="92">
        <f t="shared" si="18"/>
        <v>1828.4340874233126</v>
      </c>
      <c r="G79" s="92">
        <f t="shared" si="19"/>
        <v>18294.658466583591</v>
      </c>
      <c r="H79" s="92">
        <f t="shared" si="20"/>
        <v>8713.1127634143704</v>
      </c>
      <c r="I79" s="92">
        <f t="shared" si="21"/>
        <v>1035.5467056556747</v>
      </c>
      <c r="J79" s="92">
        <f t="shared" si="22"/>
        <v>29871.752023076948</v>
      </c>
      <c r="K79" s="318">
        <f t="shared" si="23"/>
        <v>3395.2293546325882</v>
      </c>
      <c r="L79" s="323">
        <f t="shared" si="24"/>
        <v>169511.4413777095</v>
      </c>
      <c r="P79" s="88" t="s">
        <v>214</v>
      </c>
      <c r="Q79" s="89" t="s">
        <v>137</v>
      </c>
      <c r="R79" s="90">
        <f>'2020'!R79*1.02</f>
        <v>155670.36000000002</v>
      </c>
      <c r="S79" s="90">
        <f t="shared" si="16"/>
        <v>74.602408945686904</v>
      </c>
      <c r="T79" s="89">
        <v>37.5</v>
      </c>
      <c r="U79" s="92">
        <f t="shared" si="25"/>
        <v>2089.1344325153377</v>
      </c>
      <c r="V79" s="92">
        <f t="shared" si="26"/>
        <v>20903.133012308284</v>
      </c>
      <c r="W79" s="92">
        <f t="shared" si="27"/>
        <v>9737.1131957428879</v>
      </c>
      <c r="X79" s="92">
        <f t="shared" si="28"/>
        <v>1339.9697058361771</v>
      </c>
      <c r="Y79" s="92">
        <f t="shared" si="31"/>
        <v>34069.350346402687</v>
      </c>
      <c r="Z79" s="318">
        <f t="shared" si="29"/>
        <v>3636.8674361022368</v>
      </c>
      <c r="AA79" s="323">
        <f t="shared" si="30"/>
        <v>193376.57778250493</v>
      </c>
    </row>
    <row r="80" spans="1:27" x14ac:dyDescent="0.3">
      <c r="A80" s="88" t="s">
        <v>115</v>
      </c>
      <c r="B80" s="89" t="s">
        <v>134</v>
      </c>
      <c r="C80" s="90">
        <f>'2020'!C80*1.02</f>
        <v>139964.4</v>
      </c>
      <c r="D80" s="90">
        <f t="shared" si="17"/>
        <v>71.547297124600632</v>
      </c>
      <c r="E80" s="89">
        <v>37.5</v>
      </c>
      <c r="F80" s="92">
        <f t="shared" si="18"/>
        <v>1878.3565950920245</v>
      </c>
      <c r="G80" s="92">
        <f t="shared" si="19"/>
        <v>18794.165248849691</v>
      </c>
      <c r="H80" s="92">
        <f t="shared" si="20"/>
        <v>8951.0105589881186</v>
      </c>
      <c r="I80" s="92">
        <f t="shared" si="21"/>
        <v>1063.82067446319</v>
      </c>
      <c r="J80" s="92">
        <f t="shared" si="22"/>
        <v>30687.353077393025</v>
      </c>
      <c r="K80" s="318">
        <f t="shared" si="23"/>
        <v>3487.930734824281</v>
      </c>
      <c r="L80" s="323">
        <f t="shared" si="24"/>
        <v>174139.68381221729</v>
      </c>
      <c r="P80" s="88" t="s">
        <v>215</v>
      </c>
      <c r="Q80" s="89" t="s">
        <v>137</v>
      </c>
      <c r="R80" s="90">
        <f>'2020'!R80*1.02</f>
        <v>160616.34</v>
      </c>
      <c r="S80" s="90">
        <f t="shared" si="16"/>
        <v>76.972686900958465</v>
      </c>
      <c r="T80" s="89">
        <v>37.5</v>
      </c>
      <c r="U80" s="92">
        <f t="shared" si="25"/>
        <v>2155.5106978527606</v>
      </c>
      <c r="V80" s="92">
        <f t="shared" si="26"/>
        <v>21567.270217465491</v>
      </c>
      <c r="W80" s="92">
        <f t="shared" si="27"/>
        <v>10046.482089884845</v>
      </c>
      <c r="X80" s="92">
        <f t="shared" si="28"/>
        <v>1382.5434068648869</v>
      </c>
      <c r="Y80" s="92">
        <f t="shared" si="31"/>
        <v>35151.806412067992</v>
      </c>
      <c r="Z80" s="318">
        <f t="shared" si="29"/>
        <v>3752.418486421725</v>
      </c>
      <c r="AA80" s="323">
        <f t="shared" si="30"/>
        <v>199520.56489848971</v>
      </c>
    </row>
    <row r="81" spans="1:27" x14ac:dyDescent="0.3">
      <c r="A81" s="88" t="s">
        <v>116</v>
      </c>
      <c r="B81" s="89" t="s">
        <v>134</v>
      </c>
      <c r="C81" s="90">
        <f>'2020'!C81*1.02</f>
        <v>146156.82</v>
      </c>
      <c r="D81" s="90">
        <f t="shared" si="17"/>
        <v>74.71275143769968</v>
      </c>
      <c r="E81" s="89">
        <v>37.5</v>
      </c>
      <c r="F81" s="92">
        <f t="shared" si="18"/>
        <v>1961.4603911042946</v>
      </c>
      <c r="G81" s="92">
        <f t="shared" si="19"/>
        <v>19625.672151821323</v>
      </c>
      <c r="H81" s="92">
        <f t="shared" si="20"/>
        <v>9347.0285235969004</v>
      </c>
      <c r="I81" s="92">
        <f t="shared" si="21"/>
        <v>1110.8871029332822</v>
      </c>
      <c r="J81" s="92">
        <f t="shared" si="22"/>
        <v>32045.048169455797</v>
      </c>
      <c r="K81" s="318">
        <f t="shared" si="23"/>
        <v>3642.2466325878595</v>
      </c>
      <c r="L81" s="323">
        <f t="shared" si="24"/>
        <v>181844.11480204368</v>
      </c>
      <c r="P81" s="88" t="s">
        <v>216</v>
      </c>
      <c r="Q81" s="89" t="s">
        <v>137</v>
      </c>
      <c r="R81" s="90">
        <f>'2020'!R81*1.02</f>
        <v>165564.36000000002</v>
      </c>
      <c r="S81" s="90">
        <f t="shared" si="16"/>
        <v>79.343942492012786</v>
      </c>
      <c r="T81" s="89">
        <v>37.5</v>
      </c>
      <c r="U81" s="92">
        <f t="shared" si="25"/>
        <v>2221.9143404907977</v>
      </c>
      <c r="V81" s="92">
        <f t="shared" si="26"/>
        <v>22231.681350115032</v>
      </c>
      <c r="W81" s="92">
        <f t="shared" si="27"/>
        <v>10355.978585138018</v>
      </c>
      <c r="X81" s="92">
        <f t="shared" si="28"/>
        <v>1425.1346676795438</v>
      </c>
      <c r="Y81" s="92">
        <f t="shared" si="31"/>
        <v>36234.708943423393</v>
      </c>
      <c r="Z81" s="318">
        <f t="shared" si="29"/>
        <v>3868.0171964856231</v>
      </c>
      <c r="AA81" s="323">
        <f t="shared" si="30"/>
        <v>205667.08613990905</v>
      </c>
    </row>
    <row r="82" spans="1:27" x14ac:dyDescent="0.3">
      <c r="A82" s="88" t="s">
        <v>117</v>
      </c>
      <c r="B82" s="89" t="s">
        <v>134</v>
      </c>
      <c r="C82" s="90">
        <f>'2020'!C82*1.02</f>
        <v>151108.92000000001</v>
      </c>
      <c r="D82" s="90">
        <f t="shared" si="17"/>
        <v>77.244176357827484</v>
      </c>
      <c r="E82" s="89">
        <v>37.5</v>
      </c>
      <c r="F82" s="92">
        <f t="shared" si="18"/>
        <v>2027.9187883435584</v>
      </c>
      <c r="G82" s="92">
        <f t="shared" si="19"/>
        <v>20290.631139455523</v>
      </c>
      <c r="H82" s="92">
        <f t="shared" si="20"/>
        <v>9663.7254793168195</v>
      </c>
      <c r="I82" s="92">
        <f t="shared" si="21"/>
        <v>1148.5262909125768</v>
      </c>
      <c r="J82" s="92">
        <f t="shared" si="22"/>
        <v>33130.801698028474</v>
      </c>
      <c r="K82" s="318">
        <f t="shared" si="23"/>
        <v>3765.6535974440899</v>
      </c>
      <c r="L82" s="323">
        <f t="shared" si="24"/>
        <v>188005.37529547256</v>
      </c>
      <c r="P82" s="88" t="s">
        <v>217</v>
      </c>
      <c r="Q82" s="89" t="s">
        <v>137</v>
      </c>
      <c r="R82" s="90">
        <f>'2020'!R82*1.02</f>
        <v>192777.96</v>
      </c>
      <c r="S82" s="90">
        <f t="shared" si="16"/>
        <v>92.385603833865815</v>
      </c>
      <c r="T82" s="89">
        <v>37.5</v>
      </c>
      <c r="U82" s="92">
        <f t="shared" si="25"/>
        <v>2587.1275306748466</v>
      </c>
      <c r="V82" s="92">
        <f t="shared" si="26"/>
        <v>25885.87409781442</v>
      </c>
      <c r="W82" s="92">
        <f t="shared" si="27"/>
        <v>12058.177408752665</v>
      </c>
      <c r="X82" s="92">
        <f t="shared" si="28"/>
        <v>1659.3822122136694</v>
      </c>
      <c r="Y82" s="92">
        <f t="shared" si="31"/>
        <v>42190.561249455604</v>
      </c>
      <c r="Z82" s="318">
        <f t="shared" si="29"/>
        <v>4503.7981869009582</v>
      </c>
      <c r="AA82" s="323">
        <f t="shared" si="30"/>
        <v>239472.31943635657</v>
      </c>
    </row>
    <row r="83" spans="1:27" x14ac:dyDescent="0.3">
      <c r="A83" s="88" t="s">
        <v>118</v>
      </c>
      <c r="B83" s="89" t="s">
        <v>134</v>
      </c>
      <c r="C83" s="90">
        <f>'2020'!C83*1.02</f>
        <v>156065.1</v>
      </c>
      <c r="D83" s="90">
        <f t="shared" si="17"/>
        <v>79.777686900958471</v>
      </c>
      <c r="E83" s="89">
        <v>37.5</v>
      </c>
      <c r="F83" s="92">
        <f t="shared" si="18"/>
        <v>2094.4319401840494</v>
      </c>
      <c r="G83" s="92">
        <f t="shared" si="19"/>
        <v>20956.13798207439</v>
      </c>
      <c r="H83" s="92">
        <f t="shared" si="20"/>
        <v>9980.6833594080854</v>
      </c>
      <c r="I83" s="92">
        <f t="shared" si="21"/>
        <v>1186.1964895513804</v>
      </c>
      <c r="J83" s="92">
        <f t="shared" si="22"/>
        <v>34217.4497712179</v>
      </c>
      <c r="K83" s="318">
        <f t="shared" si="23"/>
        <v>3889.1622364217255</v>
      </c>
      <c r="L83" s="323">
        <f t="shared" si="24"/>
        <v>194171.71200763964</v>
      </c>
    </row>
    <row r="84" spans="1:27" x14ac:dyDescent="0.3">
      <c r="A84" s="88" t="s">
        <v>119</v>
      </c>
      <c r="B84" s="89" t="s">
        <v>134</v>
      </c>
      <c r="C84" s="90">
        <f>'2020'!C84*1.02</f>
        <v>161020.26</v>
      </c>
      <c r="D84" s="90">
        <f t="shared" si="17"/>
        <v>82.31067603833867</v>
      </c>
      <c r="E84" s="89">
        <v>37.5</v>
      </c>
      <c r="F84" s="92">
        <f t="shared" si="18"/>
        <v>2160.9314033742335</v>
      </c>
      <c r="G84" s="92">
        <f t="shared" si="19"/>
        <v>21621.507860947087</v>
      </c>
      <c r="H84" s="92">
        <f t="shared" si="20"/>
        <v>10297.576008406511</v>
      </c>
      <c r="I84" s="92">
        <f t="shared" si="21"/>
        <v>1223.8589355253068</v>
      </c>
      <c r="J84" s="92">
        <f t="shared" si="22"/>
        <v>35303.874208253139</v>
      </c>
      <c r="K84" s="318">
        <f t="shared" si="23"/>
        <v>4012.6454568690101</v>
      </c>
      <c r="L84" s="323">
        <f t="shared" si="24"/>
        <v>200336.77966512216</v>
      </c>
    </row>
    <row r="85" spans="1:27" x14ac:dyDescent="0.3">
      <c r="A85" s="88" t="s">
        <v>120</v>
      </c>
      <c r="B85" s="89" t="s">
        <v>134</v>
      </c>
      <c r="C85" s="90">
        <f>'2020'!C85*1.02</f>
        <v>188273.64</v>
      </c>
      <c r="D85" s="90">
        <f t="shared" si="17"/>
        <v>96.242116293929726</v>
      </c>
      <c r="E85" s="89">
        <v>37.5</v>
      </c>
      <c r="F85" s="92">
        <f t="shared" si="18"/>
        <v>2526.6784509202457</v>
      </c>
      <c r="G85" s="92">
        <f t="shared" si="19"/>
        <v>25281.042194746937</v>
      </c>
      <c r="H85" s="92">
        <f t="shared" si="20"/>
        <v>12040.485577897865</v>
      </c>
      <c r="I85" s="92">
        <f t="shared" si="21"/>
        <v>1431.0023883819019</v>
      </c>
      <c r="J85" s="92">
        <f t="shared" si="22"/>
        <v>41279.208611946946</v>
      </c>
      <c r="K85" s="318">
        <f t="shared" si="23"/>
        <v>4691.8031693290741</v>
      </c>
      <c r="L85" s="323">
        <f t="shared" si="24"/>
        <v>234244.65178127601</v>
      </c>
    </row>
  </sheetData>
  <mergeCells count="20">
    <mergeCell ref="AA1:AA2"/>
    <mergeCell ref="M3:O4"/>
    <mergeCell ref="Z1:Z2"/>
    <mergeCell ref="J1:J2"/>
    <mergeCell ref="L1:L2"/>
    <mergeCell ref="M1:O2"/>
    <mergeCell ref="P1:P2"/>
    <mergeCell ref="Q1:Q2"/>
    <mergeCell ref="R1:R2"/>
    <mergeCell ref="K1:K2"/>
    <mergeCell ref="S1:S2"/>
    <mergeCell ref="T1:T2"/>
    <mergeCell ref="U1:U2"/>
    <mergeCell ref="Y1:Y2"/>
    <mergeCell ref="F1:F2"/>
    <mergeCell ref="A1:A2"/>
    <mergeCell ref="B1:B2"/>
    <mergeCell ref="C1:C2"/>
    <mergeCell ref="D1:D2"/>
    <mergeCell ref="E1:E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85"/>
  <sheetViews>
    <sheetView zoomScale="85" zoomScaleNormal="85" workbookViewId="0">
      <selection activeCell="C10" sqref="C10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775</v>
      </c>
      <c r="D1" s="519" t="s">
        <v>718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30" t="s">
        <v>2002</v>
      </c>
      <c r="L1" s="521" t="s">
        <v>130</v>
      </c>
      <c r="M1" s="528">
        <v>2022</v>
      </c>
      <c r="N1" s="529"/>
      <c r="O1" s="529"/>
      <c r="P1" s="519" t="s">
        <v>122</v>
      </c>
      <c r="Q1" s="519" t="s">
        <v>123</v>
      </c>
      <c r="R1" s="519" t="s">
        <v>775</v>
      </c>
      <c r="S1" s="519" t="s">
        <v>718</v>
      </c>
      <c r="T1" s="519" t="s">
        <v>126</v>
      </c>
      <c r="U1" s="526" t="s">
        <v>127</v>
      </c>
      <c r="V1" s="82" t="s">
        <v>128</v>
      </c>
      <c r="W1" s="83"/>
      <c r="X1" s="82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87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87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v>51481</v>
      </c>
      <c r="S3" s="90">
        <f>+R3*12/313/75</f>
        <v>26.316166134185302</v>
      </c>
      <c r="T3" s="89">
        <v>37.5</v>
      </c>
      <c r="U3" s="92">
        <f>R3/26.08*2*17.5%</f>
        <v>690.88765337423308</v>
      </c>
      <c r="V3" s="92">
        <f>(R3+U3)*V$2</f>
        <v>6912.7751140720857</v>
      </c>
      <c r="W3" s="92">
        <f>(R3+U3+V3)*5.45%</f>
        <v>3220.1141208258241</v>
      </c>
      <c r="X3" s="92">
        <f>(R3+U3+V3)*0.75%</f>
        <v>443.13497075584735</v>
      </c>
      <c r="Y3" s="92">
        <f>SUM(U3:X3)</f>
        <v>11266.91185902799</v>
      </c>
      <c r="Z3" s="318">
        <f>S3*48.75</f>
        <v>1282.9130990415335</v>
      </c>
      <c r="AA3" s="323">
        <f>R3+U3+V3+W3+X3+Z3</f>
        <v>64030.824958069526</v>
      </c>
    </row>
    <row r="4" spans="1:27" x14ac:dyDescent="0.3">
      <c r="A4" s="88" t="s">
        <v>138</v>
      </c>
      <c r="B4" s="89" t="s">
        <v>134</v>
      </c>
      <c r="C4" s="90">
        <v>0</v>
      </c>
      <c r="D4" s="90">
        <f t="shared" si="0"/>
        <v>0</v>
      </c>
      <c r="E4" s="89">
        <v>37.5</v>
      </c>
      <c r="F4" s="92">
        <f t="shared" ref="F4:F67" si="1">C4/26.08*2*17.5%</f>
        <v>0</v>
      </c>
      <c r="G4" s="92">
        <f t="shared" ref="G4:G67" si="2">(C4+F4)*G$2</f>
        <v>0</v>
      </c>
      <c r="H4" s="92">
        <f t="shared" ref="H4:H67" si="3">(C4+F4+G4)*5.5722%</f>
        <v>0</v>
      </c>
      <c r="I4" s="92">
        <f t="shared" ref="I4:I67" si="4">(C4+F4)*0.75%</f>
        <v>0</v>
      </c>
      <c r="J4" s="92">
        <f t="shared" ref="J4:J67" si="5">SUM(F4:I4)</f>
        <v>0</v>
      </c>
      <c r="K4" s="318">
        <f t="shared" ref="K4:K67" si="6">D4*48.75</f>
        <v>0</v>
      </c>
      <c r="L4" s="323">
        <f t="shared" ref="L4:L67" si="7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v>52916</v>
      </c>
      <c r="S4" s="90">
        <f t="shared" ref="S4:S67" si="8">+R4*12/313/75</f>
        <v>27.049712460063898</v>
      </c>
      <c r="T4" s="89">
        <v>37.5</v>
      </c>
      <c r="U4" s="92">
        <f t="shared" ref="U4:U67" si="9">R4/26.08*2*17.5%</f>
        <v>710.14570552147234</v>
      </c>
      <c r="V4" s="92">
        <f t="shared" ref="V4:V67" si="10">(R4+U4)*V$2</f>
        <v>7105.4643059815953</v>
      </c>
      <c r="W4" s="92">
        <f t="shared" ref="W4:W67" si="11">(R4+U4+V4)*5.45%</f>
        <v>3309.8727456269171</v>
      </c>
      <c r="X4" s="92">
        <f t="shared" ref="X4:X67" si="12">(R4+U4)*0.75%</f>
        <v>402.19609279141099</v>
      </c>
      <c r="Y4" s="92">
        <f t="shared" ref="Y4:Y68" si="13">SUM(U4:X4)</f>
        <v>11527.678849921396</v>
      </c>
      <c r="Z4" s="318">
        <f t="shared" ref="Z4:Z67" si="14">S4*48.75</f>
        <v>1318.673482428115</v>
      </c>
      <c r="AA4" s="323">
        <f>R4+U4+V4+W4+X4+Z4</f>
        <v>65762.352332349503</v>
      </c>
    </row>
    <row r="5" spans="1:27" x14ac:dyDescent="0.3">
      <c r="A5" s="88" t="s">
        <v>140</v>
      </c>
      <c r="B5" s="89" t="s">
        <v>134</v>
      </c>
      <c r="C5" s="90">
        <v>0</v>
      </c>
      <c r="D5" s="90">
        <f t="shared" si="0"/>
        <v>0</v>
      </c>
      <c r="E5" s="89">
        <v>37.5</v>
      </c>
      <c r="F5" s="92">
        <f t="shared" si="1"/>
        <v>0</v>
      </c>
      <c r="G5" s="92">
        <f t="shared" si="2"/>
        <v>0</v>
      </c>
      <c r="H5" s="92">
        <f t="shared" si="3"/>
        <v>0</v>
      </c>
      <c r="I5" s="92">
        <f t="shared" si="4"/>
        <v>0</v>
      </c>
      <c r="J5" s="92">
        <f t="shared" si="5"/>
        <v>0</v>
      </c>
      <c r="K5" s="318">
        <f t="shared" si="6"/>
        <v>0</v>
      </c>
      <c r="L5" s="323">
        <f t="shared" si="7"/>
        <v>0</v>
      </c>
      <c r="P5" s="88" t="s">
        <v>141</v>
      </c>
      <c r="Q5" s="89" t="s">
        <v>137</v>
      </c>
      <c r="R5" s="90">
        <v>54377</v>
      </c>
      <c r="S5" s="90">
        <f t="shared" si="8"/>
        <v>27.796549520766771</v>
      </c>
      <c r="T5" s="89">
        <v>37.5</v>
      </c>
      <c r="U5" s="92">
        <f t="shared" si="9"/>
        <v>729.75268404907979</v>
      </c>
      <c r="V5" s="92">
        <f t="shared" si="10"/>
        <v>7301.6447306365035</v>
      </c>
      <c r="W5" s="92">
        <f t="shared" si="11"/>
        <v>3401.2576591003644</v>
      </c>
      <c r="X5" s="92">
        <f t="shared" si="12"/>
        <v>413.30064513036808</v>
      </c>
      <c r="Y5" s="92">
        <f t="shared" si="13"/>
        <v>11845.955718916315</v>
      </c>
      <c r="Z5" s="318">
        <f t="shared" si="14"/>
        <v>1355.0817891373802</v>
      </c>
      <c r="AA5" s="323">
        <f t="shared" ref="AA5:AA67" si="15">R5+U5+V5+W5+X5+Z5</f>
        <v>67578.037508053691</v>
      </c>
    </row>
    <row r="6" spans="1:27" x14ac:dyDescent="0.3">
      <c r="A6" s="88" t="s">
        <v>41</v>
      </c>
      <c r="B6" s="89" t="s">
        <v>134</v>
      </c>
      <c r="C6" s="90">
        <v>0</v>
      </c>
      <c r="D6" s="90">
        <f t="shared" si="0"/>
        <v>0</v>
      </c>
      <c r="E6" s="89">
        <v>37.5</v>
      </c>
      <c r="F6" s="92">
        <f t="shared" si="1"/>
        <v>0</v>
      </c>
      <c r="G6" s="92">
        <f t="shared" si="2"/>
        <v>0</v>
      </c>
      <c r="H6" s="92">
        <f t="shared" si="3"/>
        <v>0</v>
      </c>
      <c r="I6" s="92">
        <f t="shared" si="4"/>
        <v>0</v>
      </c>
      <c r="J6" s="92">
        <f t="shared" si="5"/>
        <v>0</v>
      </c>
      <c r="K6" s="318">
        <f t="shared" si="6"/>
        <v>0</v>
      </c>
      <c r="L6" s="323">
        <f t="shared" si="7"/>
        <v>0</v>
      </c>
      <c r="P6" s="88" t="s">
        <v>142</v>
      </c>
      <c r="Q6" s="89" t="s">
        <v>137</v>
      </c>
      <c r="R6" s="90">
        <v>55841</v>
      </c>
      <c r="S6" s="90">
        <f t="shared" si="8"/>
        <v>28.544920127795528</v>
      </c>
      <c r="T6" s="89">
        <v>37.5</v>
      </c>
      <c r="U6" s="92">
        <f t="shared" si="9"/>
        <v>749.3999233128834</v>
      </c>
      <c r="V6" s="92">
        <f t="shared" si="10"/>
        <v>7498.2279898389579</v>
      </c>
      <c r="W6" s="92">
        <f t="shared" si="11"/>
        <v>3492.8302212667754</v>
      </c>
      <c r="X6" s="92">
        <f t="shared" si="12"/>
        <v>424.42799942484663</v>
      </c>
      <c r="Y6" s="92">
        <f t="shared" si="13"/>
        <v>12164.886133843464</v>
      </c>
      <c r="Z6" s="318">
        <f t="shared" si="14"/>
        <v>1391.5648562300321</v>
      </c>
      <c r="AA6" s="323">
        <f t="shared" si="15"/>
        <v>69397.450990073499</v>
      </c>
    </row>
    <row r="7" spans="1:27" x14ac:dyDescent="0.3">
      <c r="A7" s="88" t="s">
        <v>42</v>
      </c>
      <c r="B7" s="89" t="s">
        <v>134</v>
      </c>
      <c r="C7" s="90">
        <v>0</v>
      </c>
      <c r="D7" s="90">
        <f t="shared" si="0"/>
        <v>0</v>
      </c>
      <c r="E7" s="89">
        <v>37.5</v>
      </c>
      <c r="F7" s="92">
        <f t="shared" si="1"/>
        <v>0</v>
      </c>
      <c r="G7" s="92">
        <f t="shared" si="2"/>
        <v>0</v>
      </c>
      <c r="H7" s="92">
        <f t="shared" si="3"/>
        <v>0</v>
      </c>
      <c r="I7" s="92">
        <f t="shared" si="4"/>
        <v>0</v>
      </c>
      <c r="J7" s="92">
        <f t="shared" si="5"/>
        <v>0</v>
      </c>
      <c r="K7" s="318">
        <f t="shared" si="6"/>
        <v>0</v>
      </c>
      <c r="L7" s="323">
        <f t="shared" si="7"/>
        <v>0</v>
      </c>
      <c r="P7" s="88" t="s">
        <v>143</v>
      </c>
      <c r="Q7" s="89" t="s">
        <v>137</v>
      </c>
      <c r="R7" s="90">
        <v>57305</v>
      </c>
      <c r="S7" s="90">
        <f t="shared" si="8"/>
        <v>29.293290734824282</v>
      </c>
      <c r="T7" s="89">
        <v>37.5</v>
      </c>
      <c r="U7" s="92">
        <f t="shared" si="9"/>
        <v>769.04716257668713</v>
      </c>
      <c r="V7" s="92">
        <f t="shared" si="10"/>
        <v>7694.8112490414114</v>
      </c>
      <c r="W7" s="92">
        <f t="shared" si="11"/>
        <v>3584.4027834331864</v>
      </c>
      <c r="X7" s="92">
        <f t="shared" si="12"/>
        <v>435.55535371932513</v>
      </c>
      <c r="Y7" s="92">
        <f t="shared" si="13"/>
        <v>12483.81654877061</v>
      </c>
      <c r="Z7" s="318">
        <f t="shared" si="14"/>
        <v>1428.0479233226838</v>
      </c>
      <c r="AA7" s="323">
        <f t="shared" si="15"/>
        <v>71216.864472093279</v>
      </c>
    </row>
    <row r="8" spans="1:27" x14ac:dyDescent="0.3">
      <c r="A8" s="88" t="s">
        <v>43</v>
      </c>
      <c r="B8" s="89" t="s">
        <v>134</v>
      </c>
      <c r="C8" s="90">
        <v>0</v>
      </c>
      <c r="D8" s="90">
        <f t="shared" si="0"/>
        <v>0</v>
      </c>
      <c r="E8" s="89">
        <v>37.5</v>
      </c>
      <c r="F8" s="92">
        <f t="shared" si="1"/>
        <v>0</v>
      </c>
      <c r="G8" s="92">
        <f t="shared" si="2"/>
        <v>0</v>
      </c>
      <c r="H8" s="92">
        <f t="shared" si="3"/>
        <v>0</v>
      </c>
      <c r="I8" s="92">
        <f t="shared" si="4"/>
        <v>0</v>
      </c>
      <c r="J8" s="92">
        <f t="shared" si="5"/>
        <v>0</v>
      </c>
      <c r="K8" s="318">
        <f t="shared" si="6"/>
        <v>0</v>
      </c>
      <c r="L8" s="323">
        <f t="shared" si="7"/>
        <v>0</v>
      </c>
      <c r="P8" s="88" t="s">
        <v>144</v>
      </c>
      <c r="Q8" s="89" t="s">
        <v>137</v>
      </c>
      <c r="R8" s="90">
        <v>58073</v>
      </c>
      <c r="S8" s="90">
        <f t="shared" si="8"/>
        <v>29.6858785942492</v>
      </c>
      <c r="T8" s="89">
        <v>37.5</v>
      </c>
      <c r="U8" s="92">
        <f t="shared" si="9"/>
        <v>779.35391104294479</v>
      </c>
      <c r="V8" s="92">
        <f t="shared" si="10"/>
        <v>7797.9368932131911</v>
      </c>
      <c r="W8" s="92">
        <f t="shared" si="11"/>
        <v>3632.4408488319591</v>
      </c>
      <c r="X8" s="92">
        <f t="shared" si="12"/>
        <v>441.39265433282208</v>
      </c>
      <c r="Y8" s="92">
        <f t="shared" si="13"/>
        <v>12651.124307420916</v>
      </c>
      <c r="Z8" s="318">
        <f t="shared" si="14"/>
        <v>1447.1865814696484</v>
      </c>
      <c r="AA8" s="323">
        <f t="shared" si="15"/>
        <v>72171.31088889057</v>
      </c>
    </row>
    <row r="9" spans="1:27" x14ac:dyDescent="0.3">
      <c r="A9" s="88" t="s">
        <v>44</v>
      </c>
      <c r="B9" s="89" t="s">
        <v>134</v>
      </c>
      <c r="C9" s="90">
        <v>50276</v>
      </c>
      <c r="D9" s="90">
        <f t="shared" si="0"/>
        <v>25.700191693290733</v>
      </c>
      <c r="E9" s="89">
        <v>37.5</v>
      </c>
      <c r="F9" s="92">
        <f t="shared" si="1"/>
        <v>674.71625766871171</v>
      </c>
      <c r="G9" s="92">
        <f t="shared" si="2"/>
        <v>6750.969904141105</v>
      </c>
      <c r="H9" s="92">
        <f t="shared" si="3"/>
        <v>3215.2533563083662</v>
      </c>
      <c r="I9" s="92">
        <f t="shared" si="4"/>
        <v>382.13037193251535</v>
      </c>
      <c r="J9" s="92">
        <f t="shared" si="5"/>
        <v>11023.069890050698</v>
      </c>
      <c r="K9" s="318">
        <f t="shared" si="6"/>
        <v>1252.8843450479233</v>
      </c>
      <c r="L9" s="323">
        <f t="shared" si="7"/>
        <v>62551.954235098623</v>
      </c>
      <c r="P9" s="88" t="s">
        <v>145</v>
      </c>
      <c r="Q9" s="89" t="s">
        <v>137</v>
      </c>
      <c r="R9" s="90">
        <v>58844</v>
      </c>
      <c r="S9" s="90">
        <f t="shared" si="8"/>
        <v>30.08</v>
      </c>
      <c r="T9" s="89">
        <v>37.5</v>
      </c>
      <c r="U9" s="92">
        <f t="shared" si="9"/>
        <v>789.70092024539883</v>
      </c>
      <c r="V9" s="92">
        <f t="shared" si="10"/>
        <v>7901.4653719325161</v>
      </c>
      <c r="W9" s="92">
        <f t="shared" si="11"/>
        <v>3680.6665629236968</v>
      </c>
      <c r="X9" s="92">
        <f t="shared" si="12"/>
        <v>447.25275690184048</v>
      </c>
      <c r="Y9" s="92">
        <f t="shared" si="13"/>
        <v>12819.085612003453</v>
      </c>
      <c r="Z9" s="318">
        <f t="shared" si="14"/>
        <v>1466.3999999999999</v>
      </c>
      <c r="AA9" s="323">
        <f t="shared" si="15"/>
        <v>73129.485612003453</v>
      </c>
    </row>
    <row r="10" spans="1:27" x14ac:dyDescent="0.3">
      <c r="A10" s="88" t="s">
        <v>45</v>
      </c>
      <c r="B10" s="89" t="s">
        <v>134</v>
      </c>
      <c r="C10" s="90">
        <v>51326</v>
      </c>
      <c r="D10" s="90">
        <f t="shared" si="0"/>
        <v>26.236932907348244</v>
      </c>
      <c r="E10" s="89">
        <v>37.5</v>
      </c>
      <c r="F10" s="92">
        <f t="shared" si="1"/>
        <v>688.8075153374233</v>
      </c>
      <c r="G10" s="92">
        <f t="shared" si="2"/>
        <v>6891.9619957822088</v>
      </c>
      <c r="H10" s="92">
        <f t="shared" si="3"/>
        <v>3282.4030106986074</v>
      </c>
      <c r="I10" s="92">
        <f t="shared" si="4"/>
        <v>390.11105636503066</v>
      </c>
      <c r="J10" s="92">
        <f t="shared" si="5"/>
        <v>11253.283578183271</v>
      </c>
      <c r="K10" s="318">
        <f t="shared" si="6"/>
        <v>1279.050479233227</v>
      </c>
      <c r="L10" s="323">
        <f t="shared" si="7"/>
        <v>63858.334057416498</v>
      </c>
      <c r="P10" s="88" t="s">
        <v>146</v>
      </c>
      <c r="Q10" s="89" t="s">
        <v>137</v>
      </c>
      <c r="R10" s="90">
        <v>60327</v>
      </c>
      <c r="S10" s="90">
        <f t="shared" si="8"/>
        <v>30.838083067092654</v>
      </c>
      <c r="T10" s="89">
        <v>37.5</v>
      </c>
      <c r="U10" s="92">
        <f t="shared" si="9"/>
        <v>809.60314417177926</v>
      </c>
      <c r="V10" s="92">
        <f t="shared" si="10"/>
        <v>8100.5999166027614</v>
      </c>
      <c r="W10" s="92">
        <f t="shared" si="11"/>
        <v>3773.4275668122123</v>
      </c>
      <c r="X10" s="92">
        <f t="shared" si="12"/>
        <v>458.52452358128835</v>
      </c>
      <c r="Y10" s="92">
        <f t="shared" si="13"/>
        <v>13142.155151168041</v>
      </c>
      <c r="Z10" s="318">
        <f t="shared" si="14"/>
        <v>1503.356549520767</v>
      </c>
      <c r="AA10" s="323">
        <f t="shared" si="15"/>
        <v>74972.511700688818</v>
      </c>
    </row>
    <row r="11" spans="1:27" x14ac:dyDescent="0.3">
      <c r="A11" s="88" t="s">
        <v>46</v>
      </c>
      <c r="B11" s="89" t="s">
        <v>134</v>
      </c>
      <c r="C11" s="90">
        <v>52387</v>
      </c>
      <c r="D11" s="90">
        <f t="shared" si="0"/>
        <v>26.779297124600639</v>
      </c>
      <c r="E11" s="89">
        <v>37.5</v>
      </c>
      <c r="F11" s="92">
        <f t="shared" si="1"/>
        <v>703.04639570552149</v>
      </c>
      <c r="G11" s="92">
        <f t="shared" si="2"/>
        <v>7034.4311474309816</v>
      </c>
      <c r="H11" s="92">
        <f t="shared" si="3"/>
        <v>3350.2561376586514</v>
      </c>
      <c r="I11" s="92">
        <f t="shared" si="4"/>
        <v>398.17534796779137</v>
      </c>
      <c r="J11" s="92">
        <f t="shared" si="5"/>
        <v>11485.909028762946</v>
      </c>
      <c r="K11" s="318">
        <f t="shared" si="6"/>
        <v>1305.4907348242812</v>
      </c>
      <c r="L11" s="323">
        <f t="shared" si="7"/>
        <v>65178.399763587222</v>
      </c>
      <c r="P11" s="88" t="s">
        <v>147</v>
      </c>
      <c r="Q11" s="89" t="s">
        <v>137</v>
      </c>
      <c r="R11" s="90">
        <v>61245</v>
      </c>
      <c r="S11" s="90">
        <f t="shared" si="8"/>
        <v>31.3073482428115</v>
      </c>
      <c r="T11" s="89">
        <v>37.5</v>
      </c>
      <c r="U11" s="92">
        <f t="shared" si="9"/>
        <v>821.92292944785277</v>
      </c>
      <c r="V11" s="92">
        <f t="shared" si="10"/>
        <v>8223.8672881518414</v>
      </c>
      <c r="W11" s="92">
        <f t="shared" si="11"/>
        <v>3830.8480668591828</v>
      </c>
      <c r="X11" s="92">
        <f t="shared" si="12"/>
        <v>465.50192197085886</v>
      </c>
      <c r="Y11" s="92">
        <f t="shared" si="13"/>
        <v>13342.140206429736</v>
      </c>
      <c r="Z11" s="318">
        <f t="shared" si="14"/>
        <v>1526.2332268370606</v>
      </c>
      <c r="AA11" s="323">
        <f t="shared" si="15"/>
        <v>76113.373433266795</v>
      </c>
    </row>
    <row r="12" spans="1:27" x14ac:dyDescent="0.3">
      <c r="A12" s="88" t="s">
        <v>47</v>
      </c>
      <c r="B12" s="89" t="s">
        <v>134</v>
      </c>
      <c r="C12" s="90">
        <v>53966</v>
      </c>
      <c r="D12" s="90">
        <f t="shared" si="0"/>
        <v>27.586453674121405</v>
      </c>
      <c r="E12" s="89">
        <v>37.5</v>
      </c>
      <c r="F12" s="92">
        <f t="shared" si="1"/>
        <v>724.23696319018404</v>
      </c>
      <c r="G12" s="92">
        <f t="shared" si="2"/>
        <v>7246.4563976226991</v>
      </c>
      <c r="H12" s="92">
        <f t="shared" si="3"/>
        <v>3451.2364274512151</v>
      </c>
      <c r="I12" s="92">
        <f t="shared" si="4"/>
        <v>410.17677722392636</v>
      </c>
      <c r="J12" s="92">
        <f t="shared" si="5"/>
        <v>11832.106565488026</v>
      </c>
      <c r="K12" s="318">
        <f t="shared" si="6"/>
        <v>1344.8396166134185</v>
      </c>
      <c r="L12" s="323">
        <f t="shared" si="7"/>
        <v>67142.946182101441</v>
      </c>
      <c r="P12" s="88" t="s">
        <v>148</v>
      </c>
      <c r="Q12" s="89" t="s">
        <v>137</v>
      </c>
      <c r="R12" s="90">
        <v>62158</v>
      </c>
      <c r="S12" s="90">
        <f t="shared" si="8"/>
        <v>31.774057507987219</v>
      </c>
      <c r="T12" s="89">
        <v>37.5</v>
      </c>
      <c r="U12" s="92">
        <f t="shared" si="9"/>
        <v>834.17561349693256</v>
      </c>
      <c r="V12" s="92">
        <f t="shared" si="10"/>
        <v>8346.4632687883441</v>
      </c>
      <c r="W12" s="92">
        <f t="shared" si="11"/>
        <v>3887.9558190845473</v>
      </c>
      <c r="X12" s="92">
        <f t="shared" si="12"/>
        <v>472.44131710122696</v>
      </c>
      <c r="Y12" s="92">
        <f t="shared" si="13"/>
        <v>13541.036018471052</v>
      </c>
      <c r="Z12" s="318">
        <f t="shared" si="14"/>
        <v>1548.9853035143769</v>
      </c>
      <c r="AA12" s="323">
        <f t="shared" si="15"/>
        <v>77248.021321985419</v>
      </c>
    </row>
    <row r="13" spans="1:27" x14ac:dyDescent="0.3">
      <c r="A13" s="88" t="s">
        <v>48</v>
      </c>
      <c r="B13" s="89" t="s">
        <v>134</v>
      </c>
      <c r="C13" s="90">
        <v>55025</v>
      </c>
      <c r="D13" s="90">
        <f t="shared" si="0"/>
        <v>28.127795527156547</v>
      </c>
      <c r="E13" s="89">
        <v>37.5</v>
      </c>
      <c r="F13" s="92">
        <f t="shared" si="1"/>
        <v>738.44900306748468</v>
      </c>
      <c r="G13" s="92">
        <f t="shared" si="2"/>
        <v>7388.6569929064426</v>
      </c>
      <c r="H13" s="92">
        <f t="shared" si="3"/>
        <v>3518.9616503076591</v>
      </c>
      <c r="I13" s="92">
        <f t="shared" si="4"/>
        <v>418.22586752300612</v>
      </c>
      <c r="J13" s="92">
        <f t="shared" si="5"/>
        <v>12064.293513804592</v>
      </c>
      <c r="K13" s="318">
        <f t="shared" si="6"/>
        <v>1371.2300319488816</v>
      </c>
      <c r="L13" s="323">
        <f t="shared" si="7"/>
        <v>68460.523545753487</v>
      </c>
      <c r="P13" s="88" t="s">
        <v>149</v>
      </c>
      <c r="Q13" s="89" t="s">
        <v>137</v>
      </c>
      <c r="R13" s="90">
        <v>63982</v>
      </c>
      <c r="S13" s="90">
        <f t="shared" si="8"/>
        <v>32.706453674121406</v>
      </c>
      <c r="T13" s="89">
        <v>37.5</v>
      </c>
      <c r="U13" s="92">
        <f t="shared" si="9"/>
        <v>858.65414110429458</v>
      </c>
      <c r="V13" s="92">
        <f t="shared" si="10"/>
        <v>8591.3866736963191</v>
      </c>
      <c r="W13" s="92">
        <f t="shared" si="11"/>
        <v>4002.0462244066334</v>
      </c>
      <c r="X13" s="92">
        <f t="shared" si="12"/>
        <v>486.3049060582822</v>
      </c>
      <c r="Y13" s="92">
        <f t="shared" si="13"/>
        <v>13938.391945265528</v>
      </c>
      <c r="Z13" s="318">
        <f t="shared" si="14"/>
        <v>1594.4396166134186</v>
      </c>
      <c r="AA13" s="323">
        <f t="shared" si="15"/>
        <v>79514.831561878949</v>
      </c>
    </row>
    <row r="14" spans="1:27" x14ac:dyDescent="0.3">
      <c r="A14" s="88" t="s">
        <v>49</v>
      </c>
      <c r="B14" s="89" t="s">
        <v>134</v>
      </c>
      <c r="C14" s="90">
        <v>55816</v>
      </c>
      <c r="D14" s="90">
        <f t="shared" si="0"/>
        <v>28.532140575079872</v>
      </c>
      <c r="E14" s="89">
        <v>37.5</v>
      </c>
      <c r="F14" s="92">
        <f t="shared" si="1"/>
        <v>749.06441717791415</v>
      </c>
      <c r="G14" s="92">
        <f t="shared" si="2"/>
        <v>7494.8710352760736</v>
      </c>
      <c r="H14" s="92">
        <f t="shared" si="3"/>
        <v>3569.5477232816406</v>
      </c>
      <c r="I14" s="92">
        <f t="shared" si="4"/>
        <v>424.23798312883434</v>
      </c>
      <c r="J14" s="92">
        <f t="shared" si="5"/>
        <v>12237.721158864464</v>
      </c>
      <c r="K14" s="318">
        <f t="shared" si="6"/>
        <v>1390.9418530351438</v>
      </c>
      <c r="L14" s="323">
        <f t="shared" si="7"/>
        <v>69444.663011899596</v>
      </c>
      <c r="P14" s="88" t="s">
        <v>150</v>
      </c>
      <c r="Q14" s="89" t="s">
        <v>137</v>
      </c>
      <c r="R14" s="90">
        <v>65815</v>
      </c>
      <c r="S14" s="90">
        <f t="shared" si="8"/>
        <v>33.643450479233231</v>
      </c>
      <c r="T14" s="89">
        <v>37.5</v>
      </c>
      <c r="U14" s="92">
        <f t="shared" si="9"/>
        <v>883.25345092024531</v>
      </c>
      <c r="V14" s="92">
        <f t="shared" si="10"/>
        <v>8837.5185822469339</v>
      </c>
      <c r="W14" s="92">
        <f t="shared" si="11"/>
        <v>4116.6995758076118</v>
      </c>
      <c r="X14" s="92">
        <f t="shared" si="12"/>
        <v>500.23690088190187</v>
      </c>
      <c r="Y14" s="92">
        <f t="shared" si="13"/>
        <v>14337.708509856693</v>
      </c>
      <c r="Z14" s="318">
        <f t="shared" si="14"/>
        <v>1640.1182108626199</v>
      </c>
      <c r="AA14" s="323">
        <f t="shared" si="15"/>
        <v>81792.826720719328</v>
      </c>
    </row>
    <row r="15" spans="1:27" x14ac:dyDescent="0.3">
      <c r="A15" s="88" t="s">
        <v>50</v>
      </c>
      <c r="B15" s="89" t="s">
        <v>134</v>
      </c>
      <c r="C15" s="90">
        <v>56878</v>
      </c>
      <c r="D15" s="90">
        <f t="shared" si="0"/>
        <v>29.075015974440898</v>
      </c>
      <c r="E15" s="89">
        <v>37.5</v>
      </c>
      <c r="F15" s="92">
        <f t="shared" si="1"/>
        <v>763.31671779141107</v>
      </c>
      <c r="G15" s="92">
        <f t="shared" si="2"/>
        <v>7637.4744651073624</v>
      </c>
      <c r="H15" s="92">
        <f t="shared" si="3"/>
        <v>3637.4648022934853</v>
      </c>
      <c r="I15" s="92">
        <f t="shared" si="4"/>
        <v>432.30987538343561</v>
      </c>
      <c r="J15" s="92">
        <f t="shared" si="5"/>
        <v>12470.565860575694</v>
      </c>
      <c r="K15" s="318">
        <f t="shared" si="6"/>
        <v>1417.4070287539937</v>
      </c>
      <c r="L15" s="323">
        <f t="shared" si="7"/>
        <v>70765.972889329685</v>
      </c>
      <c r="P15" s="88" t="s">
        <v>151</v>
      </c>
      <c r="Q15" s="89" t="s">
        <v>137</v>
      </c>
      <c r="R15" s="90">
        <v>67640</v>
      </c>
      <c r="S15" s="90">
        <f t="shared" si="8"/>
        <v>34.576357827476038</v>
      </c>
      <c r="T15" s="89">
        <v>37.5</v>
      </c>
      <c r="U15" s="92">
        <f t="shared" si="9"/>
        <v>907.74539877300606</v>
      </c>
      <c r="V15" s="92">
        <f t="shared" si="10"/>
        <v>9082.576265337424</v>
      </c>
      <c r="W15" s="92">
        <f t="shared" si="11"/>
        <v>4230.8525306940192</v>
      </c>
      <c r="X15" s="92">
        <f t="shared" si="12"/>
        <v>514.10809049079762</v>
      </c>
      <c r="Y15" s="92">
        <f t="shared" si="13"/>
        <v>14735.282285295247</v>
      </c>
      <c r="Z15" s="318">
        <f t="shared" si="14"/>
        <v>1685.5974440894568</v>
      </c>
      <c r="AA15" s="323">
        <f t="shared" si="15"/>
        <v>84060.879729384702</v>
      </c>
    </row>
    <row r="16" spans="1:27" x14ac:dyDescent="0.3">
      <c r="A16" s="88" t="s">
        <v>51</v>
      </c>
      <c r="B16" s="89" t="s">
        <v>134</v>
      </c>
      <c r="C16" s="90">
        <v>58471</v>
      </c>
      <c r="D16" s="90">
        <f t="shared" si="0"/>
        <v>29.889329073482429</v>
      </c>
      <c r="E16" s="89">
        <v>37.5</v>
      </c>
      <c r="F16" s="92">
        <f t="shared" si="1"/>
        <v>784.69516871165649</v>
      </c>
      <c r="G16" s="92">
        <f t="shared" si="2"/>
        <v>7851.3796098542953</v>
      </c>
      <c r="H16" s="92">
        <f t="shared" si="3"/>
        <v>3739.340420811252</v>
      </c>
      <c r="I16" s="92">
        <f t="shared" si="4"/>
        <v>444.41771376533745</v>
      </c>
      <c r="J16" s="92">
        <f t="shared" si="5"/>
        <v>12819.83291314254</v>
      </c>
      <c r="K16" s="318">
        <f t="shared" si="6"/>
        <v>1457.1047923322685</v>
      </c>
      <c r="L16" s="323">
        <f t="shared" si="7"/>
        <v>72747.937705474804</v>
      </c>
      <c r="P16" s="88" t="s">
        <v>152</v>
      </c>
      <c r="Q16" s="89" t="s">
        <v>137</v>
      </c>
      <c r="R16" s="90">
        <v>69468</v>
      </c>
      <c r="S16" s="90">
        <f t="shared" si="8"/>
        <v>35.510798722044726</v>
      </c>
      <c r="T16" s="89">
        <v>37.5</v>
      </c>
      <c r="U16" s="92">
        <f t="shared" si="9"/>
        <v>932.27760736196319</v>
      </c>
      <c r="V16" s="92">
        <f t="shared" si="10"/>
        <v>9328.0367829754596</v>
      </c>
      <c r="W16" s="92">
        <f t="shared" si="11"/>
        <v>4345.1931342733888</v>
      </c>
      <c r="X16" s="92">
        <f t="shared" si="12"/>
        <v>528.00208205521471</v>
      </c>
      <c r="Y16" s="92">
        <f t="shared" si="13"/>
        <v>15133.509606666024</v>
      </c>
      <c r="Z16" s="318">
        <f t="shared" si="14"/>
        <v>1731.1514376996804</v>
      </c>
      <c r="AA16" s="323">
        <f t="shared" si="15"/>
        <v>86332.661044365697</v>
      </c>
    </row>
    <row r="17" spans="1:27" x14ac:dyDescent="0.3">
      <c r="A17" s="88" t="s">
        <v>52</v>
      </c>
      <c r="B17" s="89" t="s">
        <v>134</v>
      </c>
      <c r="C17" s="90">
        <v>60064</v>
      </c>
      <c r="D17" s="90">
        <f t="shared" si="0"/>
        <v>30.70364217252396</v>
      </c>
      <c r="E17" s="89">
        <v>37.5</v>
      </c>
      <c r="F17" s="92">
        <f t="shared" si="1"/>
        <v>806.07361963190192</v>
      </c>
      <c r="G17" s="92">
        <f t="shared" si="2"/>
        <v>8065.2847546012281</v>
      </c>
      <c r="H17" s="92">
        <f t="shared" si="3"/>
        <v>3841.2160393290187</v>
      </c>
      <c r="I17" s="92">
        <f t="shared" si="4"/>
        <v>456.5255521472393</v>
      </c>
      <c r="J17" s="92">
        <f t="shared" si="5"/>
        <v>13169.099965709389</v>
      </c>
      <c r="K17" s="318">
        <f t="shared" si="6"/>
        <v>1496.8025559105431</v>
      </c>
      <c r="L17" s="323">
        <f t="shared" si="7"/>
        <v>74729.902521619952</v>
      </c>
      <c r="P17" s="88" t="s">
        <v>153</v>
      </c>
      <c r="Q17" s="89" t="s">
        <v>137</v>
      </c>
      <c r="R17" s="90">
        <v>71441</v>
      </c>
      <c r="S17" s="90">
        <f t="shared" si="8"/>
        <v>36.519361022364215</v>
      </c>
      <c r="T17" s="89">
        <v>37.5</v>
      </c>
      <c r="U17" s="92">
        <f t="shared" si="9"/>
        <v>958.75575153374223</v>
      </c>
      <c r="V17" s="92">
        <f t="shared" si="10"/>
        <v>9592.9676370782217</v>
      </c>
      <c r="W17" s="92">
        <f t="shared" si="11"/>
        <v>4468.6034246793524</v>
      </c>
      <c r="X17" s="92">
        <f t="shared" si="12"/>
        <v>542.99816813650307</v>
      </c>
      <c r="Y17" s="92">
        <f t="shared" si="13"/>
        <v>15563.324981427821</v>
      </c>
      <c r="Z17" s="318">
        <f t="shared" si="14"/>
        <v>1780.3188498402556</v>
      </c>
      <c r="AA17" s="323">
        <f t="shared" si="15"/>
        <v>88784.643831268084</v>
      </c>
    </row>
    <row r="18" spans="1:27" x14ac:dyDescent="0.3">
      <c r="A18" s="88" t="s">
        <v>53</v>
      </c>
      <c r="B18" s="89" t="s">
        <v>134</v>
      </c>
      <c r="C18" s="90">
        <v>61659</v>
      </c>
      <c r="D18" s="90">
        <f t="shared" si="0"/>
        <v>31.518977635782747</v>
      </c>
      <c r="E18" s="89">
        <v>37.5</v>
      </c>
      <c r="F18" s="92">
        <f t="shared" si="1"/>
        <v>827.47891104294479</v>
      </c>
      <c r="G18" s="92">
        <f t="shared" si="2"/>
        <v>8279.4584557131911</v>
      </c>
      <c r="H18" s="92">
        <f t="shared" si="3"/>
        <v>3943.2195619503855</v>
      </c>
      <c r="I18" s="92">
        <f t="shared" si="4"/>
        <v>468.64859183282209</v>
      </c>
      <c r="J18" s="92">
        <f t="shared" si="5"/>
        <v>13518.805520539343</v>
      </c>
      <c r="K18" s="318">
        <f t="shared" si="6"/>
        <v>1536.5501597444088</v>
      </c>
      <c r="L18" s="323">
        <f t="shared" si="7"/>
        <v>76714.35568028377</v>
      </c>
      <c r="P18" s="88" t="s">
        <v>154</v>
      </c>
      <c r="Q18" s="89" t="s">
        <v>137</v>
      </c>
      <c r="R18" s="90">
        <v>73440</v>
      </c>
      <c r="S18" s="90">
        <f t="shared" si="8"/>
        <v>37.541214057507986</v>
      </c>
      <c r="T18" s="89">
        <v>37.5</v>
      </c>
      <c r="U18" s="92">
        <f t="shared" si="9"/>
        <v>985.58282208588969</v>
      </c>
      <c r="V18" s="92">
        <f t="shared" si="10"/>
        <v>9861.3897239263824</v>
      </c>
      <c r="W18" s="92">
        <f t="shared" si="11"/>
        <v>4593.6400037576695</v>
      </c>
      <c r="X18" s="92">
        <f t="shared" si="12"/>
        <v>558.19187116564422</v>
      </c>
      <c r="Y18" s="92">
        <f t="shared" si="13"/>
        <v>15998.804420935585</v>
      </c>
      <c r="Z18" s="318">
        <f t="shared" si="14"/>
        <v>1830.1341853035144</v>
      </c>
      <c r="AA18" s="323">
        <f t="shared" si="15"/>
        <v>91268.938606239113</v>
      </c>
    </row>
    <row r="19" spans="1:27" x14ac:dyDescent="0.3">
      <c r="A19" s="88" t="s">
        <v>54</v>
      </c>
      <c r="B19" s="89" t="s">
        <v>134</v>
      </c>
      <c r="C19" s="90">
        <v>63251</v>
      </c>
      <c r="D19" s="90">
        <f t="shared" si="0"/>
        <v>32.332779552715657</v>
      </c>
      <c r="E19" s="89">
        <v>37.5</v>
      </c>
      <c r="F19" s="92">
        <f t="shared" si="1"/>
        <v>848.84394171779149</v>
      </c>
      <c r="G19" s="92">
        <f t="shared" si="2"/>
        <v>8493.2293222776079</v>
      </c>
      <c r="H19" s="92">
        <f t="shared" si="3"/>
        <v>4045.0312284163515</v>
      </c>
      <c r="I19" s="92">
        <f t="shared" si="4"/>
        <v>480.74882956288343</v>
      </c>
      <c r="J19" s="92">
        <f t="shared" si="5"/>
        <v>13867.853321974635</v>
      </c>
      <c r="K19" s="318">
        <f t="shared" si="6"/>
        <v>1576.2230031948882</v>
      </c>
      <c r="L19" s="323">
        <f t="shared" si="7"/>
        <v>78695.076325169532</v>
      </c>
      <c r="P19" s="88" t="s">
        <v>155</v>
      </c>
      <c r="Q19" s="89" t="s">
        <v>137</v>
      </c>
      <c r="R19" s="90">
        <v>75417</v>
      </c>
      <c r="S19" s="90">
        <f t="shared" si="8"/>
        <v>38.551821086261981</v>
      </c>
      <c r="T19" s="89">
        <v>37.5</v>
      </c>
      <c r="U19" s="92">
        <f t="shared" si="9"/>
        <v>1012.1146472392638</v>
      </c>
      <c r="V19" s="92">
        <f t="shared" si="10"/>
        <v>10126.857690759201</v>
      </c>
      <c r="W19" s="92">
        <f t="shared" si="11"/>
        <v>4717.3004924209163</v>
      </c>
      <c r="X19" s="92">
        <f t="shared" si="12"/>
        <v>573.21835985429436</v>
      </c>
      <c r="Y19" s="92">
        <f t="shared" si="13"/>
        <v>16429.491190273675</v>
      </c>
      <c r="Z19" s="318">
        <f t="shared" si="14"/>
        <v>1879.4012779552716</v>
      </c>
      <c r="AA19" s="323">
        <f t="shared" si="15"/>
        <v>93725.892468228951</v>
      </c>
    </row>
    <row r="20" spans="1:27" x14ac:dyDescent="0.3">
      <c r="A20" s="88" t="s">
        <v>55</v>
      </c>
      <c r="B20" s="89" t="s">
        <v>134</v>
      </c>
      <c r="C20" s="90">
        <v>65905</v>
      </c>
      <c r="D20" s="90">
        <f t="shared" si="0"/>
        <v>33.689456869009582</v>
      </c>
      <c r="E20" s="89">
        <v>37.5</v>
      </c>
      <c r="F20" s="92">
        <f t="shared" si="1"/>
        <v>884.46127300613489</v>
      </c>
      <c r="G20" s="92">
        <f t="shared" si="2"/>
        <v>8849.6036186733127</v>
      </c>
      <c r="H20" s="92">
        <f t="shared" si="3"/>
        <v>4214.7599738941617</v>
      </c>
      <c r="I20" s="92">
        <f t="shared" si="4"/>
        <v>500.92095954754598</v>
      </c>
      <c r="J20" s="92">
        <f t="shared" si="5"/>
        <v>14449.745825121156</v>
      </c>
      <c r="K20" s="318">
        <f t="shared" si="6"/>
        <v>1642.3610223642172</v>
      </c>
      <c r="L20" s="323">
        <f t="shared" si="7"/>
        <v>81997.106847485367</v>
      </c>
      <c r="P20" s="88" t="s">
        <v>156</v>
      </c>
      <c r="Q20" s="89" t="s">
        <v>137</v>
      </c>
      <c r="R20" s="90">
        <v>76719</v>
      </c>
      <c r="S20" s="90">
        <f t="shared" si="8"/>
        <v>39.217380191693287</v>
      </c>
      <c r="T20" s="89">
        <v>37.5</v>
      </c>
      <c r="U20" s="92">
        <f t="shared" si="9"/>
        <v>1029.5878067484662</v>
      </c>
      <c r="V20" s="92">
        <f t="shared" si="10"/>
        <v>10301.687884394172</v>
      </c>
      <c r="W20" s="92">
        <f t="shared" si="11"/>
        <v>4798.7400251672734</v>
      </c>
      <c r="X20" s="92">
        <f t="shared" si="12"/>
        <v>583.11440855061346</v>
      </c>
      <c r="Y20" s="92">
        <f t="shared" si="13"/>
        <v>16713.130124860527</v>
      </c>
      <c r="Z20" s="318">
        <f t="shared" si="14"/>
        <v>1911.8472843450477</v>
      </c>
      <c r="AA20" s="323">
        <f t="shared" si="15"/>
        <v>95343.977409205545</v>
      </c>
    </row>
    <row r="21" spans="1:27" x14ac:dyDescent="0.3">
      <c r="A21" s="88" t="s">
        <v>56</v>
      </c>
      <c r="B21" s="89" t="s">
        <v>134</v>
      </c>
      <c r="C21" s="90">
        <v>67498</v>
      </c>
      <c r="D21" s="90">
        <f t="shared" si="0"/>
        <v>34.503769968051117</v>
      </c>
      <c r="E21" s="89">
        <v>37.5</v>
      </c>
      <c r="F21" s="92">
        <f t="shared" si="1"/>
        <v>905.83972392638032</v>
      </c>
      <c r="G21" s="92">
        <f t="shared" si="2"/>
        <v>9063.5087634202464</v>
      </c>
      <c r="H21" s="92">
        <f t="shared" si="3"/>
        <v>4316.6355924119289</v>
      </c>
      <c r="I21" s="92">
        <f t="shared" si="4"/>
        <v>513.02879792944793</v>
      </c>
      <c r="J21" s="92">
        <f t="shared" si="5"/>
        <v>14799.012877688003</v>
      </c>
      <c r="K21" s="318">
        <f t="shared" si="6"/>
        <v>1682.058785942492</v>
      </c>
      <c r="L21" s="323">
        <f t="shared" si="7"/>
        <v>83979.071663630501</v>
      </c>
      <c r="P21" s="88" t="s">
        <v>157</v>
      </c>
      <c r="Q21" s="89" t="s">
        <v>137</v>
      </c>
      <c r="R21" s="90">
        <v>78021</v>
      </c>
      <c r="S21" s="90">
        <f t="shared" si="8"/>
        <v>39.882939297124601</v>
      </c>
      <c r="T21" s="89">
        <v>37.5</v>
      </c>
      <c r="U21" s="92">
        <f t="shared" si="9"/>
        <v>1047.0609662576687</v>
      </c>
      <c r="V21" s="92">
        <f t="shared" si="10"/>
        <v>10476.518078029143</v>
      </c>
      <c r="W21" s="92">
        <f t="shared" si="11"/>
        <v>4880.1795579136315</v>
      </c>
      <c r="X21" s="92">
        <f t="shared" si="12"/>
        <v>593.01045724693256</v>
      </c>
      <c r="Y21" s="92">
        <f t="shared" si="13"/>
        <v>16996.769059447375</v>
      </c>
      <c r="Z21" s="318">
        <f t="shared" si="14"/>
        <v>1944.2932907348243</v>
      </c>
      <c r="AA21" s="323">
        <f t="shared" si="15"/>
        <v>96962.062350182212</v>
      </c>
    </row>
    <row r="22" spans="1:27" x14ac:dyDescent="0.3">
      <c r="A22" s="88" t="s">
        <v>57</v>
      </c>
      <c r="B22" s="89" t="s">
        <v>134</v>
      </c>
      <c r="C22" s="90">
        <v>68826</v>
      </c>
      <c r="D22" s="90">
        <f t="shared" si="0"/>
        <v>35.182619808306711</v>
      </c>
      <c r="E22" s="89">
        <v>37.5</v>
      </c>
      <c r="F22" s="92">
        <f t="shared" si="1"/>
        <v>923.66180981595096</v>
      </c>
      <c r="G22" s="92">
        <f t="shared" si="2"/>
        <v>9241.8301898006139</v>
      </c>
      <c r="H22" s="92">
        <f t="shared" si="3"/>
        <v>4401.563917202634</v>
      </c>
      <c r="I22" s="92">
        <f t="shared" si="4"/>
        <v>523.1224635736196</v>
      </c>
      <c r="J22" s="92">
        <f t="shared" si="5"/>
        <v>15090.178380392817</v>
      </c>
      <c r="K22" s="318">
        <f t="shared" si="6"/>
        <v>1715.1527156549521</v>
      </c>
      <c r="L22" s="323">
        <f t="shared" si="7"/>
        <v>85631.331096047768</v>
      </c>
      <c r="P22" s="88" t="s">
        <v>158</v>
      </c>
      <c r="Q22" s="89" t="s">
        <v>137</v>
      </c>
      <c r="R22" s="90">
        <v>80610</v>
      </c>
      <c r="S22" s="90">
        <f t="shared" si="8"/>
        <v>41.206389776357831</v>
      </c>
      <c r="T22" s="89">
        <v>37.5</v>
      </c>
      <c r="U22" s="92">
        <f t="shared" si="9"/>
        <v>1081.8059815950919</v>
      </c>
      <c r="V22" s="92">
        <f t="shared" si="10"/>
        <v>10824.164292561351</v>
      </c>
      <c r="W22" s="92">
        <f t="shared" si="11"/>
        <v>5042.1203799415271</v>
      </c>
      <c r="X22" s="92">
        <f t="shared" si="12"/>
        <v>612.68854486196324</v>
      </c>
      <c r="Y22" s="92">
        <f t="shared" si="13"/>
        <v>17560.779198959935</v>
      </c>
      <c r="Z22" s="318">
        <f t="shared" si="14"/>
        <v>2008.8115015974442</v>
      </c>
      <c r="AA22" s="323">
        <f t="shared" si="15"/>
        <v>100179.59070055738</v>
      </c>
    </row>
    <row r="23" spans="1:27" x14ac:dyDescent="0.3">
      <c r="A23" s="88" t="s">
        <v>58</v>
      </c>
      <c r="B23" s="89" t="s">
        <v>134</v>
      </c>
      <c r="C23" s="90">
        <v>70152</v>
      </c>
      <c r="D23" s="90">
        <f t="shared" si="0"/>
        <v>35.860447284345042</v>
      </c>
      <c r="E23" s="89">
        <v>37.5</v>
      </c>
      <c r="F23" s="92">
        <f t="shared" si="1"/>
        <v>941.45705521472394</v>
      </c>
      <c r="G23" s="92">
        <f t="shared" si="2"/>
        <v>9419.8830598159511</v>
      </c>
      <c r="H23" s="92">
        <f t="shared" si="3"/>
        <v>4486.3643378897386</v>
      </c>
      <c r="I23" s="92">
        <f t="shared" si="4"/>
        <v>533.20092791411037</v>
      </c>
      <c r="J23" s="92">
        <f t="shared" si="5"/>
        <v>15380.905380834525</v>
      </c>
      <c r="K23" s="318">
        <f t="shared" si="6"/>
        <v>1748.1968051118208</v>
      </c>
      <c r="L23" s="323">
        <f t="shared" si="7"/>
        <v>87281.102185946336</v>
      </c>
      <c r="P23" s="88" t="s">
        <v>159</v>
      </c>
      <c r="Q23" s="89" t="s">
        <v>137</v>
      </c>
      <c r="R23" s="90">
        <v>83191</v>
      </c>
      <c r="S23" s="90">
        <f t="shared" si="8"/>
        <v>42.525750798722044</v>
      </c>
      <c r="T23" s="89">
        <v>37.5</v>
      </c>
      <c r="U23" s="92">
        <f t="shared" si="9"/>
        <v>1116.4436349693251</v>
      </c>
      <c r="V23" s="92">
        <f t="shared" si="10"/>
        <v>11170.736281633437</v>
      </c>
      <c r="W23" s="92">
        <f t="shared" si="11"/>
        <v>5203.5608054548502</v>
      </c>
      <c r="X23" s="92">
        <f t="shared" si="12"/>
        <v>632.30582726226999</v>
      </c>
      <c r="Y23" s="92">
        <f t="shared" si="13"/>
        <v>18123.046549319883</v>
      </c>
      <c r="Z23" s="318">
        <f t="shared" si="14"/>
        <v>2073.1303514376996</v>
      </c>
      <c r="AA23" s="323">
        <f t="shared" si="15"/>
        <v>103387.17690075759</v>
      </c>
    </row>
    <row r="24" spans="1:27" x14ac:dyDescent="0.3">
      <c r="A24" s="88" t="s">
        <v>59</v>
      </c>
      <c r="B24" s="89" t="s">
        <v>134</v>
      </c>
      <c r="C24" s="90">
        <v>71216</v>
      </c>
      <c r="D24" s="90">
        <f t="shared" si="0"/>
        <v>36.404345047923329</v>
      </c>
      <c r="E24" s="89">
        <v>37.5</v>
      </c>
      <c r="F24" s="92">
        <f t="shared" si="1"/>
        <v>955.73619631901852</v>
      </c>
      <c r="G24" s="92">
        <f t="shared" si="2"/>
        <v>9562.7550460122711</v>
      </c>
      <c r="H24" s="92">
        <f t="shared" si="3"/>
        <v>4554.4093210051842</v>
      </c>
      <c r="I24" s="92">
        <f t="shared" si="4"/>
        <v>541.28802147239264</v>
      </c>
      <c r="J24" s="92">
        <f t="shared" si="5"/>
        <v>15614.188584808864</v>
      </c>
      <c r="K24" s="318">
        <f t="shared" si="6"/>
        <v>1774.7118210862623</v>
      </c>
      <c r="L24" s="323">
        <f t="shared" si="7"/>
        <v>88604.90040589514</v>
      </c>
      <c r="P24" s="88" t="s">
        <v>160</v>
      </c>
      <c r="Q24" s="89" t="s">
        <v>137</v>
      </c>
      <c r="R24" s="90">
        <v>85800</v>
      </c>
      <c r="S24" s="90">
        <f t="shared" si="8"/>
        <v>43.8594249201278</v>
      </c>
      <c r="T24" s="89">
        <v>37.5</v>
      </c>
      <c r="U24" s="92">
        <f t="shared" si="9"/>
        <v>1151.4570552147238</v>
      </c>
      <c r="V24" s="92">
        <f t="shared" si="10"/>
        <v>11521.068059815951</v>
      </c>
      <c r="W24" s="92">
        <f t="shared" si="11"/>
        <v>5366.7526187691719</v>
      </c>
      <c r="X24" s="92">
        <f t="shared" si="12"/>
        <v>652.13592791411043</v>
      </c>
      <c r="Y24" s="92">
        <f t="shared" si="13"/>
        <v>18691.413661713956</v>
      </c>
      <c r="Z24" s="318">
        <f t="shared" si="14"/>
        <v>2138.1469648562302</v>
      </c>
      <c r="AA24" s="323">
        <f t="shared" si="15"/>
        <v>106629.56062657018</v>
      </c>
    </row>
    <row r="25" spans="1:27" x14ac:dyDescent="0.3">
      <c r="A25" s="88" t="s">
        <v>60</v>
      </c>
      <c r="B25" s="89" t="s">
        <v>134</v>
      </c>
      <c r="C25" s="90">
        <v>73337</v>
      </c>
      <c r="D25" s="90">
        <f t="shared" si="0"/>
        <v>37.488562300319487</v>
      </c>
      <c r="E25" s="89">
        <v>37.5</v>
      </c>
      <c r="F25" s="92">
        <f t="shared" si="1"/>
        <v>984.20053680981596</v>
      </c>
      <c r="G25" s="92">
        <f t="shared" si="2"/>
        <v>9847.5590711273016</v>
      </c>
      <c r="H25" s="92">
        <f t="shared" si="3"/>
        <v>4690.0516228734714</v>
      </c>
      <c r="I25" s="92">
        <f t="shared" si="4"/>
        <v>557.4090040260736</v>
      </c>
      <c r="J25" s="92">
        <f t="shared" si="5"/>
        <v>16079.220234836663</v>
      </c>
      <c r="K25" s="318">
        <f t="shared" si="6"/>
        <v>1827.567412140575</v>
      </c>
      <c r="L25" s="323">
        <f t="shared" si="7"/>
        <v>91243.787646977245</v>
      </c>
      <c r="P25" s="88" t="s">
        <v>161</v>
      </c>
      <c r="Q25" s="89" t="s">
        <v>137</v>
      </c>
      <c r="R25" s="90">
        <v>91481</v>
      </c>
      <c r="S25" s="90">
        <f t="shared" si="8"/>
        <v>46.763450479233228</v>
      </c>
      <c r="T25" s="89">
        <v>37.5</v>
      </c>
      <c r="U25" s="92">
        <f t="shared" si="9"/>
        <v>1227.6974693251534</v>
      </c>
      <c r="V25" s="92">
        <f t="shared" si="10"/>
        <v>12283.902414685583</v>
      </c>
      <c r="W25" s="92">
        <f t="shared" si="11"/>
        <v>5722.0966936785853</v>
      </c>
      <c r="X25" s="92">
        <f t="shared" si="12"/>
        <v>695.31523101993866</v>
      </c>
      <c r="Y25" s="92">
        <f t="shared" si="13"/>
        <v>19929.011808709263</v>
      </c>
      <c r="Z25" s="318">
        <f t="shared" si="14"/>
        <v>2279.7182108626198</v>
      </c>
      <c r="AA25" s="323">
        <f t="shared" si="15"/>
        <v>113689.73001957187</v>
      </c>
    </row>
    <row r="26" spans="1:27" x14ac:dyDescent="0.3">
      <c r="A26" s="88" t="s">
        <v>61</v>
      </c>
      <c r="B26" s="89" t="s">
        <v>134</v>
      </c>
      <c r="C26" s="90">
        <v>75995</v>
      </c>
      <c r="D26" s="90">
        <f t="shared" si="0"/>
        <v>38.847284345047925</v>
      </c>
      <c r="E26" s="89">
        <v>37.5</v>
      </c>
      <c r="F26" s="92">
        <f t="shared" si="1"/>
        <v>1019.8715490797546</v>
      </c>
      <c r="G26" s="92">
        <f t="shared" si="2"/>
        <v>10204.470480253067</v>
      </c>
      <c r="H26" s="92">
        <f t="shared" si="3"/>
        <v>4860.0361765584821</v>
      </c>
      <c r="I26" s="92">
        <f t="shared" si="4"/>
        <v>577.61153661809806</v>
      </c>
      <c r="J26" s="92">
        <f t="shared" si="5"/>
        <v>16661.989742509402</v>
      </c>
      <c r="K26" s="318">
        <f t="shared" si="6"/>
        <v>1893.8051118210863</v>
      </c>
      <c r="L26" s="323">
        <f t="shared" si="7"/>
        <v>94550.794854330481</v>
      </c>
      <c r="P26" s="88" t="s">
        <v>162</v>
      </c>
      <c r="Q26" s="89" t="s">
        <v>137</v>
      </c>
      <c r="R26" s="90">
        <v>94551</v>
      </c>
      <c r="S26" s="90">
        <f t="shared" si="8"/>
        <v>48.332779552715657</v>
      </c>
      <c r="T26" s="89">
        <v>37.5</v>
      </c>
      <c r="U26" s="92">
        <f t="shared" si="9"/>
        <v>1268.8976226993866</v>
      </c>
      <c r="V26" s="92">
        <f t="shared" si="10"/>
        <v>12696.136435007669</v>
      </c>
      <c r="W26" s="92">
        <f t="shared" si="11"/>
        <v>5914.1238561450346</v>
      </c>
      <c r="X26" s="92">
        <f t="shared" si="12"/>
        <v>718.64923217024534</v>
      </c>
      <c r="Y26" s="92">
        <f t="shared" si="13"/>
        <v>20597.807146022336</v>
      </c>
      <c r="Z26" s="318">
        <f t="shared" si="14"/>
        <v>2356.2230031948884</v>
      </c>
      <c r="AA26" s="323">
        <f t="shared" si="15"/>
        <v>117505.03014921721</v>
      </c>
    </row>
    <row r="27" spans="1:27" x14ac:dyDescent="0.3">
      <c r="A27" s="88" t="s">
        <v>62</v>
      </c>
      <c r="B27" s="89" t="s">
        <v>134</v>
      </c>
      <c r="C27" s="90">
        <v>79183</v>
      </c>
      <c r="D27" s="90">
        <f t="shared" si="0"/>
        <v>40.476932907348242</v>
      </c>
      <c r="E27" s="89">
        <v>37.5</v>
      </c>
      <c r="F27" s="92">
        <f t="shared" si="1"/>
        <v>1062.655291411043</v>
      </c>
      <c r="G27" s="92">
        <f t="shared" si="2"/>
        <v>10632.549326111963</v>
      </c>
      <c r="H27" s="92">
        <f t="shared" si="3"/>
        <v>5063.915317697616</v>
      </c>
      <c r="I27" s="92">
        <f t="shared" si="4"/>
        <v>601.84241468558275</v>
      </c>
      <c r="J27" s="92">
        <f t="shared" si="5"/>
        <v>17360.962349906207</v>
      </c>
      <c r="K27" s="318">
        <f t="shared" si="6"/>
        <v>1973.2504792332268</v>
      </c>
      <c r="L27" s="323">
        <f t="shared" si="7"/>
        <v>98517.212829139433</v>
      </c>
      <c r="P27" s="88" t="s">
        <v>163</v>
      </c>
      <c r="Q27" s="89" t="s">
        <v>137</v>
      </c>
      <c r="R27" s="90">
        <v>97645</v>
      </c>
      <c r="S27" s="90">
        <f t="shared" si="8"/>
        <v>49.91437699680511</v>
      </c>
      <c r="T27" s="89">
        <v>37.5</v>
      </c>
      <c r="U27" s="92">
        <f t="shared" si="9"/>
        <v>1310.4198619631902</v>
      </c>
      <c r="V27" s="92">
        <f t="shared" si="10"/>
        <v>13111.593131710124</v>
      </c>
      <c r="W27" s="92">
        <f t="shared" si="11"/>
        <v>6107.6522081551957</v>
      </c>
      <c r="X27" s="92">
        <f t="shared" si="12"/>
        <v>742.16564896472391</v>
      </c>
      <c r="Y27" s="92">
        <f t="shared" si="13"/>
        <v>21271.830850793234</v>
      </c>
      <c r="Z27" s="318">
        <f t="shared" si="14"/>
        <v>2433.3258785942489</v>
      </c>
      <c r="AA27" s="323">
        <f t="shared" si="15"/>
        <v>121350.15672938748</v>
      </c>
    </row>
    <row r="28" spans="1:27" x14ac:dyDescent="0.3">
      <c r="A28" s="88" t="s">
        <v>63</v>
      </c>
      <c r="B28" s="89" t="s">
        <v>134</v>
      </c>
      <c r="C28" s="90">
        <v>81837</v>
      </c>
      <c r="D28" s="90">
        <f t="shared" si="0"/>
        <v>41.833610223642175</v>
      </c>
      <c r="E28" s="89">
        <v>37.5</v>
      </c>
      <c r="F28" s="92">
        <f t="shared" si="1"/>
        <v>1098.2726226993866</v>
      </c>
      <c r="G28" s="92">
        <f t="shared" si="2"/>
        <v>10988.923622507669</v>
      </c>
      <c r="H28" s="92">
        <f t="shared" si="3"/>
        <v>5233.6440631754267</v>
      </c>
      <c r="I28" s="92">
        <f t="shared" si="4"/>
        <v>622.0145446702453</v>
      </c>
      <c r="J28" s="92">
        <f t="shared" si="5"/>
        <v>17942.854853052726</v>
      </c>
      <c r="K28" s="318">
        <f t="shared" si="6"/>
        <v>2039.388498402556</v>
      </c>
      <c r="L28" s="323">
        <f t="shared" si="7"/>
        <v>101819.24335145528</v>
      </c>
      <c r="P28" s="88" t="s">
        <v>164</v>
      </c>
      <c r="Q28" s="89" t="s">
        <v>137</v>
      </c>
      <c r="R28" s="90">
        <v>99036</v>
      </c>
      <c r="S28" s="90">
        <f t="shared" si="8"/>
        <v>50.625431309904158</v>
      </c>
      <c r="T28" s="89">
        <v>37.5</v>
      </c>
      <c r="U28" s="92">
        <f t="shared" si="9"/>
        <v>1329.0874233128834</v>
      </c>
      <c r="V28" s="92">
        <f t="shared" si="10"/>
        <v>13298.374083588958</v>
      </c>
      <c r="W28" s="92">
        <f t="shared" si="11"/>
        <v>6194.6586521261506</v>
      </c>
      <c r="X28" s="92">
        <f t="shared" si="12"/>
        <v>752.73815567484667</v>
      </c>
      <c r="Y28" s="92">
        <f t="shared" si="13"/>
        <v>21574.85831470284</v>
      </c>
      <c r="Z28" s="318">
        <f t="shared" si="14"/>
        <v>2467.9897763578279</v>
      </c>
      <c r="AA28" s="323">
        <f t="shared" si="15"/>
        <v>123078.84809106067</v>
      </c>
    </row>
    <row r="29" spans="1:27" x14ac:dyDescent="0.3">
      <c r="A29" s="88" t="s">
        <v>64</v>
      </c>
      <c r="B29" s="89" t="s">
        <v>134</v>
      </c>
      <c r="C29" s="90">
        <v>83429</v>
      </c>
      <c r="D29" s="90">
        <f t="shared" si="0"/>
        <v>42.647412140575085</v>
      </c>
      <c r="E29" s="89">
        <v>37.5</v>
      </c>
      <c r="F29" s="92">
        <f t="shared" si="1"/>
        <v>1119.637653374233</v>
      </c>
      <c r="G29" s="92">
        <f t="shared" si="2"/>
        <v>11202.694489072086</v>
      </c>
      <c r="H29" s="92">
        <f t="shared" si="3"/>
        <v>5335.4557296413932</v>
      </c>
      <c r="I29" s="92">
        <f t="shared" si="4"/>
        <v>634.11478240030669</v>
      </c>
      <c r="J29" s="92">
        <f t="shared" si="5"/>
        <v>18291.902654488018</v>
      </c>
      <c r="K29" s="318">
        <f t="shared" si="6"/>
        <v>2079.0613418530352</v>
      </c>
      <c r="L29" s="323">
        <f t="shared" si="7"/>
        <v>103799.96399634107</v>
      </c>
      <c r="P29" s="88" t="s">
        <v>165</v>
      </c>
      <c r="Q29" s="89" t="s">
        <v>137</v>
      </c>
      <c r="R29" s="90">
        <v>100424</v>
      </c>
      <c r="S29" s="90">
        <f t="shared" si="8"/>
        <v>51.334952076677318</v>
      </c>
      <c r="T29" s="89">
        <v>37.5</v>
      </c>
      <c r="U29" s="92">
        <f t="shared" si="9"/>
        <v>1347.7147239263804</v>
      </c>
      <c r="V29" s="92">
        <f t="shared" si="10"/>
        <v>13484.752200920248</v>
      </c>
      <c r="W29" s="92">
        <f t="shared" si="11"/>
        <v>6281.4774474041415</v>
      </c>
      <c r="X29" s="92">
        <f t="shared" si="12"/>
        <v>763.28786042944785</v>
      </c>
      <c r="Y29" s="92">
        <f t="shared" si="13"/>
        <v>21877.232232680217</v>
      </c>
      <c r="Z29" s="318">
        <f t="shared" si="14"/>
        <v>2502.5789137380193</v>
      </c>
      <c r="AA29" s="323">
        <f t="shared" si="15"/>
        <v>124803.81114641826</v>
      </c>
    </row>
    <row r="30" spans="1:27" x14ac:dyDescent="0.3">
      <c r="A30" s="88" t="s">
        <v>65</v>
      </c>
      <c r="B30" s="89" t="s">
        <v>134</v>
      </c>
      <c r="C30" s="90">
        <v>85021</v>
      </c>
      <c r="D30" s="90">
        <f t="shared" si="0"/>
        <v>43.461214057507988</v>
      </c>
      <c r="E30" s="89">
        <v>37.5</v>
      </c>
      <c r="F30" s="92">
        <f t="shared" si="1"/>
        <v>1141.0026840490798</v>
      </c>
      <c r="G30" s="92">
        <f t="shared" si="2"/>
        <v>11416.465355636503</v>
      </c>
      <c r="H30" s="92">
        <f t="shared" si="3"/>
        <v>5437.2673961073597</v>
      </c>
      <c r="I30" s="92">
        <f t="shared" si="4"/>
        <v>646.21502013036809</v>
      </c>
      <c r="J30" s="92">
        <f t="shared" si="5"/>
        <v>18640.95045592331</v>
      </c>
      <c r="K30" s="318">
        <f t="shared" si="6"/>
        <v>2118.7341853035146</v>
      </c>
      <c r="L30" s="323">
        <f t="shared" si="7"/>
        <v>105780.68464122684</v>
      </c>
      <c r="P30" s="88" t="s">
        <v>166</v>
      </c>
      <c r="Q30" s="89" t="s">
        <v>137</v>
      </c>
      <c r="R30" s="90">
        <v>103203</v>
      </c>
      <c r="S30" s="90">
        <f t="shared" si="8"/>
        <v>52.755527156549519</v>
      </c>
      <c r="T30" s="89">
        <v>37.5</v>
      </c>
      <c r="U30" s="92">
        <f t="shared" si="9"/>
        <v>1385.0095858895706</v>
      </c>
      <c r="V30" s="92">
        <f t="shared" si="10"/>
        <v>13857.911270130367</v>
      </c>
      <c r="W30" s="92">
        <f t="shared" si="11"/>
        <v>6455.3026866530863</v>
      </c>
      <c r="X30" s="92">
        <f t="shared" si="12"/>
        <v>784.41007189417167</v>
      </c>
      <c r="Y30" s="92">
        <f t="shared" si="13"/>
        <v>22482.633614567196</v>
      </c>
      <c r="Z30" s="318">
        <f t="shared" si="14"/>
        <v>2571.8319488817892</v>
      </c>
      <c r="AA30" s="323">
        <f t="shared" si="15"/>
        <v>128257.46556344899</v>
      </c>
    </row>
    <row r="31" spans="1:27" x14ac:dyDescent="0.3">
      <c r="A31" s="88" t="s">
        <v>66</v>
      </c>
      <c r="B31" s="89" t="s">
        <v>134</v>
      </c>
      <c r="C31" s="90">
        <v>86615</v>
      </c>
      <c r="D31" s="90">
        <f t="shared" si="0"/>
        <v>44.276038338658147</v>
      </c>
      <c r="E31" s="89">
        <v>37.5</v>
      </c>
      <c r="F31" s="92">
        <f t="shared" si="1"/>
        <v>1162.3945552147238</v>
      </c>
      <c r="G31" s="92">
        <f t="shared" si="2"/>
        <v>11630.504778565952</v>
      </c>
      <c r="H31" s="92">
        <f t="shared" si="3"/>
        <v>5539.2069666769257</v>
      </c>
      <c r="I31" s="92">
        <f t="shared" si="4"/>
        <v>658.33045916411038</v>
      </c>
      <c r="J31" s="92">
        <f t="shared" si="5"/>
        <v>18990.436759621709</v>
      </c>
      <c r="K31" s="318">
        <f t="shared" si="6"/>
        <v>2158.4568690095848</v>
      </c>
      <c r="L31" s="323">
        <f t="shared" si="7"/>
        <v>107763.8936286313</v>
      </c>
      <c r="P31" s="88" t="s">
        <v>167</v>
      </c>
      <c r="Q31" s="89" t="s">
        <v>137</v>
      </c>
      <c r="R31" s="90">
        <v>105978</v>
      </c>
      <c r="S31" s="90">
        <f t="shared" si="8"/>
        <v>54.174057507987214</v>
      </c>
      <c r="T31" s="89">
        <v>37.5</v>
      </c>
      <c r="U31" s="92">
        <f t="shared" si="9"/>
        <v>1422.2507668711658</v>
      </c>
      <c r="V31" s="92">
        <f t="shared" si="10"/>
        <v>14230.533226610431</v>
      </c>
      <c r="W31" s="92">
        <f t="shared" si="11"/>
        <v>6628.8777276447472</v>
      </c>
      <c r="X31" s="92">
        <f t="shared" si="12"/>
        <v>805.50188075153369</v>
      </c>
      <c r="Y31" s="92">
        <f t="shared" si="13"/>
        <v>23087.163601877877</v>
      </c>
      <c r="Z31" s="318">
        <f t="shared" si="14"/>
        <v>2640.9853035143765</v>
      </c>
      <c r="AA31" s="323">
        <f t="shared" si="15"/>
        <v>131706.14890539227</v>
      </c>
    </row>
    <row r="32" spans="1:27" x14ac:dyDescent="0.3">
      <c r="A32" s="88" t="s">
        <v>67</v>
      </c>
      <c r="B32" s="89" t="s">
        <v>134</v>
      </c>
      <c r="C32" s="90">
        <v>89800</v>
      </c>
      <c r="D32" s="90">
        <f t="shared" si="0"/>
        <v>45.904153354632584</v>
      </c>
      <c r="E32" s="89">
        <v>37.5</v>
      </c>
      <c r="F32" s="92">
        <f t="shared" si="1"/>
        <v>1205.138036809816</v>
      </c>
      <c r="G32" s="92">
        <f t="shared" si="2"/>
        <v>12058.180789877302</v>
      </c>
      <c r="H32" s="92">
        <f t="shared" si="3"/>
        <v>5742.8942516606585</v>
      </c>
      <c r="I32" s="92">
        <f t="shared" si="4"/>
        <v>682.53853527607362</v>
      </c>
      <c r="J32" s="92">
        <f t="shared" si="5"/>
        <v>19688.751613623852</v>
      </c>
      <c r="K32" s="318">
        <f t="shared" si="6"/>
        <v>2237.8274760383383</v>
      </c>
      <c r="L32" s="323">
        <f t="shared" si="7"/>
        <v>111726.57908966219</v>
      </c>
      <c r="P32" s="88" t="s">
        <v>168</v>
      </c>
      <c r="Q32" s="89" t="s">
        <v>137</v>
      </c>
      <c r="R32" s="90">
        <v>108758</v>
      </c>
      <c r="S32" s="90">
        <f t="shared" si="8"/>
        <v>55.595143769968054</v>
      </c>
      <c r="T32" s="89">
        <v>37.5</v>
      </c>
      <c r="U32" s="92">
        <f t="shared" si="9"/>
        <v>1459.5590490797545</v>
      </c>
      <c r="V32" s="92">
        <f t="shared" si="10"/>
        <v>14603.826574003067</v>
      </c>
      <c r="W32" s="92">
        <f t="shared" si="11"/>
        <v>6802.7655164580128</v>
      </c>
      <c r="X32" s="92">
        <f t="shared" si="12"/>
        <v>826.63169286809807</v>
      </c>
      <c r="Y32" s="92">
        <f t="shared" si="13"/>
        <v>23692.782832408931</v>
      </c>
      <c r="Z32" s="318">
        <f t="shared" si="14"/>
        <v>2710.2632587859425</v>
      </c>
      <c r="AA32" s="323">
        <f t="shared" si="15"/>
        <v>135161.04609119488</v>
      </c>
    </row>
    <row r="33" spans="1:27" x14ac:dyDescent="0.3">
      <c r="A33" s="88" t="s">
        <v>68</v>
      </c>
      <c r="B33" s="89" t="s">
        <v>134</v>
      </c>
      <c r="C33" s="90">
        <v>92986</v>
      </c>
      <c r="D33" s="90">
        <f t="shared" si="0"/>
        <v>47.532779552715652</v>
      </c>
      <c r="E33" s="89">
        <v>37.5</v>
      </c>
      <c r="F33" s="92">
        <f t="shared" si="1"/>
        <v>1247.8949386503068</v>
      </c>
      <c r="G33" s="92">
        <f t="shared" si="2"/>
        <v>12485.991079371166</v>
      </c>
      <c r="H33" s="92">
        <f t="shared" si="3"/>
        <v>5946.6454886961919</v>
      </c>
      <c r="I33" s="92">
        <f t="shared" si="4"/>
        <v>706.7542120398773</v>
      </c>
      <c r="J33" s="92">
        <f t="shared" si="5"/>
        <v>20387.285718757539</v>
      </c>
      <c r="K33" s="318">
        <f t="shared" si="6"/>
        <v>2317.223003194888</v>
      </c>
      <c r="L33" s="323">
        <f t="shared" si="7"/>
        <v>115690.50872195241</v>
      </c>
      <c r="P33" s="88" t="s">
        <v>169</v>
      </c>
      <c r="Q33" s="89" t="s">
        <v>137</v>
      </c>
      <c r="R33" s="90">
        <v>112366</v>
      </c>
      <c r="S33" s="90">
        <f t="shared" si="8"/>
        <v>57.439488817891373</v>
      </c>
      <c r="T33" s="89">
        <v>37.5</v>
      </c>
      <c r="U33" s="92">
        <f t="shared" si="9"/>
        <v>1507.9792944785274</v>
      </c>
      <c r="V33" s="92">
        <f t="shared" si="10"/>
        <v>15088.302256518406</v>
      </c>
      <c r="W33" s="92">
        <f t="shared" si="11"/>
        <v>7028.4443445293327</v>
      </c>
      <c r="X33" s="92">
        <f t="shared" si="12"/>
        <v>854.05484470858892</v>
      </c>
      <c r="Y33" s="92">
        <f t="shared" si="13"/>
        <v>24478.780740234855</v>
      </c>
      <c r="Z33" s="318">
        <f t="shared" si="14"/>
        <v>2800.1750798722046</v>
      </c>
      <c r="AA33" s="323">
        <f t="shared" si="15"/>
        <v>139644.95582010705</v>
      </c>
    </row>
    <row r="34" spans="1:27" x14ac:dyDescent="0.3">
      <c r="A34" s="88" t="s">
        <v>69</v>
      </c>
      <c r="B34" s="89" t="s">
        <v>134</v>
      </c>
      <c r="C34" s="90">
        <v>96171</v>
      </c>
      <c r="D34" s="90">
        <f t="shared" si="0"/>
        <v>49.160894568690097</v>
      </c>
      <c r="E34" s="89">
        <v>37.5</v>
      </c>
      <c r="F34" s="92">
        <f t="shared" si="1"/>
        <v>1290.6384202453987</v>
      </c>
      <c r="G34" s="92">
        <f t="shared" si="2"/>
        <v>12913.667090682515</v>
      </c>
      <c r="H34" s="92">
        <f t="shared" si="3"/>
        <v>6150.3327736799238</v>
      </c>
      <c r="I34" s="92">
        <f t="shared" si="4"/>
        <v>730.96228815184043</v>
      </c>
      <c r="J34" s="92">
        <f t="shared" si="5"/>
        <v>21085.600572759678</v>
      </c>
      <c r="K34" s="318">
        <f t="shared" si="6"/>
        <v>2396.5936102236424</v>
      </c>
      <c r="L34" s="323">
        <f t="shared" si="7"/>
        <v>119653.19418298332</v>
      </c>
      <c r="P34" s="88" t="s">
        <v>170</v>
      </c>
      <c r="Q34" s="89" t="s">
        <v>137</v>
      </c>
      <c r="R34" s="90">
        <v>115954</v>
      </c>
      <c r="S34" s="90">
        <f t="shared" si="8"/>
        <v>59.273610223642173</v>
      </c>
      <c r="T34" s="89">
        <v>666444</v>
      </c>
      <c r="U34" s="92">
        <f t="shared" si="9"/>
        <v>1556.1311349693253</v>
      </c>
      <c r="V34" s="92">
        <f t="shared" si="10"/>
        <v>15570.092375383436</v>
      </c>
      <c r="W34" s="92">
        <f t="shared" si="11"/>
        <v>7252.8721813142265</v>
      </c>
      <c r="X34" s="92">
        <f t="shared" si="12"/>
        <v>881.32598351226989</v>
      </c>
      <c r="Y34" s="92">
        <f t="shared" si="13"/>
        <v>25260.421675179256</v>
      </c>
      <c r="Z34" s="318">
        <f t="shared" si="14"/>
        <v>2889.5884984025561</v>
      </c>
      <c r="AA34" s="323">
        <f t="shared" si="15"/>
        <v>144104.01017358183</v>
      </c>
    </row>
    <row r="35" spans="1:27" x14ac:dyDescent="0.3">
      <c r="A35" s="88" t="s">
        <v>70</v>
      </c>
      <c r="B35" s="89" t="s">
        <v>134</v>
      </c>
      <c r="C35" s="90">
        <v>99885</v>
      </c>
      <c r="D35" s="90">
        <f t="shared" si="0"/>
        <v>51.059424920127796</v>
      </c>
      <c r="E35" s="89">
        <v>37.5</v>
      </c>
      <c r="F35" s="92">
        <f t="shared" si="1"/>
        <v>1340.4812116564417</v>
      </c>
      <c r="G35" s="92">
        <f t="shared" si="2"/>
        <v>13412.376260544479</v>
      </c>
      <c r="H35" s="92">
        <f t="shared" si="3"/>
        <v>6387.850694065979</v>
      </c>
      <c r="I35" s="92">
        <f t="shared" si="4"/>
        <v>759.19110908742334</v>
      </c>
      <c r="J35" s="92">
        <f t="shared" si="5"/>
        <v>21899.899275354324</v>
      </c>
      <c r="K35" s="318">
        <f t="shared" si="6"/>
        <v>2489.1469648562302</v>
      </c>
      <c r="L35" s="323">
        <f t="shared" si="7"/>
        <v>124274.04624021056</v>
      </c>
      <c r="P35" s="88" t="s">
        <v>171</v>
      </c>
      <c r="Q35" s="89" t="s">
        <v>137</v>
      </c>
      <c r="R35" s="90">
        <v>119531</v>
      </c>
      <c r="S35" s="90">
        <f t="shared" si="8"/>
        <v>61.102108626198081</v>
      </c>
      <c r="T35" s="89">
        <v>37.5</v>
      </c>
      <c r="U35" s="92">
        <f t="shared" si="9"/>
        <v>1604.1353527607362</v>
      </c>
      <c r="V35" s="92">
        <f t="shared" si="10"/>
        <v>16050.4054342408</v>
      </c>
      <c r="W35" s="92">
        <f t="shared" si="11"/>
        <v>7476.6119728915846</v>
      </c>
      <c r="X35" s="92">
        <f t="shared" si="12"/>
        <v>908.51351514570558</v>
      </c>
      <c r="Y35" s="92">
        <f t="shared" si="13"/>
        <v>26039.666275038828</v>
      </c>
      <c r="Z35" s="318">
        <f t="shared" si="14"/>
        <v>2978.7277955271566</v>
      </c>
      <c r="AA35" s="323">
        <f t="shared" si="15"/>
        <v>148549.39407056599</v>
      </c>
    </row>
    <row r="36" spans="1:27" x14ac:dyDescent="0.3">
      <c r="A36" s="88" t="s">
        <v>71</v>
      </c>
      <c r="B36" s="89" t="s">
        <v>134</v>
      </c>
      <c r="C36" s="90">
        <v>100419</v>
      </c>
      <c r="D36" s="90">
        <f t="shared" si="0"/>
        <v>51.332396166134188</v>
      </c>
      <c r="E36" s="89">
        <v>37.5</v>
      </c>
      <c r="F36" s="92">
        <f t="shared" si="1"/>
        <v>1347.6476226993866</v>
      </c>
      <c r="G36" s="92">
        <f t="shared" si="2"/>
        <v>13484.080810007668</v>
      </c>
      <c r="H36" s="92">
        <f t="shared" si="3"/>
        <v>6422.0010897273014</v>
      </c>
      <c r="I36" s="92">
        <f t="shared" si="4"/>
        <v>763.24985717024538</v>
      </c>
      <c r="J36" s="92">
        <f t="shared" si="5"/>
        <v>22016.979379604603</v>
      </c>
      <c r="K36" s="318">
        <f t="shared" si="6"/>
        <v>2502.4543130990419</v>
      </c>
      <c r="L36" s="323">
        <f t="shared" si="7"/>
        <v>124938.43369270363</v>
      </c>
      <c r="P36" s="88" t="s">
        <v>172</v>
      </c>
      <c r="Q36" s="89" t="s">
        <v>137</v>
      </c>
      <c r="R36" s="90">
        <v>123115</v>
      </c>
      <c r="S36" s="90">
        <f t="shared" si="8"/>
        <v>62.934185303514376</v>
      </c>
      <c r="T36" s="89">
        <v>37.5</v>
      </c>
      <c r="U36" s="92">
        <f t="shared" si="9"/>
        <v>1652.2335122699387</v>
      </c>
      <c r="V36" s="92">
        <f t="shared" si="10"/>
        <v>16531.65844037577</v>
      </c>
      <c r="W36" s="92">
        <f t="shared" si="11"/>
        <v>7700.7896114191908</v>
      </c>
      <c r="X36" s="92">
        <f t="shared" si="12"/>
        <v>935.75425134202453</v>
      </c>
      <c r="Y36" s="92">
        <f t="shared" si="13"/>
        <v>26820.435815406923</v>
      </c>
      <c r="Z36" s="318">
        <f t="shared" si="14"/>
        <v>3068.0415335463258</v>
      </c>
      <c r="AA36" s="323">
        <f t="shared" si="15"/>
        <v>153003.47734895325</v>
      </c>
    </row>
    <row r="37" spans="1:27" x14ac:dyDescent="0.3">
      <c r="A37" s="88" t="s">
        <v>72</v>
      </c>
      <c r="B37" s="89" t="s">
        <v>134</v>
      </c>
      <c r="C37" s="90">
        <v>103604</v>
      </c>
      <c r="D37" s="90">
        <f t="shared" si="0"/>
        <v>52.960511182108625</v>
      </c>
      <c r="E37" s="89">
        <v>37.5</v>
      </c>
      <c r="F37" s="92">
        <f t="shared" si="1"/>
        <v>1390.3911042944785</v>
      </c>
      <c r="G37" s="92">
        <f t="shared" si="2"/>
        <v>13911.756821319019</v>
      </c>
      <c r="H37" s="92">
        <f t="shared" si="3"/>
        <v>6625.6883747110351</v>
      </c>
      <c r="I37" s="92">
        <f t="shared" si="4"/>
        <v>787.45793328220861</v>
      </c>
      <c r="J37" s="92">
        <f t="shared" si="5"/>
        <v>22715.294233606743</v>
      </c>
      <c r="K37" s="318">
        <f t="shared" si="6"/>
        <v>2581.8249201277954</v>
      </c>
      <c r="L37" s="323">
        <f t="shared" si="7"/>
        <v>128901.11915373454</v>
      </c>
      <c r="P37" s="88" t="s">
        <v>173</v>
      </c>
      <c r="Q37" s="89" t="s">
        <v>137</v>
      </c>
      <c r="R37" s="90">
        <v>130723</v>
      </c>
      <c r="S37" s="90">
        <f t="shared" si="8"/>
        <v>66.823258785942485</v>
      </c>
      <c r="T37" s="89">
        <v>37.5</v>
      </c>
      <c r="U37" s="92">
        <f t="shared" si="9"/>
        <v>1754.3347392638038</v>
      </c>
      <c r="V37" s="92">
        <f t="shared" si="10"/>
        <v>17553.246852952456</v>
      </c>
      <c r="W37" s="92">
        <f t="shared" si="11"/>
        <v>8176.6666967757865</v>
      </c>
      <c r="X37" s="92">
        <f t="shared" si="12"/>
        <v>993.58001054447857</v>
      </c>
      <c r="Y37" s="92">
        <f t="shared" si="13"/>
        <v>28477.828299536523</v>
      </c>
      <c r="Z37" s="318">
        <f t="shared" si="14"/>
        <v>3257.633865814696</v>
      </c>
      <c r="AA37" s="323">
        <f t="shared" si="15"/>
        <v>162458.46216535123</v>
      </c>
    </row>
    <row r="38" spans="1:27" x14ac:dyDescent="0.3">
      <c r="A38" s="88" t="s">
        <v>73</v>
      </c>
      <c r="B38" s="89" t="s">
        <v>134</v>
      </c>
      <c r="C38" s="90">
        <v>106795</v>
      </c>
      <c r="D38" s="90">
        <f t="shared" si="0"/>
        <v>54.591693290734824</v>
      </c>
      <c r="E38" s="89">
        <v>37.5</v>
      </c>
      <c r="F38" s="92">
        <f t="shared" si="1"/>
        <v>1433.2151073619632</v>
      </c>
      <c r="G38" s="92">
        <f t="shared" si="2"/>
        <v>14340.23850172546</v>
      </c>
      <c r="H38" s="92">
        <f t="shared" si="3"/>
        <v>6829.7593720055684</v>
      </c>
      <c r="I38" s="92">
        <f t="shared" si="4"/>
        <v>811.71161330521466</v>
      </c>
      <c r="J38" s="92">
        <f t="shared" si="5"/>
        <v>23414.924594398206</v>
      </c>
      <c r="K38" s="318">
        <f t="shared" si="6"/>
        <v>2661.3450479233225</v>
      </c>
      <c r="L38" s="323">
        <f t="shared" si="7"/>
        <v>132871.26964232154</v>
      </c>
      <c r="P38" s="88" t="s">
        <v>174</v>
      </c>
      <c r="Q38" s="89" t="s">
        <v>137</v>
      </c>
      <c r="R38" s="90">
        <v>134745</v>
      </c>
      <c r="S38" s="90">
        <f t="shared" si="8"/>
        <v>68.879233226837059</v>
      </c>
      <c r="T38" s="89">
        <v>37.5</v>
      </c>
      <c r="U38" s="92">
        <f t="shared" si="9"/>
        <v>1808.3109662576687</v>
      </c>
      <c r="V38" s="92">
        <f t="shared" si="10"/>
        <v>18093.313703029144</v>
      </c>
      <c r="W38" s="92">
        <f t="shared" si="11"/>
        <v>8428.2410444761317</v>
      </c>
      <c r="X38" s="92">
        <f t="shared" si="12"/>
        <v>1024.1498322469324</v>
      </c>
      <c r="Y38" s="92">
        <f t="shared" si="13"/>
        <v>29354.015546009876</v>
      </c>
      <c r="Z38" s="318">
        <f t="shared" si="14"/>
        <v>3357.8626198083066</v>
      </c>
      <c r="AA38" s="323">
        <f t="shared" si="15"/>
        <v>167456.8781658182</v>
      </c>
    </row>
    <row r="39" spans="1:27" x14ac:dyDescent="0.3">
      <c r="A39" s="88" t="s">
        <v>74</v>
      </c>
      <c r="B39" s="89" t="s">
        <v>134</v>
      </c>
      <c r="C39" s="90">
        <v>109978</v>
      </c>
      <c r="D39" s="90">
        <f t="shared" si="0"/>
        <v>56.218785942492005</v>
      </c>
      <c r="E39" s="89">
        <v>37.5</v>
      </c>
      <c r="F39" s="92">
        <f t="shared" si="1"/>
        <v>1475.9317484662577</v>
      </c>
      <c r="G39" s="92">
        <f t="shared" si="2"/>
        <v>14767.64595667178</v>
      </c>
      <c r="H39" s="92">
        <f t="shared" si="3"/>
        <v>7033.3187528857015</v>
      </c>
      <c r="I39" s="92">
        <f t="shared" si="4"/>
        <v>835.90448811349688</v>
      </c>
      <c r="J39" s="92">
        <f t="shared" si="5"/>
        <v>24112.800946137235</v>
      </c>
      <c r="K39" s="318">
        <f t="shared" si="6"/>
        <v>2740.6658146964851</v>
      </c>
      <c r="L39" s="323">
        <f t="shared" si="7"/>
        <v>136831.46676083375</v>
      </c>
      <c r="P39" s="88" t="s">
        <v>175</v>
      </c>
      <c r="Q39" s="89" t="s">
        <v>137</v>
      </c>
      <c r="R39" s="90">
        <v>138770</v>
      </c>
      <c r="S39" s="90">
        <f t="shared" si="8"/>
        <v>70.936741214057506</v>
      </c>
      <c r="T39" s="89">
        <v>37.5</v>
      </c>
      <c r="U39" s="92">
        <f t="shared" si="9"/>
        <v>1862.32745398773</v>
      </c>
      <c r="V39" s="92">
        <f t="shared" si="10"/>
        <v>18633.783387653377</v>
      </c>
      <c r="W39" s="92">
        <f t="shared" si="11"/>
        <v>8680.0030408694402</v>
      </c>
      <c r="X39" s="92">
        <f t="shared" si="12"/>
        <v>1054.742455904908</v>
      </c>
      <c r="Y39" s="92">
        <f t="shared" si="13"/>
        <v>30230.856338415455</v>
      </c>
      <c r="Z39" s="318">
        <f t="shared" si="14"/>
        <v>3458.1661341853032</v>
      </c>
      <c r="AA39" s="323">
        <f t="shared" si="15"/>
        <v>172459.02247260074</v>
      </c>
    </row>
    <row r="40" spans="1:27" x14ac:dyDescent="0.3">
      <c r="A40" s="88" t="s">
        <v>75</v>
      </c>
      <c r="B40" s="89" t="s">
        <v>134</v>
      </c>
      <c r="C40" s="90">
        <v>116348</v>
      </c>
      <c r="D40" s="90">
        <f t="shared" si="0"/>
        <v>59.475015974440893</v>
      </c>
      <c r="E40" s="89">
        <v>37.5</v>
      </c>
      <c r="F40" s="92">
        <f t="shared" si="1"/>
        <v>1561.4187116564417</v>
      </c>
      <c r="G40" s="92">
        <f t="shared" si="2"/>
        <v>15622.99797929448</v>
      </c>
      <c r="H40" s="92">
        <f t="shared" si="3"/>
        <v>7440.6933228531661</v>
      </c>
      <c r="I40" s="92">
        <f t="shared" si="4"/>
        <v>884.32064033742324</v>
      </c>
      <c r="J40" s="92">
        <f t="shared" si="5"/>
        <v>25509.430654141514</v>
      </c>
      <c r="K40" s="318">
        <f t="shared" si="6"/>
        <v>2899.4070287539935</v>
      </c>
      <c r="L40" s="323">
        <f t="shared" si="7"/>
        <v>144756.83768289548</v>
      </c>
      <c r="P40" s="88" t="s">
        <v>78</v>
      </c>
      <c r="Q40" s="89" t="s">
        <v>137</v>
      </c>
      <c r="R40" s="90">
        <f>'2021'!R40*1.02</f>
        <v>0</v>
      </c>
      <c r="S40" s="90">
        <f t="shared" si="8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0"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v>118474</v>
      </c>
      <c r="D41" s="90">
        <f t="shared" si="0"/>
        <v>60.561789137380195</v>
      </c>
      <c r="E41" s="89">
        <v>37.5</v>
      </c>
      <c r="F41" s="92">
        <f t="shared" si="1"/>
        <v>1589.950153374233</v>
      </c>
      <c r="G41" s="92">
        <f t="shared" si="2"/>
        <v>15908.473395322086</v>
      </c>
      <c r="H41" s="92">
        <f t="shared" si="3"/>
        <v>7576.6553849804559</v>
      </c>
      <c r="I41" s="92">
        <f t="shared" si="4"/>
        <v>900.47962615030667</v>
      </c>
      <c r="J41" s="92">
        <f t="shared" si="5"/>
        <v>25975.558559827081</v>
      </c>
      <c r="K41" s="318">
        <f t="shared" si="6"/>
        <v>2952.3872204472846</v>
      </c>
      <c r="L41" s="323">
        <f t="shared" si="7"/>
        <v>147401.94578027437</v>
      </c>
      <c r="P41" s="88" t="s">
        <v>176</v>
      </c>
      <c r="Q41" s="89" t="s">
        <v>137</v>
      </c>
      <c r="R41" s="90">
        <v>0</v>
      </c>
      <c r="S41" s="90">
        <f t="shared" si="8"/>
        <v>0</v>
      </c>
      <c r="T41" s="89">
        <v>37.5</v>
      </c>
      <c r="U41" s="92">
        <f t="shared" si="9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v>120598</v>
      </c>
      <c r="D42" s="90">
        <f t="shared" si="0"/>
        <v>61.647539936102234</v>
      </c>
      <c r="E42" s="89">
        <v>37.5</v>
      </c>
      <c r="F42" s="92">
        <f t="shared" si="1"/>
        <v>1618.454754601227</v>
      </c>
      <c r="G42" s="92">
        <f t="shared" si="2"/>
        <v>16193.680254984663</v>
      </c>
      <c r="H42" s="92">
        <f t="shared" si="3"/>
        <v>7712.4895430041452</v>
      </c>
      <c r="I42" s="92">
        <f t="shared" si="4"/>
        <v>916.6234106595092</v>
      </c>
      <c r="J42" s="92">
        <f t="shared" si="5"/>
        <v>26441.247963249545</v>
      </c>
      <c r="K42" s="318">
        <f t="shared" si="6"/>
        <v>3005.3175718849839</v>
      </c>
      <c r="L42" s="323">
        <f t="shared" si="7"/>
        <v>150044.56553513455</v>
      </c>
      <c r="P42" s="88" t="s">
        <v>177</v>
      </c>
      <c r="Q42" s="89" t="s">
        <v>137</v>
      </c>
      <c r="R42" s="90">
        <v>147662</v>
      </c>
      <c r="S42" s="90">
        <f t="shared" si="8"/>
        <v>75.482172523961665</v>
      </c>
      <c r="T42" s="89">
        <v>37.5</v>
      </c>
      <c r="U42" s="92">
        <f t="shared" si="9"/>
        <v>1981.6602760736196</v>
      </c>
      <c r="V42" s="92">
        <f t="shared" si="10"/>
        <v>19827.784986579754</v>
      </c>
      <c r="W42" s="92">
        <f t="shared" si="11"/>
        <v>9236.1937668146093</v>
      </c>
      <c r="X42" s="92">
        <f t="shared" si="12"/>
        <v>1122.327452070552</v>
      </c>
      <c r="Y42" s="92">
        <f t="shared" si="13"/>
        <v>32167.966481538537</v>
      </c>
      <c r="Z42" s="318">
        <f t="shared" si="14"/>
        <v>3679.755910543131</v>
      </c>
      <c r="AA42" s="323">
        <f t="shared" si="15"/>
        <v>183509.72239208166</v>
      </c>
    </row>
    <row r="43" spans="1:27" x14ac:dyDescent="0.3">
      <c r="A43" s="88" t="s">
        <v>78</v>
      </c>
      <c r="B43" s="89" t="s">
        <v>134</v>
      </c>
      <c r="C43" s="90">
        <v>123250</v>
      </c>
      <c r="D43" s="90">
        <f t="shared" si="0"/>
        <v>63.003194888178911</v>
      </c>
      <c r="E43" s="89">
        <v>37.5</v>
      </c>
      <c r="F43" s="92">
        <f t="shared" si="1"/>
        <v>1654.045245398773</v>
      </c>
      <c r="G43" s="92">
        <f t="shared" si="2"/>
        <v>16549.785995015336</v>
      </c>
      <c r="H43" s="92">
        <f t="shared" si="3"/>
        <v>7882.0903843783544</v>
      </c>
      <c r="I43" s="92">
        <f t="shared" si="4"/>
        <v>936.78033934049074</v>
      </c>
      <c r="J43" s="92">
        <f t="shared" si="5"/>
        <v>27022.701964132953</v>
      </c>
      <c r="K43" s="318">
        <f t="shared" si="6"/>
        <v>3071.4057507987218</v>
      </c>
      <c r="L43" s="323">
        <f t="shared" si="7"/>
        <v>153344.10771493171</v>
      </c>
      <c r="P43" s="88" t="s">
        <v>178</v>
      </c>
      <c r="Q43" s="89" t="s">
        <v>137</v>
      </c>
      <c r="R43" s="90">
        <v>150592</v>
      </c>
      <c r="S43" s="90">
        <f t="shared" si="8"/>
        <v>76.979936102236422</v>
      </c>
      <c r="T43" s="89">
        <v>37.5</v>
      </c>
      <c r="U43" s="92">
        <f t="shared" si="9"/>
        <v>2020.9815950920247</v>
      </c>
      <c r="V43" s="92">
        <f t="shared" si="10"/>
        <v>20221.220061349693</v>
      </c>
      <c r="W43" s="92">
        <f t="shared" si="11"/>
        <v>9419.4639902760719</v>
      </c>
      <c r="X43" s="92">
        <f t="shared" si="12"/>
        <v>1144.59736196319</v>
      </c>
      <c r="Y43" s="92">
        <f t="shared" si="13"/>
        <v>32806.26300868098</v>
      </c>
      <c r="Z43" s="318">
        <f t="shared" si="14"/>
        <v>3752.7718849840257</v>
      </c>
      <c r="AA43" s="323">
        <f t="shared" si="15"/>
        <v>187151.03489366497</v>
      </c>
    </row>
    <row r="44" spans="1:27" x14ac:dyDescent="0.3">
      <c r="A44" s="88" t="s">
        <v>79</v>
      </c>
      <c r="B44" s="89" t="s">
        <v>134</v>
      </c>
      <c r="C44" s="90">
        <v>0</v>
      </c>
      <c r="D44" s="90">
        <f t="shared" si="0"/>
        <v>0</v>
      </c>
      <c r="E44" s="89">
        <v>37.5</v>
      </c>
      <c r="F44" s="92">
        <f t="shared" si="1"/>
        <v>0</v>
      </c>
      <c r="G44" s="92">
        <f t="shared" si="2"/>
        <v>0</v>
      </c>
      <c r="H44" s="92">
        <f t="shared" si="3"/>
        <v>0</v>
      </c>
      <c r="I44" s="92">
        <f t="shared" si="4"/>
        <v>0</v>
      </c>
      <c r="J44" s="92">
        <f t="shared" si="5"/>
        <v>0</v>
      </c>
      <c r="K44" s="318">
        <f t="shared" si="6"/>
        <v>0</v>
      </c>
      <c r="L44" s="323">
        <f t="shared" si="7"/>
        <v>0</v>
      </c>
      <c r="P44" s="88" t="s">
        <v>179</v>
      </c>
      <c r="Q44" s="89" t="s">
        <v>137</v>
      </c>
      <c r="R44" s="90">
        <v>153516</v>
      </c>
      <c r="S44" s="90">
        <f t="shared" si="8"/>
        <v>78.474632587859432</v>
      </c>
      <c r="T44" s="89">
        <v>37.5</v>
      </c>
      <c r="U44" s="92">
        <f t="shared" si="9"/>
        <v>2060.222392638037</v>
      </c>
      <c r="V44" s="92">
        <f t="shared" si="10"/>
        <v>20613.849467024542</v>
      </c>
      <c r="W44" s="92">
        <f t="shared" si="11"/>
        <v>9602.3589163516117</v>
      </c>
      <c r="X44" s="92">
        <f t="shared" si="12"/>
        <v>1166.8216679447853</v>
      </c>
      <c r="Y44" s="92">
        <f t="shared" si="13"/>
        <v>33443.252443958976</v>
      </c>
      <c r="Z44" s="318">
        <f t="shared" si="14"/>
        <v>3825.6383386581474</v>
      </c>
      <c r="AA44" s="323">
        <f t="shared" si="15"/>
        <v>190784.89078261712</v>
      </c>
    </row>
    <row r="45" spans="1:27" x14ac:dyDescent="0.3">
      <c r="A45" s="88" t="s">
        <v>80</v>
      </c>
      <c r="B45" s="89" t="s">
        <v>134</v>
      </c>
      <c r="C45" s="90">
        <v>133028</v>
      </c>
      <c r="D45" s="90">
        <f t="shared" si="0"/>
        <v>68.001533546325888</v>
      </c>
      <c r="E45" s="89">
        <v>37.5</v>
      </c>
      <c r="F45" s="92">
        <f t="shared" si="1"/>
        <v>1785.2684049079753</v>
      </c>
      <c r="G45" s="92">
        <f t="shared" si="2"/>
        <v>17862.758063650308</v>
      </c>
      <c r="H45" s="92">
        <f t="shared" si="3"/>
        <v>8507.4135468810036</v>
      </c>
      <c r="I45" s="92">
        <f t="shared" si="4"/>
        <v>1011.0995130368099</v>
      </c>
      <c r="J45" s="92">
        <f t="shared" si="5"/>
        <v>29166.539528476096</v>
      </c>
      <c r="K45" s="318">
        <f t="shared" si="6"/>
        <v>3315.074760383387</v>
      </c>
      <c r="L45" s="323">
        <f t="shared" si="7"/>
        <v>165509.61428885948</v>
      </c>
      <c r="P45" s="88" t="s">
        <v>180</v>
      </c>
      <c r="Q45" s="89" t="s">
        <v>137</v>
      </c>
      <c r="R45" s="90">
        <v>0</v>
      </c>
      <c r="S45" s="90">
        <f t="shared" si="8"/>
        <v>0</v>
      </c>
      <c r="T45" s="89">
        <v>37.5</v>
      </c>
      <c r="U45" s="92">
        <f t="shared" si="9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v>135666</v>
      </c>
      <c r="D46" s="90">
        <f t="shared" si="0"/>
        <v>69.350031948881792</v>
      </c>
      <c r="E46" s="89">
        <v>37.5</v>
      </c>
      <c r="F46" s="92">
        <f t="shared" si="1"/>
        <v>1820.6710122699385</v>
      </c>
      <c r="G46" s="92">
        <f t="shared" si="2"/>
        <v>18216.983909125767</v>
      </c>
      <c r="H46" s="92">
        <f t="shared" si="3"/>
        <v>8676.1190595300104</v>
      </c>
      <c r="I46" s="92">
        <f t="shared" si="4"/>
        <v>1031.1500325920244</v>
      </c>
      <c r="J46" s="92">
        <f t="shared" si="5"/>
        <v>29744.924013517739</v>
      </c>
      <c r="K46" s="318">
        <f t="shared" si="6"/>
        <v>3380.8140575079874</v>
      </c>
      <c r="L46" s="323">
        <f t="shared" si="7"/>
        <v>168791.73807102573</v>
      </c>
      <c r="P46" s="88" t="s">
        <v>181</v>
      </c>
      <c r="Q46" s="89" t="s">
        <v>137</v>
      </c>
      <c r="R46" s="90">
        <v>0</v>
      </c>
      <c r="S46" s="90">
        <f t="shared" si="8"/>
        <v>0</v>
      </c>
      <c r="T46" s="89">
        <v>37.5</v>
      </c>
      <c r="U46" s="92">
        <f t="shared" si="9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v>138304</v>
      </c>
      <c r="D47" s="90">
        <f t="shared" si="0"/>
        <v>70.698530351437697</v>
      </c>
      <c r="E47" s="89">
        <v>37.5</v>
      </c>
      <c r="F47" s="92">
        <f t="shared" si="1"/>
        <v>1856.0736196319019</v>
      </c>
      <c r="G47" s="92">
        <f t="shared" si="2"/>
        <v>18571.20975460123</v>
      </c>
      <c r="H47" s="92">
        <f t="shared" si="3"/>
        <v>8844.824572179019</v>
      </c>
      <c r="I47" s="92">
        <f t="shared" si="4"/>
        <v>1051.2005521472393</v>
      </c>
      <c r="J47" s="92">
        <f t="shared" si="5"/>
        <v>30323.308498559389</v>
      </c>
      <c r="K47" s="318">
        <f t="shared" si="6"/>
        <v>3446.5533546325878</v>
      </c>
      <c r="L47" s="323">
        <f t="shared" si="7"/>
        <v>172073.86185319198</v>
      </c>
      <c r="P47" s="88" t="s">
        <v>182</v>
      </c>
      <c r="Q47" s="89" t="s">
        <v>137</v>
      </c>
      <c r="R47" s="90">
        <v>0</v>
      </c>
      <c r="S47" s="90">
        <f t="shared" si="8"/>
        <v>0</v>
      </c>
      <c r="T47" s="89">
        <v>37.5</v>
      </c>
      <c r="U47" s="92">
        <f t="shared" si="9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v>0</v>
      </c>
      <c r="D48" s="90">
        <f t="shared" si="0"/>
        <v>0</v>
      </c>
      <c r="E48" s="89">
        <v>37.5</v>
      </c>
      <c r="F48" s="92">
        <f t="shared" si="1"/>
        <v>0</v>
      </c>
      <c r="G48" s="92">
        <f t="shared" si="2"/>
        <v>0</v>
      </c>
      <c r="H48" s="92">
        <f t="shared" si="3"/>
        <v>0</v>
      </c>
      <c r="I48" s="92">
        <f t="shared" si="4"/>
        <v>0</v>
      </c>
      <c r="J48" s="92">
        <f t="shared" si="5"/>
        <v>0</v>
      </c>
      <c r="K48" s="318">
        <f t="shared" si="6"/>
        <v>0</v>
      </c>
      <c r="L48" s="323">
        <f t="shared" si="7"/>
        <v>0</v>
      </c>
      <c r="P48" s="88" t="s">
        <v>183</v>
      </c>
      <c r="Q48" s="89" t="s">
        <v>137</v>
      </c>
      <c r="R48" s="90">
        <v>0</v>
      </c>
      <c r="S48" s="90">
        <f t="shared" si="8"/>
        <v>0</v>
      </c>
      <c r="T48" s="89">
        <v>37.5</v>
      </c>
      <c r="U48" s="92">
        <f t="shared" si="9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73" x14ac:dyDescent="0.3">
      <c r="A49" s="88" t="s">
        <v>84</v>
      </c>
      <c r="B49" s="89" t="s">
        <v>134</v>
      </c>
      <c r="C49" s="90">
        <v>0</v>
      </c>
      <c r="D49" s="90">
        <f t="shared" si="0"/>
        <v>0</v>
      </c>
      <c r="E49" s="89">
        <v>37.5</v>
      </c>
      <c r="F49" s="92">
        <f t="shared" si="1"/>
        <v>0</v>
      </c>
      <c r="G49" s="92">
        <f t="shared" si="2"/>
        <v>0</v>
      </c>
      <c r="H49" s="92">
        <f t="shared" si="3"/>
        <v>0</v>
      </c>
      <c r="I49" s="92">
        <f t="shared" si="4"/>
        <v>0</v>
      </c>
      <c r="J49" s="92">
        <f t="shared" si="5"/>
        <v>0</v>
      </c>
      <c r="K49" s="318">
        <f t="shared" si="6"/>
        <v>0</v>
      </c>
      <c r="L49" s="323">
        <f t="shared" si="7"/>
        <v>0</v>
      </c>
      <c r="P49" s="88" t="s">
        <v>184</v>
      </c>
      <c r="Q49" s="89" t="s">
        <v>137</v>
      </c>
      <c r="R49" s="90">
        <v>0</v>
      </c>
      <c r="S49" s="90">
        <f t="shared" si="8"/>
        <v>0</v>
      </c>
      <c r="T49" s="89">
        <v>37.5</v>
      </c>
      <c r="U49" s="92">
        <f t="shared" si="9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73" x14ac:dyDescent="0.3">
      <c r="A50" s="88" t="s">
        <v>85</v>
      </c>
      <c r="B50" s="89" t="s">
        <v>134</v>
      </c>
      <c r="C50" s="90">
        <v>0</v>
      </c>
      <c r="D50" s="90">
        <f t="shared" si="0"/>
        <v>0</v>
      </c>
      <c r="E50" s="89">
        <v>37.5</v>
      </c>
      <c r="F50" s="92">
        <f t="shared" si="1"/>
        <v>0</v>
      </c>
      <c r="G50" s="92">
        <f t="shared" si="2"/>
        <v>0</v>
      </c>
      <c r="H50" s="92">
        <f t="shared" si="3"/>
        <v>0</v>
      </c>
      <c r="I50" s="92">
        <f t="shared" si="4"/>
        <v>0</v>
      </c>
      <c r="J50" s="92">
        <f t="shared" si="5"/>
        <v>0</v>
      </c>
      <c r="K50" s="318">
        <f t="shared" si="6"/>
        <v>0</v>
      </c>
      <c r="L50" s="323">
        <f t="shared" si="7"/>
        <v>0</v>
      </c>
      <c r="P50" s="88" t="s">
        <v>185</v>
      </c>
      <c r="Q50" s="89" t="s">
        <v>137</v>
      </c>
      <c r="R50" s="90">
        <v>0</v>
      </c>
      <c r="S50" s="90">
        <f t="shared" si="8"/>
        <v>0</v>
      </c>
      <c r="T50" s="89">
        <v>37.5</v>
      </c>
      <c r="U50" s="92">
        <f t="shared" si="9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73" x14ac:dyDescent="0.3">
      <c r="A51" s="88" t="s">
        <v>86</v>
      </c>
      <c r="B51" s="89" t="s">
        <v>134</v>
      </c>
      <c r="C51" s="90">
        <v>0</v>
      </c>
      <c r="D51" s="90">
        <f t="shared" si="0"/>
        <v>0</v>
      </c>
      <c r="E51" s="89">
        <v>37.5</v>
      </c>
      <c r="F51" s="92">
        <f t="shared" si="1"/>
        <v>0</v>
      </c>
      <c r="G51" s="92">
        <f t="shared" si="2"/>
        <v>0</v>
      </c>
      <c r="H51" s="92">
        <f t="shared" si="3"/>
        <v>0</v>
      </c>
      <c r="I51" s="92">
        <f t="shared" si="4"/>
        <v>0</v>
      </c>
      <c r="J51" s="92">
        <f t="shared" si="5"/>
        <v>0</v>
      </c>
      <c r="K51" s="318">
        <f t="shared" si="6"/>
        <v>0</v>
      </c>
      <c r="L51" s="323">
        <f t="shared" si="7"/>
        <v>0</v>
      </c>
      <c r="P51" s="88" t="s">
        <v>186</v>
      </c>
      <c r="Q51" s="89" t="s">
        <v>137</v>
      </c>
      <c r="R51" s="90">
        <v>0</v>
      </c>
      <c r="S51" s="90">
        <f t="shared" si="8"/>
        <v>0</v>
      </c>
      <c r="T51" s="89">
        <v>37.5</v>
      </c>
      <c r="U51" s="92">
        <f t="shared" si="9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73" x14ac:dyDescent="0.3">
      <c r="A52" s="88" t="s">
        <v>87</v>
      </c>
      <c r="B52" s="89" t="s">
        <v>134</v>
      </c>
      <c r="C52" s="90">
        <v>0</v>
      </c>
      <c r="D52" s="90">
        <f t="shared" si="0"/>
        <v>0</v>
      </c>
      <c r="E52" s="89">
        <v>37.5</v>
      </c>
      <c r="F52" s="92">
        <f t="shared" si="1"/>
        <v>0</v>
      </c>
      <c r="G52" s="92">
        <f t="shared" si="2"/>
        <v>0</v>
      </c>
      <c r="H52" s="92">
        <f t="shared" si="3"/>
        <v>0</v>
      </c>
      <c r="I52" s="92">
        <f t="shared" si="4"/>
        <v>0</v>
      </c>
      <c r="J52" s="92">
        <f t="shared" si="5"/>
        <v>0</v>
      </c>
      <c r="K52" s="318">
        <f t="shared" si="6"/>
        <v>0</v>
      </c>
      <c r="L52" s="323">
        <f t="shared" si="7"/>
        <v>0</v>
      </c>
      <c r="P52" s="88" t="s">
        <v>187</v>
      </c>
      <c r="Q52" s="89" t="s">
        <v>137</v>
      </c>
      <c r="R52" s="90">
        <v>0</v>
      </c>
      <c r="S52" s="90">
        <f t="shared" si="8"/>
        <v>0</v>
      </c>
      <c r="T52" s="89">
        <v>37.5</v>
      </c>
      <c r="U52" s="92">
        <f t="shared" si="9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73" x14ac:dyDescent="0.3">
      <c r="A53" s="88" t="s">
        <v>88</v>
      </c>
      <c r="B53" s="89" t="s">
        <v>134</v>
      </c>
      <c r="C53" s="90">
        <v>0</v>
      </c>
      <c r="D53" s="90">
        <f t="shared" si="0"/>
        <v>0</v>
      </c>
      <c r="E53" s="89">
        <v>37.5</v>
      </c>
      <c r="F53" s="92">
        <f t="shared" si="1"/>
        <v>0</v>
      </c>
      <c r="G53" s="92">
        <f t="shared" si="2"/>
        <v>0</v>
      </c>
      <c r="H53" s="92">
        <f t="shared" si="3"/>
        <v>0</v>
      </c>
      <c r="I53" s="92">
        <f t="shared" si="4"/>
        <v>0</v>
      </c>
      <c r="J53" s="92">
        <f t="shared" si="5"/>
        <v>0</v>
      </c>
      <c r="K53" s="318">
        <f t="shared" si="6"/>
        <v>0</v>
      </c>
      <c r="L53" s="323">
        <f t="shared" si="7"/>
        <v>0</v>
      </c>
      <c r="P53" s="88" t="s">
        <v>188</v>
      </c>
      <c r="Q53" s="89" t="s">
        <v>137</v>
      </c>
      <c r="R53" s="90">
        <v>0</v>
      </c>
      <c r="S53" s="90">
        <f t="shared" si="8"/>
        <v>0</v>
      </c>
      <c r="T53" s="89">
        <v>37.5</v>
      </c>
      <c r="U53" s="92">
        <f t="shared" si="9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73" x14ac:dyDescent="0.3">
      <c r="A54" s="88" t="s">
        <v>89</v>
      </c>
      <c r="B54" s="89" t="s">
        <v>134</v>
      </c>
      <c r="C54" s="90">
        <v>0</v>
      </c>
      <c r="D54" s="90">
        <f t="shared" si="0"/>
        <v>0</v>
      </c>
      <c r="E54" s="89">
        <v>37.5</v>
      </c>
      <c r="F54" s="92">
        <f t="shared" si="1"/>
        <v>0</v>
      </c>
      <c r="G54" s="92">
        <f t="shared" si="2"/>
        <v>0</v>
      </c>
      <c r="H54" s="92">
        <f t="shared" si="3"/>
        <v>0</v>
      </c>
      <c r="I54" s="92">
        <f t="shared" si="4"/>
        <v>0</v>
      </c>
      <c r="J54" s="92">
        <f t="shared" si="5"/>
        <v>0</v>
      </c>
      <c r="K54" s="318">
        <f t="shared" si="6"/>
        <v>0</v>
      </c>
      <c r="L54" s="323">
        <f t="shared" si="7"/>
        <v>0</v>
      </c>
      <c r="P54" s="88" t="s">
        <v>189</v>
      </c>
      <c r="Q54" s="89" t="s">
        <v>137</v>
      </c>
      <c r="R54" s="90">
        <v>0</v>
      </c>
      <c r="S54" s="90">
        <f t="shared" si="8"/>
        <v>0</v>
      </c>
      <c r="T54" s="89">
        <v>37.5</v>
      </c>
      <c r="U54" s="92">
        <f t="shared" si="9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73" x14ac:dyDescent="0.3">
      <c r="A55" s="88" t="s">
        <v>90</v>
      </c>
      <c r="B55" s="89" t="s">
        <v>134</v>
      </c>
      <c r="C55" s="90">
        <v>0</v>
      </c>
      <c r="D55" s="90">
        <f t="shared" si="0"/>
        <v>0</v>
      </c>
      <c r="E55" s="89">
        <v>37.5</v>
      </c>
      <c r="F55" s="92">
        <f t="shared" si="1"/>
        <v>0</v>
      </c>
      <c r="G55" s="92">
        <f t="shared" si="2"/>
        <v>0</v>
      </c>
      <c r="H55" s="92">
        <f t="shared" si="3"/>
        <v>0</v>
      </c>
      <c r="I55" s="92">
        <f t="shared" si="4"/>
        <v>0</v>
      </c>
      <c r="J55" s="92">
        <f t="shared" si="5"/>
        <v>0</v>
      </c>
      <c r="K55" s="318">
        <f t="shared" si="6"/>
        <v>0</v>
      </c>
      <c r="L55" s="323">
        <f t="shared" si="7"/>
        <v>0</v>
      </c>
      <c r="P55" s="88" t="s">
        <v>190</v>
      </c>
      <c r="Q55" s="89" t="s">
        <v>137</v>
      </c>
      <c r="R55" s="90">
        <v>0</v>
      </c>
      <c r="S55" s="90">
        <f t="shared" si="8"/>
        <v>0</v>
      </c>
      <c r="T55" s="89">
        <v>37.5</v>
      </c>
      <c r="U55" s="92">
        <f t="shared" si="9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73" x14ac:dyDescent="0.3">
      <c r="A56" s="88" t="s">
        <v>91</v>
      </c>
      <c r="B56" s="89" t="s">
        <v>134</v>
      </c>
      <c r="C56" s="90">
        <v>0</v>
      </c>
      <c r="D56" s="90">
        <f t="shared" si="0"/>
        <v>0</v>
      </c>
      <c r="E56" s="89">
        <v>37.5</v>
      </c>
      <c r="F56" s="92">
        <f t="shared" si="1"/>
        <v>0</v>
      </c>
      <c r="G56" s="92">
        <f t="shared" si="2"/>
        <v>0</v>
      </c>
      <c r="H56" s="92">
        <f t="shared" si="3"/>
        <v>0</v>
      </c>
      <c r="I56" s="92">
        <f t="shared" si="4"/>
        <v>0</v>
      </c>
      <c r="J56" s="92">
        <f t="shared" si="5"/>
        <v>0</v>
      </c>
      <c r="K56" s="318">
        <f t="shared" si="6"/>
        <v>0</v>
      </c>
      <c r="L56" s="323">
        <f t="shared" si="7"/>
        <v>0</v>
      </c>
      <c r="P56" s="88" t="s">
        <v>191</v>
      </c>
      <c r="Q56" s="89" t="s">
        <v>137</v>
      </c>
      <c r="R56" s="90">
        <v>0</v>
      </c>
      <c r="S56" s="90">
        <f t="shared" si="8"/>
        <v>0</v>
      </c>
      <c r="T56" s="89">
        <v>37.5</v>
      </c>
      <c r="U56" s="92">
        <f t="shared" si="9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73" x14ac:dyDescent="0.3">
      <c r="A57" s="88" t="s">
        <v>92</v>
      </c>
      <c r="B57" s="89" t="s">
        <v>134</v>
      </c>
      <c r="C57" s="90">
        <v>0</v>
      </c>
      <c r="D57" s="90">
        <f t="shared" si="0"/>
        <v>0</v>
      </c>
      <c r="E57" s="89">
        <v>37.5</v>
      </c>
      <c r="F57" s="92">
        <f t="shared" si="1"/>
        <v>0</v>
      </c>
      <c r="G57" s="92">
        <f t="shared" si="2"/>
        <v>0</v>
      </c>
      <c r="H57" s="92">
        <f t="shared" si="3"/>
        <v>0</v>
      </c>
      <c r="I57" s="92">
        <f t="shared" si="4"/>
        <v>0</v>
      </c>
      <c r="J57" s="92">
        <f t="shared" si="5"/>
        <v>0</v>
      </c>
      <c r="K57" s="318">
        <f t="shared" si="6"/>
        <v>0</v>
      </c>
      <c r="L57" s="323">
        <f t="shared" si="7"/>
        <v>0</v>
      </c>
      <c r="P57" s="88" t="s">
        <v>192</v>
      </c>
      <c r="Q57" s="89" t="s">
        <v>137</v>
      </c>
      <c r="R57" s="90">
        <v>0</v>
      </c>
      <c r="S57" s="90">
        <f t="shared" si="8"/>
        <v>0</v>
      </c>
      <c r="T57" s="89">
        <v>37.5</v>
      </c>
      <c r="U57" s="92">
        <f t="shared" si="9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73" x14ac:dyDescent="0.3">
      <c r="A58" s="88" t="s">
        <v>93</v>
      </c>
      <c r="B58" s="89" t="s">
        <v>134</v>
      </c>
      <c r="C58" s="90">
        <v>0</v>
      </c>
      <c r="D58" s="90">
        <f t="shared" si="0"/>
        <v>0</v>
      </c>
      <c r="E58" s="89">
        <v>37.5</v>
      </c>
      <c r="F58" s="92">
        <f t="shared" si="1"/>
        <v>0</v>
      </c>
      <c r="G58" s="92">
        <f t="shared" si="2"/>
        <v>0</v>
      </c>
      <c r="H58" s="92">
        <f t="shared" si="3"/>
        <v>0</v>
      </c>
      <c r="I58" s="92">
        <f t="shared" si="4"/>
        <v>0</v>
      </c>
      <c r="J58" s="92">
        <f t="shared" si="5"/>
        <v>0</v>
      </c>
      <c r="K58" s="318">
        <f t="shared" si="6"/>
        <v>0</v>
      </c>
      <c r="L58" s="323">
        <f t="shared" si="7"/>
        <v>0</v>
      </c>
      <c r="P58" s="88" t="s">
        <v>193</v>
      </c>
      <c r="Q58" s="89" t="s">
        <v>137</v>
      </c>
      <c r="R58" s="90">
        <v>74825</v>
      </c>
      <c r="S58" s="90">
        <f t="shared" si="8"/>
        <v>38.249201277955272</v>
      </c>
      <c r="T58" s="89">
        <v>37.5</v>
      </c>
      <c r="U58" s="92">
        <f t="shared" si="9"/>
        <v>1004.1698619631902</v>
      </c>
      <c r="V58" s="92">
        <f t="shared" si="10"/>
        <v>10047.365006710124</v>
      </c>
      <c r="W58" s="92">
        <f t="shared" si="11"/>
        <v>4680.2711503426963</v>
      </c>
      <c r="X58" s="92">
        <f t="shared" si="12"/>
        <v>568.71877396472394</v>
      </c>
      <c r="Y58" s="92">
        <f t="shared" si="13"/>
        <v>16300.524792980734</v>
      </c>
      <c r="Z58" s="318">
        <f t="shared" si="14"/>
        <v>1864.6485623003196</v>
      </c>
      <c r="AA58" s="323">
        <f t="shared" si="15"/>
        <v>92990.173355281062</v>
      </c>
    </row>
    <row r="59" spans="1:73" x14ac:dyDescent="0.3">
      <c r="A59" s="88" t="s">
        <v>94</v>
      </c>
      <c r="B59" s="89" t="s">
        <v>134</v>
      </c>
      <c r="C59" s="90">
        <v>0</v>
      </c>
      <c r="D59" s="90">
        <f t="shared" si="0"/>
        <v>0</v>
      </c>
      <c r="E59" s="89">
        <v>37.5</v>
      </c>
      <c r="F59" s="92">
        <f t="shared" si="1"/>
        <v>0</v>
      </c>
      <c r="G59" s="92">
        <f t="shared" si="2"/>
        <v>0</v>
      </c>
      <c r="H59" s="92">
        <f t="shared" si="3"/>
        <v>0</v>
      </c>
      <c r="I59" s="92">
        <f t="shared" si="4"/>
        <v>0</v>
      </c>
      <c r="J59" s="92">
        <f t="shared" si="5"/>
        <v>0</v>
      </c>
      <c r="K59" s="318">
        <f t="shared" si="6"/>
        <v>0</v>
      </c>
      <c r="L59" s="323">
        <f t="shared" si="7"/>
        <v>0</v>
      </c>
      <c r="P59" s="88" t="s">
        <v>194</v>
      </c>
      <c r="Q59" s="89" t="s">
        <v>137</v>
      </c>
      <c r="R59" s="90">
        <v>78782</v>
      </c>
      <c r="S59" s="90">
        <f t="shared" si="8"/>
        <v>40.271948881789143</v>
      </c>
      <c r="T59" s="89">
        <v>37.5</v>
      </c>
      <c r="U59" s="92">
        <f t="shared" si="9"/>
        <v>1057.2737730061351</v>
      </c>
      <c r="V59" s="92">
        <f t="shared" si="10"/>
        <v>10578.703774923313</v>
      </c>
      <c r="W59" s="92">
        <f t="shared" si="11"/>
        <v>4927.7797763621547</v>
      </c>
      <c r="X59" s="92">
        <f t="shared" si="12"/>
        <v>598.79455329754603</v>
      </c>
      <c r="Y59" s="92">
        <f t="shared" si="13"/>
        <v>17162.551877589151</v>
      </c>
      <c r="Z59" s="318">
        <f t="shared" si="14"/>
        <v>1963.2575079872208</v>
      </c>
      <c r="AA59" s="323">
        <f t="shared" si="15"/>
        <v>97907.809385576358</v>
      </c>
    </row>
    <row r="60" spans="1:73" x14ac:dyDescent="0.3">
      <c r="A60" s="88" t="s">
        <v>95</v>
      </c>
      <c r="B60" s="89" t="s">
        <v>134</v>
      </c>
      <c r="C60" s="90">
        <v>0</v>
      </c>
      <c r="D60" s="90">
        <f t="shared" si="0"/>
        <v>0</v>
      </c>
      <c r="E60" s="89">
        <v>37.5</v>
      </c>
      <c r="F60" s="92">
        <f t="shared" si="1"/>
        <v>0</v>
      </c>
      <c r="G60" s="92">
        <f t="shared" si="2"/>
        <v>0</v>
      </c>
      <c r="H60" s="92">
        <f t="shared" si="3"/>
        <v>0</v>
      </c>
      <c r="I60" s="92">
        <f t="shared" si="4"/>
        <v>0</v>
      </c>
      <c r="J60" s="92">
        <f t="shared" si="5"/>
        <v>0</v>
      </c>
      <c r="K60" s="318">
        <f t="shared" si="6"/>
        <v>0</v>
      </c>
      <c r="L60" s="323">
        <f t="shared" si="7"/>
        <v>0</v>
      </c>
      <c r="P60" s="88" t="s">
        <v>195</v>
      </c>
      <c r="Q60" s="89" t="s">
        <v>137</v>
      </c>
      <c r="R60" s="90">
        <v>82776</v>
      </c>
      <c r="S60" s="90">
        <f t="shared" si="8"/>
        <v>42.313610223642172</v>
      </c>
      <c r="T60" s="89">
        <v>37.5</v>
      </c>
      <c r="U60" s="92">
        <f t="shared" si="9"/>
        <v>1110.8742331288342</v>
      </c>
      <c r="V60" s="92">
        <f t="shared" si="10"/>
        <v>11115.010835889572</v>
      </c>
      <c r="W60" s="92">
        <f t="shared" si="11"/>
        <v>5177.6027362615032</v>
      </c>
      <c r="X60" s="92">
        <f t="shared" si="12"/>
        <v>629.15155674846631</v>
      </c>
      <c r="Y60" s="92">
        <f t="shared" si="13"/>
        <v>18032.639362028378</v>
      </c>
      <c r="Z60" s="318">
        <f t="shared" si="14"/>
        <v>2062.7884984025559</v>
      </c>
      <c r="AA60" s="323">
        <f t="shared" si="15"/>
        <v>102871.42786043092</v>
      </c>
    </row>
    <row r="61" spans="1:73" s="402" customFormat="1" x14ac:dyDescent="0.3">
      <c r="A61" s="88" t="s">
        <v>96</v>
      </c>
      <c r="B61" s="89" t="s">
        <v>134</v>
      </c>
      <c r="C61" s="90">
        <v>70059</v>
      </c>
      <c r="D61" s="90">
        <f t="shared" si="0"/>
        <v>35.81290734824281</v>
      </c>
      <c r="E61" s="89">
        <v>37.5</v>
      </c>
      <c r="F61" s="92">
        <f t="shared" si="1"/>
        <v>940.20897239263797</v>
      </c>
      <c r="G61" s="92">
        <f t="shared" si="2"/>
        <v>9407.3951888420252</v>
      </c>
      <c r="H61" s="92">
        <f t="shared" si="3"/>
        <v>4480.4167970723174</v>
      </c>
      <c r="I61" s="92">
        <f t="shared" si="4"/>
        <v>532.49406729294469</v>
      </c>
      <c r="J61" s="92">
        <f t="shared" si="5"/>
        <v>15360.515025599925</v>
      </c>
      <c r="K61" s="318">
        <f t="shared" si="6"/>
        <v>1745.879233226837</v>
      </c>
      <c r="L61" s="323">
        <f t="shared" si="7"/>
        <v>87165.394258826767</v>
      </c>
      <c r="M61" s="84"/>
      <c r="N61" s="84"/>
      <c r="O61" s="84"/>
      <c r="P61" s="88" t="s">
        <v>196</v>
      </c>
      <c r="Q61" s="89" t="s">
        <v>137</v>
      </c>
      <c r="R61" s="90">
        <v>86778</v>
      </c>
      <c r="S61" s="90">
        <f t="shared" si="8"/>
        <v>44.359361022364219</v>
      </c>
      <c r="T61" s="89">
        <v>37.5</v>
      </c>
      <c r="U61" s="92">
        <f t="shared" si="9"/>
        <v>1164.5820552147238</v>
      </c>
      <c r="V61" s="92">
        <f t="shared" si="10"/>
        <v>11652.39212231595</v>
      </c>
      <c r="W61" s="92">
        <f t="shared" si="11"/>
        <v>5427.9260926754214</v>
      </c>
      <c r="X61" s="92">
        <f t="shared" si="12"/>
        <v>659.56936541411039</v>
      </c>
      <c r="Y61" s="92">
        <f t="shared" si="13"/>
        <v>18904.469635620208</v>
      </c>
      <c r="Z61" s="318">
        <f t="shared" si="14"/>
        <v>2162.5188498402558</v>
      </c>
      <c r="AA61" s="323">
        <f t="shared" si="15"/>
        <v>107844.98848546046</v>
      </c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</row>
    <row r="62" spans="1:73" x14ac:dyDescent="0.3">
      <c r="A62" s="88" t="s">
        <v>97</v>
      </c>
      <c r="B62" s="89" t="s">
        <v>134</v>
      </c>
      <c r="C62" s="90">
        <v>74061</v>
      </c>
      <c r="D62" s="90">
        <f t="shared" si="0"/>
        <v>37.858658146964856</v>
      </c>
      <c r="E62" s="89">
        <v>37.5</v>
      </c>
      <c r="F62" s="92">
        <f t="shared" si="1"/>
        <v>993.91679447852766</v>
      </c>
      <c r="G62" s="92">
        <f t="shared" si="2"/>
        <v>9944.7764752684052</v>
      </c>
      <c r="H62" s="92">
        <f t="shared" si="3"/>
        <v>4736.3529083768381</v>
      </c>
      <c r="I62" s="92">
        <f t="shared" si="4"/>
        <v>562.91187595858889</v>
      </c>
      <c r="J62" s="92">
        <f t="shared" si="5"/>
        <v>16237.958054082361</v>
      </c>
      <c r="K62" s="318">
        <f t="shared" si="6"/>
        <v>1845.6095846645367</v>
      </c>
      <c r="L62" s="323">
        <f t="shared" si="7"/>
        <v>92144.567638746885</v>
      </c>
      <c r="P62" s="88" t="s">
        <v>197</v>
      </c>
      <c r="Q62" s="89" t="s">
        <v>137</v>
      </c>
      <c r="R62" s="90">
        <v>90024</v>
      </c>
      <c r="S62" s="90">
        <f t="shared" si="8"/>
        <v>46.01865814696486</v>
      </c>
      <c r="T62" s="89">
        <v>37.5</v>
      </c>
      <c r="U62" s="92">
        <f t="shared" si="9"/>
        <v>1208.1441717791411</v>
      </c>
      <c r="V62" s="92">
        <f t="shared" si="10"/>
        <v>12088.259102760738</v>
      </c>
      <c r="W62" s="92">
        <f t="shared" si="11"/>
        <v>5630.9619784624238</v>
      </c>
      <c r="X62" s="92">
        <f t="shared" si="12"/>
        <v>684.24108128834359</v>
      </c>
      <c r="Y62" s="92">
        <f t="shared" si="13"/>
        <v>19611.606334290645</v>
      </c>
      <c r="Z62" s="318">
        <f t="shared" si="14"/>
        <v>2243.4095846645369</v>
      </c>
      <c r="AA62" s="323">
        <f t="shared" si="15"/>
        <v>111879.01591895519</v>
      </c>
    </row>
    <row r="63" spans="1:73" x14ac:dyDescent="0.3">
      <c r="A63" s="88" t="s">
        <v>98</v>
      </c>
      <c r="B63" s="89" t="s">
        <v>134</v>
      </c>
      <c r="C63" s="90">
        <v>78064</v>
      </c>
      <c r="D63" s="90">
        <f t="shared" si="0"/>
        <v>39.904920127795528</v>
      </c>
      <c r="E63" s="89">
        <v>37.5</v>
      </c>
      <c r="F63" s="92">
        <f t="shared" si="1"/>
        <v>1047.638036809816</v>
      </c>
      <c r="G63" s="92">
        <f t="shared" si="2"/>
        <v>10482.292039877302</v>
      </c>
      <c r="H63" s="92">
        <f t="shared" si="3"/>
        <v>4992.3529717331594</v>
      </c>
      <c r="I63" s="92">
        <f t="shared" si="4"/>
        <v>593.33728527607366</v>
      </c>
      <c r="J63" s="92">
        <f t="shared" si="5"/>
        <v>17115.620333696352</v>
      </c>
      <c r="K63" s="318">
        <f t="shared" si="6"/>
        <v>1945.364856230032</v>
      </c>
      <c r="L63" s="323">
        <f t="shared" si="7"/>
        <v>97124.985189926389</v>
      </c>
      <c r="P63" s="88" t="s">
        <v>198</v>
      </c>
      <c r="Q63" s="89" t="s">
        <v>137</v>
      </c>
      <c r="R63" s="90">
        <v>93274</v>
      </c>
      <c r="S63" s="90">
        <f t="shared" si="8"/>
        <v>47.68</v>
      </c>
      <c r="T63" s="89">
        <v>37.5</v>
      </c>
      <c r="U63" s="92">
        <f t="shared" si="9"/>
        <v>1251.7599693251534</v>
      </c>
      <c r="V63" s="92">
        <f t="shared" si="10"/>
        <v>12524.663195935584</v>
      </c>
      <c r="W63" s="92">
        <f t="shared" si="11"/>
        <v>5834.2480625067101</v>
      </c>
      <c r="X63" s="92">
        <f t="shared" si="12"/>
        <v>708.94319976993859</v>
      </c>
      <c r="Y63" s="92">
        <f t="shared" si="13"/>
        <v>20319.614427537388</v>
      </c>
      <c r="Z63" s="318">
        <f t="shared" si="14"/>
        <v>2324.4</v>
      </c>
      <c r="AA63" s="323">
        <f t="shared" si="15"/>
        <v>115918.01442753739</v>
      </c>
    </row>
    <row r="64" spans="1:73" x14ac:dyDescent="0.3">
      <c r="A64" s="88" t="s">
        <v>99</v>
      </c>
      <c r="B64" s="89" t="s">
        <v>134</v>
      </c>
      <c r="C64" s="90">
        <v>82066</v>
      </c>
      <c r="D64" s="90">
        <f t="shared" si="0"/>
        <v>41.950670926517574</v>
      </c>
      <c r="E64" s="89">
        <v>37.5</v>
      </c>
      <c r="F64" s="92">
        <f t="shared" si="1"/>
        <v>1101.3458588957055</v>
      </c>
      <c r="G64" s="92">
        <f t="shared" si="2"/>
        <v>11019.67332630368</v>
      </c>
      <c r="H64" s="92">
        <f t="shared" si="3"/>
        <v>5248.2890830376791</v>
      </c>
      <c r="I64" s="92">
        <f t="shared" si="4"/>
        <v>623.75509394171775</v>
      </c>
      <c r="J64" s="92">
        <f t="shared" si="5"/>
        <v>17993.063362178782</v>
      </c>
      <c r="K64" s="318">
        <f t="shared" si="6"/>
        <v>2045.0952076677318</v>
      </c>
      <c r="L64" s="323">
        <f t="shared" si="7"/>
        <v>102104.15856984651</v>
      </c>
      <c r="P64" s="88" t="s">
        <v>199</v>
      </c>
      <c r="Q64" s="89" t="s">
        <v>137</v>
      </c>
      <c r="R64" s="90">
        <v>96522</v>
      </c>
      <c r="S64" s="90">
        <f t="shared" si="8"/>
        <v>49.34031948881789</v>
      </c>
      <c r="T64" s="89">
        <v>37.5</v>
      </c>
      <c r="U64" s="92">
        <f t="shared" si="9"/>
        <v>1295.3489263803681</v>
      </c>
      <c r="V64" s="92">
        <f t="shared" si="10"/>
        <v>12960.798732745399</v>
      </c>
      <c r="W64" s="92">
        <f t="shared" si="11"/>
        <v>6037.409047422354</v>
      </c>
      <c r="X64" s="92">
        <f t="shared" si="12"/>
        <v>733.63011694785268</v>
      </c>
      <c r="Y64" s="92">
        <f t="shared" si="13"/>
        <v>21027.186823495977</v>
      </c>
      <c r="Z64" s="318">
        <f t="shared" si="14"/>
        <v>2405.340575079872</v>
      </c>
      <c r="AA64" s="323">
        <f t="shared" si="15"/>
        <v>119954.52739857584</v>
      </c>
    </row>
    <row r="65" spans="1:27" x14ac:dyDescent="0.3">
      <c r="A65" s="88" t="s">
        <v>100</v>
      </c>
      <c r="B65" s="89" t="s">
        <v>134</v>
      </c>
      <c r="C65" s="90">
        <v>85322</v>
      </c>
      <c r="D65" s="90">
        <f t="shared" si="0"/>
        <v>43.615079872204475</v>
      </c>
      <c r="E65" s="89">
        <v>37.5</v>
      </c>
      <c r="F65" s="92">
        <f t="shared" si="1"/>
        <v>1145.0421779141104</v>
      </c>
      <c r="G65" s="92">
        <f t="shared" si="2"/>
        <v>11456.883088573619</v>
      </c>
      <c r="H65" s="92">
        <f t="shared" si="3"/>
        <v>5456.5169636992287</v>
      </c>
      <c r="I65" s="92">
        <f t="shared" si="4"/>
        <v>648.50281633435577</v>
      </c>
      <c r="J65" s="92">
        <f t="shared" si="5"/>
        <v>18706.945046521312</v>
      </c>
      <c r="K65" s="318">
        <f t="shared" si="6"/>
        <v>2126.2351437699681</v>
      </c>
      <c r="L65" s="323">
        <f t="shared" si="7"/>
        <v>106155.18019029127</v>
      </c>
      <c r="P65" s="88" t="s">
        <v>200</v>
      </c>
      <c r="Q65" s="89" t="s">
        <v>137</v>
      </c>
      <c r="R65" s="90">
        <v>99767</v>
      </c>
      <c r="S65" s="90">
        <f t="shared" si="8"/>
        <v>50.9991054313099</v>
      </c>
      <c r="T65" s="89">
        <v>37.5</v>
      </c>
      <c r="U65" s="92">
        <f t="shared" si="9"/>
        <v>1338.8976226993866</v>
      </c>
      <c r="V65" s="92">
        <f t="shared" si="10"/>
        <v>13396.53143500767</v>
      </c>
      <c r="W65" s="92">
        <f t="shared" si="11"/>
        <v>6240.3823836450338</v>
      </c>
      <c r="X65" s="92">
        <f t="shared" si="12"/>
        <v>758.29423217024532</v>
      </c>
      <c r="Y65" s="92">
        <f t="shared" si="13"/>
        <v>21734.105673522336</v>
      </c>
      <c r="Z65" s="318">
        <f t="shared" si="14"/>
        <v>2486.2063897763578</v>
      </c>
      <c r="AA65" s="323">
        <f t="shared" si="15"/>
        <v>123987.31206329868</v>
      </c>
    </row>
    <row r="66" spans="1:27" x14ac:dyDescent="0.3">
      <c r="A66" s="88" t="s">
        <v>101</v>
      </c>
      <c r="B66" s="89" t="s">
        <v>134</v>
      </c>
      <c r="C66" s="90">
        <v>88572</v>
      </c>
      <c r="D66" s="90">
        <f t="shared" si="0"/>
        <v>45.276421725239615</v>
      </c>
      <c r="E66" s="89">
        <v>37.5</v>
      </c>
      <c r="F66" s="92">
        <f t="shared" si="1"/>
        <v>1188.6579754601225</v>
      </c>
      <c r="G66" s="92">
        <f t="shared" si="2"/>
        <v>11893.287181748467</v>
      </c>
      <c r="H66" s="92">
        <f t="shared" si="3"/>
        <v>5664.3611320499767</v>
      </c>
      <c r="I66" s="92">
        <f t="shared" si="4"/>
        <v>673.20493481595088</v>
      </c>
      <c r="J66" s="92">
        <f t="shared" si="5"/>
        <v>19419.511224074518</v>
      </c>
      <c r="K66" s="318">
        <f t="shared" si="6"/>
        <v>2207.2255591054313</v>
      </c>
      <c r="L66" s="323">
        <f t="shared" si="7"/>
        <v>110198.73678317995</v>
      </c>
      <c r="P66" s="88" t="s">
        <v>201</v>
      </c>
      <c r="Q66" s="89" t="s">
        <v>137</v>
      </c>
      <c r="R66" s="90">
        <v>104767</v>
      </c>
      <c r="S66" s="90">
        <f t="shared" si="8"/>
        <v>53.555015974440899</v>
      </c>
      <c r="T66" s="89">
        <v>37.5</v>
      </c>
      <c r="U66" s="92">
        <f t="shared" si="9"/>
        <v>1405.9988496932517</v>
      </c>
      <c r="V66" s="92">
        <f t="shared" si="10"/>
        <v>14067.922347584356</v>
      </c>
      <c r="W66" s="92">
        <f t="shared" si="11"/>
        <v>6553.1302052516294</v>
      </c>
      <c r="X66" s="92">
        <f t="shared" si="12"/>
        <v>796.29749137269937</v>
      </c>
      <c r="Y66" s="92">
        <f t="shared" si="13"/>
        <v>22823.348893901937</v>
      </c>
      <c r="Z66" s="318">
        <f t="shared" si="14"/>
        <v>2610.807028753994</v>
      </c>
      <c r="AA66" s="323">
        <f t="shared" si="15"/>
        <v>130201.15592265592</v>
      </c>
    </row>
    <row r="67" spans="1:27" x14ac:dyDescent="0.3">
      <c r="A67" s="88" t="s">
        <v>102</v>
      </c>
      <c r="B67" s="89" t="s">
        <v>134</v>
      </c>
      <c r="C67" s="90">
        <v>91825</v>
      </c>
      <c r="D67" s="90">
        <f t="shared" ref="D67:D85" si="16">+C67*12/313/75</f>
        <v>46.939297124600643</v>
      </c>
      <c r="E67" s="89">
        <v>37.5</v>
      </c>
      <c r="F67" s="92">
        <f t="shared" si="1"/>
        <v>1232.3140337423313</v>
      </c>
      <c r="G67" s="92">
        <f t="shared" si="2"/>
        <v>12330.094109470858</v>
      </c>
      <c r="H67" s="92">
        <f t="shared" si="3"/>
        <v>5872.3971565561242</v>
      </c>
      <c r="I67" s="92">
        <f t="shared" si="4"/>
        <v>697.92985525306744</v>
      </c>
      <c r="J67" s="92">
        <f t="shared" si="5"/>
        <v>20132.735155022383</v>
      </c>
      <c r="K67" s="318">
        <f t="shared" si="6"/>
        <v>2288.2907348242811</v>
      </c>
      <c r="L67" s="323">
        <f t="shared" si="7"/>
        <v>114246.02588984666</v>
      </c>
      <c r="P67" s="88" t="s">
        <v>202</v>
      </c>
      <c r="Q67" s="89" t="s">
        <v>137</v>
      </c>
      <c r="R67" s="90">
        <v>108516</v>
      </c>
      <c r="S67" s="90">
        <f t="shared" si="8"/>
        <v>55.471437699680514</v>
      </c>
      <c r="T67" s="89">
        <v>37.5</v>
      </c>
      <c r="U67" s="92">
        <f t="shared" si="9"/>
        <v>1456.3113496932515</v>
      </c>
      <c r="V67" s="92">
        <f t="shared" si="10"/>
        <v>14571.331253834356</v>
      </c>
      <c r="W67" s="92">
        <f t="shared" si="11"/>
        <v>6787.6285218922549</v>
      </c>
      <c r="X67" s="92">
        <f t="shared" si="12"/>
        <v>824.79233512269934</v>
      </c>
      <c r="Y67" s="92">
        <f t="shared" si="13"/>
        <v>23640.063460542562</v>
      </c>
      <c r="Z67" s="318">
        <f t="shared" si="14"/>
        <v>2704.2325878594252</v>
      </c>
      <c r="AA67" s="323">
        <f t="shared" si="15"/>
        <v>134860.29604840197</v>
      </c>
    </row>
    <row r="68" spans="1:27" x14ac:dyDescent="0.3">
      <c r="A68" s="88" t="s">
        <v>103</v>
      </c>
      <c r="B68" s="89" t="s">
        <v>134</v>
      </c>
      <c r="C68" s="90">
        <v>95073</v>
      </c>
      <c r="D68" s="90">
        <f t="shared" si="16"/>
        <v>48.599616613418533</v>
      </c>
      <c r="E68" s="89">
        <v>37.5</v>
      </c>
      <c r="F68" s="92">
        <f t="shared" ref="F68:F85" si="17">C68/26.08*2*17.5%</f>
        <v>1275.902990797546</v>
      </c>
      <c r="G68" s="92">
        <f t="shared" ref="G68:G85" si="18">(C68+F68)*G$2</f>
        <v>12766.229646280675</v>
      </c>
      <c r="H68" s="92">
        <f t="shared" ref="H68:H85" si="19">(C68+F68+G68)*5.5722%</f>
        <v>6080.1134208032718</v>
      </c>
      <c r="I68" s="92">
        <f t="shared" ref="I68:I85" si="20">(C68+F68)*0.75%</f>
        <v>722.61677243098154</v>
      </c>
      <c r="J68" s="92">
        <f t="shared" ref="J68:J85" si="21">SUM(F68:I68)</f>
        <v>20844.862830312475</v>
      </c>
      <c r="K68" s="318">
        <f t="shared" ref="K68:K85" si="22">D68*48.75</f>
        <v>2369.2313099041535</v>
      </c>
      <c r="L68" s="323">
        <f t="shared" ref="L68:L85" si="23">C68+F68+G68+H68+I68+K68</f>
        <v>118287.09414021662</v>
      </c>
      <c r="P68" s="88" t="s">
        <v>203</v>
      </c>
      <c r="Q68" s="89" t="s">
        <v>137</v>
      </c>
      <c r="R68" s="90">
        <v>112258</v>
      </c>
      <c r="S68" s="90">
        <f t="shared" ref="S68:S82" si="24">+R68*12/313/75</f>
        <v>57.384281150159744</v>
      </c>
      <c r="T68" s="89">
        <v>37.5</v>
      </c>
      <c r="U68" s="92">
        <f t="shared" ref="U68:U82" si="25">R68/26.08*2*17.5%</f>
        <v>1506.52990797546</v>
      </c>
      <c r="V68" s="92">
        <f t="shared" ref="V68:V82" si="26">(R68+U68)*V$2</f>
        <v>15073.800212806749</v>
      </c>
      <c r="W68" s="92">
        <f t="shared" ref="W68:W82" si="27">(R68+U68+V68)*5.45%</f>
        <v>7021.6889915826305</v>
      </c>
      <c r="X68" s="92">
        <f t="shared" ref="X68:X82" si="28">(R68+U68)*0.75%</f>
        <v>853.23397430981595</v>
      </c>
      <c r="Y68" s="92">
        <f t="shared" si="13"/>
        <v>24455.253086674657</v>
      </c>
      <c r="Z68" s="318">
        <f t="shared" ref="Z68:Z82" si="29">S68*48.75</f>
        <v>2797.4837060702876</v>
      </c>
      <c r="AA68" s="323">
        <f t="shared" ref="AA68:AA82" si="30">R68+U68+V68+W68+X68+Z68</f>
        <v>139510.73679274492</v>
      </c>
    </row>
    <row r="69" spans="1:27" x14ac:dyDescent="0.3">
      <c r="A69" s="88" t="s">
        <v>104</v>
      </c>
      <c r="B69" s="89" t="s">
        <v>134</v>
      </c>
      <c r="C69" s="90">
        <v>100079</v>
      </c>
      <c r="D69" s="90">
        <f t="shared" si="16"/>
        <v>51.158594249201272</v>
      </c>
      <c r="E69" s="89">
        <v>37.5</v>
      </c>
      <c r="F69" s="92">
        <f t="shared" si="17"/>
        <v>1343.0847392638036</v>
      </c>
      <c r="G69" s="92">
        <f t="shared" si="18"/>
        <v>13438.426227952456</v>
      </c>
      <c r="H69" s="92">
        <f t="shared" si="19"/>
        <v>6400.2573921152243</v>
      </c>
      <c r="I69" s="92">
        <f t="shared" si="20"/>
        <v>760.6656355444785</v>
      </c>
      <c r="J69" s="92">
        <f t="shared" si="21"/>
        <v>21942.433994875963</v>
      </c>
      <c r="K69" s="318">
        <f t="shared" si="22"/>
        <v>2493.9814696485619</v>
      </c>
      <c r="L69" s="323">
        <f t="shared" si="23"/>
        <v>124515.41546452451</v>
      </c>
      <c r="P69" s="88" t="s">
        <v>204</v>
      </c>
      <c r="Q69" s="89" t="s">
        <v>137</v>
      </c>
      <c r="R69" s="90">
        <v>116009</v>
      </c>
      <c r="S69" s="90">
        <f t="shared" si="24"/>
        <v>59.301725239616609</v>
      </c>
      <c r="T69" s="89">
        <v>37.5</v>
      </c>
      <c r="U69" s="92">
        <f t="shared" si="25"/>
        <v>1556.8692484662577</v>
      </c>
      <c r="V69" s="92">
        <f t="shared" si="26"/>
        <v>15577.47767542178</v>
      </c>
      <c r="W69" s="92">
        <f t="shared" si="27"/>
        <v>7256.3124073518984</v>
      </c>
      <c r="X69" s="92">
        <f t="shared" si="28"/>
        <v>881.74401936349693</v>
      </c>
      <c r="Y69" s="92">
        <f t="shared" ref="Y69:Y82" si="31">SUM(U69:X69)</f>
        <v>25272.403350603436</v>
      </c>
      <c r="Z69" s="318">
        <f t="shared" si="29"/>
        <v>2890.9591054313096</v>
      </c>
      <c r="AA69" s="323">
        <f t="shared" si="30"/>
        <v>144172.36245603472</v>
      </c>
    </row>
    <row r="70" spans="1:27" x14ac:dyDescent="0.3">
      <c r="A70" s="88" t="s">
        <v>105</v>
      </c>
      <c r="B70" s="89" t="s">
        <v>134</v>
      </c>
      <c r="C70" s="90">
        <v>103832</v>
      </c>
      <c r="D70" s="90">
        <f t="shared" si="16"/>
        <v>53.0770607028754</v>
      </c>
      <c r="E70" s="89">
        <v>37.5</v>
      </c>
      <c r="F70" s="92">
        <f t="shared" si="17"/>
        <v>1393.4509202453987</v>
      </c>
      <c r="G70" s="92">
        <f t="shared" si="18"/>
        <v>13942.372246932515</v>
      </c>
      <c r="H70" s="92">
        <f t="shared" si="19"/>
        <v>6640.2694425214868</v>
      </c>
      <c r="I70" s="92">
        <f t="shared" si="20"/>
        <v>789.19088190184038</v>
      </c>
      <c r="J70" s="92">
        <f t="shared" si="21"/>
        <v>22765.28349160124</v>
      </c>
      <c r="K70" s="318">
        <f t="shared" si="22"/>
        <v>2587.5067092651757</v>
      </c>
      <c r="L70" s="323">
        <f t="shared" si="23"/>
        <v>129184.79020086641</v>
      </c>
      <c r="P70" s="88" t="s">
        <v>205</v>
      </c>
      <c r="Q70" s="89" t="s">
        <v>137</v>
      </c>
      <c r="R70" s="90">
        <v>119753</v>
      </c>
      <c r="S70" s="90">
        <f t="shared" si="24"/>
        <v>61.215591054313094</v>
      </c>
      <c r="T70" s="89">
        <v>37.5</v>
      </c>
      <c r="U70" s="92">
        <f t="shared" si="25"/>
        <v>1607.1146472392636</v>
      </c>
      <c r="V70" s="92">
        <f t="shared" si="26"/>
        <v>16080.215190759203</v>
      </c>
      <c r="W70" s="92">
        <f t="shared" si="27"/>
        <v>7490.4979761709164</v>
      </c>
      <c r="X70" s="92">
        <f t="shared" si="28"/>
        <v>910.20085985429444</v>
      </c>
      <c r="Y70" s="92">
        <f t="shared" si="31"/>
        <v>26088.028674023677</v>
      </c>
      <c r="Z70" s="318">
        <f t="shared" si="29"/>
        <v>2984.2600638977633</v>
      </c>
      <c r="AA70" s="323">
        <f t="shared" si="30"/>
        <v>148825.28873792142</v>
      </c>
    </row>
    <row r="71" spans="1:27" x14ac:dyDescent="0.3">
      <c r="A71" s="88" t="s">
        <v>106</v>
      </c>
      <c r="B71" s="89" t="s">
        <v>134</v>
      </c>
      <c r="C71" s="90">
        <v>107588</v>
      </c>
      <c r="D71" s="90">
        <f t="shared" si="16"/>
        <v>54.997060702875402</v>
      </c>
      <c r="E71" s="89">
        <v>37.5</v>
      </c>
      <c r="F71" s="92">
        <f t="shared" si="17"/>
        <v>1443.8573619631902</v>
      </c>
      <c r="G71" s="92">
        <f t="shared" si="18"/>
        <v>14446.721100460123</v>
      </c>
      <c r="H71" s="92">
        <f t="shared" si="19"/>
        <v>6880.4733490831513</v>
      </c>
      <c r="I71" s="92">
        <f t="shared" si="20"/>
        <v>817.73893021472395</v>
      </c>
      <c r="J71" s="92">
        <f t="shared" si="21"/>
        <v>23588.790741721186</v>
      </c>
      <c r="K71" s="318">
        <f t="shared" si="22"/>
        <v>2681.1067092651761</v>
      </c>
      <c r="L71" s="323">
        <f t="shared" si="23"/>
        <v>133857.89745098638</v>
      </c>
      <c r="P71" s="88" t="s">
        <v>206</v>
      </c>
      <c r="Q71" s="89" t="s">
        <v>137</v>
      </c>
      <c r="R71" s="90">
        <v>123507</v>
      </c>
      <c r="S71" s="90">
        <f t="shared" si="24"/>
        <v>63.134568690095854</v>
      </c>
      <c r="T71" s="89">
        <v>37.5</v>
      </c>
      <c r="U71" s="92">
        <f t="shared" si="25"/>
        <v>1657.4942484662577</v>
      </c>
      <c r="V71" s="92">
        <f t="shared" si="26"/>
        <v>16584.29548792178</v>
      </c>
      <c r="W71" s="92">
        <f t="shared" si="27"/>
        <v>7725.3090406331485</v>
      </c>
      <c r="X71" s="92">
        <f t="shared" si="28"/>
        <v>938.73370686349688</v>
      </c>
      <c r="Y71" s="92">
        <f t="shared" si="31"/>
        <v>26905.832483884682</v>
      </c>
      <c r="Z71" s="318">
        <f t="shared" si="29"/>
        <v>3077.8102236421728</v>
      </c>
      <c r="AA71" s="323">
        <f t="shared" si="30"/>
        <v>153490.64270752689</v>
      </c>
    </row>
    <row r="72" spans="1:27" x14ac:dyDescent="0.3">
      <c r="A72" s="88" t="s">
        <v>107</v>
      </c>
      <c r="B72" s="89" t="s">
        <v>134</v>
      </c>
      <c r="C72" s="90">
        <v>111342</v>
      </c>
      <c r="D72" s="90">
        <f t="shared" si="16"/>
        <v>56.916038338658147</v>
      </c>
      <c r="E72" s="89">
        <v>37.5</v>
      </c>
      <c r="F72" s="92">
        <f t="shared" si="17"/>
        <v>1494.236963190184</v>
      </c>
      <c r="G72" s="92">
        <f t="shared" si="18"/>
        <v>14950.801397622699</v>
      </c>
      <c r="H72" s="92">
        <f t="shared" si="19"/>
        <v>7120.5493515412145</v>
      </c>
      <c r="I72" s="92">
        <f t="shared" si="20"/>
        <v>846.27177722392628</v>
      </c>
      <c r="J72" s="92">
        <f t="shared" si="21"/>
        <v>24411.859489578026</v>
      </c>
      <c r="K72" s="318">
        <f t="shared" si="22"/>
        <v>2774.6568690095846</v>
      </c>
      <c r="L72" s="323">
        <f t="shared" si="23"/>
        <v>138528.51635858757</v>
      </c>
      <c r="P72" s="88" t="s">
        <v>207</v>
      </c>
      <c r="Q72" s="89" t="s">
        <v>137</v>
      </c>
      <c r="R72" s="90">
        <v>127249</v>
      </c>
      <c r="S72" s="90">
        <f t="shared" si="24"/>
        <v>65.047412140575076</v>
      </c>
      <c r="T72" s="89">
        <v>37.5</v>
      </c>
      <c r="U72" s="92">
        <f t="shared" si="25"/>
        <v>1707.7128067484662</v>
      </c>
      <c r="V72" s="92">
        <f t="shared" si="26"/>
        <v>17086.764446894173</v>
      </c>
      <c r="W72" s="92">
        <f t="shared" si="27"/>
        <v>7959.3695103235232</v>
      </c>
      <c r="X72" s="92">
        <f t="shared" si="28"/>
        <v>967.17534605061337</v>
      </c>
      <c r="Y72" s="92">
        <f t="shared" si="31"/>
        <v>27721.022110016776</v>
      </c>
      <c r="Z72" s="318">
        <f t="shared" si="29"/>
        <v>3171.0613418530352</v>
      </c>
      <c r="AA72" s="323">
        <f t="shared" si="30"/>
        <v>158141.08345186981</v>
      </c>
    </row>
    <row r="73" spans="1:27" x14ac:dyDescent="0.3">
      <c r="A73" s="88" t="s">
        <v>108</v>
      </c>
      <c r="B73" s="89" t="s">
        <v>134</v>
      </c>
      <c r="C73" s="90">
        <v>115093</v>
      </c>
      <c r="D73" s="90">
        <f t="shared" si="16"/>
        <v>58.833482428115019</v>
      </c>
      <c r="E73" s="89">
        <v>37.5</v>
      </c>
      <c r="F73" s="92">
        <f t="shared" si="17"/>
        <v>1544.5763036809815</v>
      </c>
      <c r="G73" s="92">
        <f t="shared" si="18"/>
        <v>15454.47886023773</v>
      </c>
      <c r="H73" s="92">
        <f t="shared" si="19"/>
        <v>7360.4334978438774</v>
      </c>
      <c r="I73" s="92">
        <f t="shared" si="20"/>
        <v>874.78182227760738</v>
      </c>
      <c r="J73" s="92">
        <f t="shared" si="21"/>
        <v>25234.270484040197</v>
      </c>
      <c r="K73" s="318">
        <f t="shared" si="22"/>
        <v>2868.1322683706071</v>
      </c>
      <c r="L73" s="323">
        <f t="shared" si="23"/>
        <v>143195.4027524108</v>
      </c>
      <c r="P73" s="88" t="s">
        <v>208</v>
      </c>
      <c r="Q73" s="89" t="s">
        <v>137</v>
      </c>
      <c r="R73" s="90">
        <v>130997</v>
      </c>
      <c r="S73" s="90">
        <f t="shared" si="24"/>
        <v>66.963322683706068</v>
      </c>
      <c r="T73" s="89">
        <v>37.5</v>
      </c>
      <c r="U73" s="92">
        <f t="shared" si="25"/>
        <v>1758.0118865030677</v>
      </c>
      <c r="V73" s="92">
        <f t="shared" si="26"/>
        <v>17590.03907496166</v>
      </c>
      <c r="W73" s="92">
        <f t="shared" si="27"/>
        <v>8193.8052773998279</v>
      </c>
      <c r="X73" s="92">
        <f t="shared" si="28"/>
        <v>995.66258914877312</v>
      </c>
      <c r="Y73" s="92">
        <f t="shared" si="31"/>
        <v>28537.51882801333</v>
      </c>
      <c r="Z73" s="318">
        <f t="shared" si="29"/>
        <v>3264.4619808306707</v>
      </c>
      <c r="AA73" s="323">
        <f t="shared" si="30"/>
        <v>162798.980808844</v>
      </c>
    </row>
    <row r="74" spans="1:27" x14ac:dyDescent="0.3">
      <c r="A74" s="88" t="s">
        <v>109</v>
      </c>
      <c r="B74" s="89" t="s">
        <v>134</v>
      </c>
      <c r="C74" s="90">
        <v>118847</v>
      </c>
      <c r="D74" s="90">
        <f t="shared" si="16"/>
        <v>60.752460063897765</v>
      </c>
      <c r="E74" s="89">
        <v>37.5</v>
      </c>
      <c r="F74" s="92">
        <f t="shared" si="17"/>
        <v>1594.9559049079753</v>
      </c>
      <c r="G74" s="92">
        <f t="shared" si="18"/>
        <v>15958.559157400307</v>
      </c>
      <c r="H74" s="92">
        <f t="shared" si="19"/>
        <v>7600.5095003019414</v>
      </c>
      <c r="I74" s="92">
        <f t="shared" si="20"/>
        <v>903.3146692868097</v>
      </c>
      <c r="J74" s="92">
        <f t="shared" si="21"/>
        <v>26057.339231897033</v>
      </c>
      <c r="K74" s="318">
        <f t="shared" si="22"/>
        <v>2961.6824281150161</v>
      </c>
      <c r="L74" s="323">
        <f t="shared" si="23"/>
        <v>147866.02166001205</v>
      </c>
      <c r="P74" s="88" t="s">
        <v>209</v>
      </c>
      <c r="Q74" s="89" t="s">
        <v>137</v>
      </c>
      <c r="R74" s="90">
        <v>134742</v>
      </c>
      <c r="S74" s="90">
        <f t="shared" si="24"/>
        <v>68.877699680511171</v>
      </c>
      <c r="T74" s="89">
        <v>37.5</v>
      </c>
      <c r="U74" s="92">
        <f t="shared" si="25"/>
        <v>1808.2707055214723</v>
      </c>
      <c r="V74" s="92">
        <f t="shared" si="26"/>
        <v>18092.910868481598</v>
      </c>
      <c r="W74" s="92">
        <f t="shared" si="27"/>
        <v>8428.0533957831667</v>
      </c>
      <c r="X74" s="92">
        <f t="shared" si="28"/>
        <v>1024.1270302914111</v>
      </c>
      <c r="Y74" s="92">
        <f t="shared" si="31"/>
        <v>29353.36200007765</v>
      </c>
      <c r="Z74" s="318">
        <f t="shared" si="29"/>
        <v>3357.7878594249196</v>
      </c>
      <c r="AA74" s="323">
        <f t="shared" si="30"/>
        <v>167453.14985950259</v>
      </c>
    </row>
    <row r="75" spans="1:27" x14ac:dyDescent="0.3">
      <c r="A75" s="88" t="s">
        <v>110</v>
      </c>
      <c r="B75" s="89" t="s">
        <v>134</v>
      </c>
      <c r="C75" s="90">
        <v>122595</v>
      </c>
      <c r="D75" s="90">
        <f t="shared" si="16"/>
        <v>62.668370607028749</v>
      </c>
      <c r="E75" s="89">
        <v>37.5</v>
      </c>
      <c r="F75" s="92">
        <f t="shared" si="17"/>
        <v>1645.2549846625768</v>
      </c>
      <c r="G75" s="92">
        <f t="shared" si="18"/>
        <v>16461.833785467792</v>
      </c>
      <c r="H75" s="92">
        <f t="shared" si="19"/>
        <v>7840.2017904492031</v>
      </c>
      <c r="I75" s="92">
        <f t="shared" si="20"/>
        <v>931.80191238496934</v>
      </c>
      <c r="J75" s="92">
        <f t="shared" si="21"/>
        <v>26879.092472964541</v>
      </c>
      <c r="K75" s="318">
        <f t="shared" si="22"/>
        <v>3055.0830670926516</v>
      </c>
      <c r="L75" s="323">
        <f t="shared" si="23"/>
        <v>152529.17554005719</v>
      </c>
      <c r="P75" s="88" t="s">
        <v>210</v>
      </c>
      <c r="Q75" s="89" t="s">
        <v>137</v>
      </c>
      <c r="R75" s="90">
        <v>138494</v>
      </c>
      <c r="S75" s="90">
        <f t="shared" si="24"/>
        <v>70.795654952076674</v>
      </c>
      <c r="T75" s="89">
        <v>37.5</v>
      </c>
      <c r="U75" s="92">
        <f t="shared" si="25"/>
        <v>1858.6234662576687</v>
      </c>
      <c r="V75" s="92">
        <f t="shared" si="26"/>
        <v>18596.722609279142</v>
      </c>
      <c r="W75" s="92">
        <f t="shared" si="27"/>
        <v>8662.7393611167572</v>
      </c>
      <c r="X75" s="92">
        <f t="shared" si="28"/>
        <v>1052.6446759969326</v>
      </c>
      <c r="Y75" s="92">
        <f t="shared" si="31"/>
        <v>30170.730112650501</v>
      </c>
      <c r="Z75" s="318">
        <f t="shared" si="29"/>
        <v>3451.2881789137377</v>
      </c>
      <c r="AA75" s="323">
        <f t="shared" si="30"/>
        <v>172116.01829156425</v>
      </c>
    </row>
    <row r="76" spans="1:27" x14ac:dyDescent="0.3">
      <c r="A76" s="88" t="s">
        <v>111</v>
      </c>
      <c r="B76" s="89" t="s">
        <v>134</v>
      </c>
      <c r="C76" s="90">
        <v>126350</v>
      </c>
      <c r="D76" s="90">
        <f t="shared" si="16"/>
        <v>64.587859424920126</v>
      </c>
      <c r="E76" s="89">
        <v>37.5</v>
      </c>
      <c r="F76" s="92">
        <f t="shared" si="17"/>
        <v>1695.6480061349694</v>
      </c>
      <c r="G76" s="92">
        <f t="shared" si="18"/>
        <v>16966.048360812885</v>
      </c>
      <c r="H76" s="92">
        <f t="shared" si="19"/>
        <v>8080.341744959067</v>
      </c>
      <c r="I76" s="92">
        <f t="shared" si="20"/>
        <v>960.34236004601223</v>
      </c>
      <c r="J76" s="92">
        <f t="shared" si="21"/>
        <v>27702.380471952933</v>
      </c>
      <c r="K76" s="318">
        <f t="shared" si="22"/>
        <v>3148.6581469648563</v>
      </c>
      <c r="L76" s="323">
        <f t="shared" si="23"/>
        <v>157201.03861891778</v>
      </c>
      <c r="P76" s="88" t="s">
        <v>211</v>
      </c>
      <c r="Q76" s="89" t="s">
        <v>137</v>
      </c>
      <c r="R76" s="90">
        <v>142237</v>
      </c>
      <c r="S76" s="90">
        <f t="shared" si="24"/>
        <v>72.709009584664543</v>
      </c>
      <c r="T76" s="89">
        <v>37.5</v>
      </c>
      <c r="U76" s="92">
        <f t="shared" si="25"/>
        <v>1908.8554447852759</v>
      </c>
      <c r="V76" s="92">
        <f t="shared" si="26"/>
        <v>19099.325846434047</v>
      </c>
      <c r="W76" s="92">
        <f t="shared" si="27"/>
        <v>8896.8623803714527</v>
      </c>
      <c r="X76" s="92">
        <f t="shared" si="28"/>
        <v>1081.0939158358894</v>
      </c>
      <c r="Y76" s="92">
        <f t="shared" si="31"/>
        <v>30986.137587426667</v>
      </c>
      <c r="Z76" s="318">
        <f t="shared" si="29"/>
        <v>3544.5642172523962</v>
      </c>
      <c r="AA76" s="323">
        <f t="shared" si="30"/>
        <v>176767.70180467906</v>
      </c>
    </row>
    <row r="77" spans="1:27" x14ac:dyDescent="0.3">
      <c r="A77" s="88" t="s">
        <v>112</v>
      </c>
      <c r="B77" s="89" t="s">
        <v>134</v>
      </c>
      <c r="C77" s="90">
        <v>130104</v>
      </c>
      <c r="D77" s="90">
        <f t="shared" si="16"/>
        <v>66.506837060702878</v>
      </c>
      <c r="E77" s="89">
        <v>37.5</v>
      </c>
      <c r="F77" s="92">
        <f t="shared" si="17"/>
        <v>1746.0276073619632</v>
      </c>
      <c r="G77" s="92">
        <f t="shared" si="18"/>
        <v>17470.12865797546</v>
      </c>
      <c r="H77" s="92">
        <f t="shared" si="19"/>
        <v>8320.417747417132</v>
      </c>
      <c r="I77" s="92">
        <f t="shared" si="20"/>
        <v>988.87520705521467</v>
      </c>
      <c r="J77" s="92">
        <f t="shared" si="21"/>
        <v>28525.449219809772</v>
      </c>
      <c r="K77" s="318">
        <f t="shared" si="22"/>
        <v>3242.2083067092653</v>
      </c>
      <c r="L77" s="323">
        <f t="shared" si="23"/>
        <v>161871.65752651906</v>
      </c>
      <c r="P77" s="88" t="s">
        <v>212</v>
      </c>
      <c r="Q77" s="89" t="s">
        <v>137</v>
      </c>
      <c r="R77" s="90">
        <v>145988</v>
      </c>
      <c r="S77" s="90">
        <f t="shared" si="24"/>
        <v>74.626453674121407</v>
      </c>
      <c r="T77" s="89">
        <v>37.5</v>
      </c>
      <c r="U77" s="92">
        <f t="shared" si="25"/>
        <v>1959.1947852760736</v>
      </c>
      <c r="V77" s="92">
        <f t="shared" si="26"/>
        <v>19603.00330904908</v>
      </c>
      <c r="W77" s="92">
        <f t="shared" si="27"/>
        <v>9131.4857961407215</v>
      </c>
      <c r="X77" s="92">
        <f t="shared" si="28"/>
        <v>1109.6039608895705</v>
      </c>
      <c r="Y77" s="92">
        <f t="shared" si="31"/>
        <v>31803.287851355446</v>
      </c>
      <c r="Z77" s="318">
        <f t="shared" si="29"/>
        <v>3638.0396166134187</v>
      </c>
      <c r="AA77" s="323">
        <f t="shared" si="30"/>
        <v>181429.32746796886</v>
      </c>
    </row>
    <row r="78" spans="1:27" x14ac:dyDescent="0.3">
      <c r="A78" s="88" t="s">
        <v>113</v>
      </c>
      <c r="B78" s="89" t="s">
        <v>134</v>
      </c>
      <c r="C78" s="90">
        <v>133858</v>
      </c>
      <c r="D78" s="90">
        <f t="shared" si="16"/>
        <v>68.425814696485631</v>
      </c>
      <c r="E78" s="89">
        <v>37.5</v>
      </c>
      <c r="F78" s="92">
        <f t="shared" si="17"/>
        <v>1796.407208588957</v>
      </c>
      <c r="G78" s="92">
        <f t="shared" si="18"/>
        <v>17974.208955138038</v>
      </c>
      <c r="H78" s="92">
        <f t="shared" si="19"/>
        <v>8560.4937498751951</v>
      </c>
      <c r="I78" s="92">
        <f t="shared" si="20"/>
        <v>1017.4080540644172</v>
      </c>
      <c r="J78" s="92">
        <f t="shared" si="21"/>
        <v>29348.517967666605</v>
      </c>
      <c r="K78" s="318">
        <f t="shared" si="22"/>
        <v>3335.7584664536744</v>
      </c>
      <c r="L78" s="323">
        <f t="shared" si="23"/>
        <v>166542.27643412029</v>
      </c>
      <c r="P78" s="88" t="s">
        <v>213</v>
      </c>
      <c r="Q78" s="89" t="s">
        <v>137</v>
      </c>
      <c r="R78" s="90">
        <v>152236</v>
      </c>
      <c r="S78" s="90">
        <f t="shared" si="24"/>
        <v>77.820319488817887</v>
      </c>
      <c r="T78" s="89">
        <v>37.5</v>
      </c>
      <c r="U78" s="92">
        <f t="shared" si="25"/>
        <v>2043.0444785276075</v>
      </c>
      <c r="V78" s="92">
        <f t="shared" si="26"/>
        <v>20441.973393404911</v>
      </c>
      <c r="W78" s="92">
        <f t="shared" si="27"/>
        <v>9522.2954740203222</v>
      </c>
      <c r="X78" s="92">
        <f t="shared" si="28"/>
        <v>1157.0928335889571</v>
      </c>
      <c r="Y78" s="92">
        <f t="shared" si="31"/>
        <v>33164.406179541795</v>
      </c>
      <c r="Z78" s="318">
        <f t="shared" si="29"/>
        <v>3793.7405750798721</v>
      </c>
      <c r="AA78" s="323">
        <f t="shared" si="30"/>
        <v>189194.14675462167</v>
      </c>
    </row>
    <row r="79" spans="1:27" x14ac:dyDescent="0.3">
      <c r="A79" s="88" t="s">
        <v>114</v>
      </c>
      <c r="B79" s="89" t="s">
        <v>134</v>
      </c>
      <c r="C79" s="90">
        <v>137606</v>
      </c>
      <c r="D79" s="90">
        <f t="shared" si="16"/>
        <v>70.341725239616608</v>
      </c>
      <c r="E79" s="89">
        <v>37.5</v>
      </c>
      <c r="F79" s="92">
        <f t="shared" si="17"/>
        <v>1846.7062883435583</v>
      </c>
      <c r="G79" s="92">
        <f t="shared" si="18"/>
        <v>18477.483583205521</v>
      </c>
      <c r="H79" s="92">
        <f t="shared" si="19"/>
        <v>8800.1860400224577</v>
      </c>
      <c r="I79" s="92">
        <f t="shared" si="20"/>
        <v>1045.8952971625768</v>
      </c>
      <c r="J79" s="92">
        <f t="shared" si="21"/>
        <v>30170.271208734113</v>
      </c>
      <c r="K79" s="318">
        <f t="shared" si="22"/>
        <v>3429.1591054313094</v>
      </c>
      <c r="L79" s="323">
        <f t="shared" si="23"/>
        <v>171205.43031416545</v>
      </c>
      <c r="P79" s="88" t="s">
        <v>214</v>
      </c>
      <c r="Q79" s="89" t="s">
        <v>137</v>
      </c>
      <c r="R79" s="90">
        <v>157227</v>
      </c>
      <c r="S79" s="90">
        <f t="shared" si="24"/>
        <v>80.371629392971258</v>
      </c>
      <c r="T79" s="89">
        <v>37.5</v>
      </c>
      <c r="U79" s="92">
        <f t="shared" si="25"/>
        <v>2110.0249233128834</v>
      </c>
      <c r="V79" s="92">
        <f t="shared" si="26"/>
        <v>21112.155802338959</v>
      </c>
      <c r="W79" s="92">
        <f t="shared" si="27"/>
        <v>9834.4803495480264</v>
      </c>
      <c r="X79" s="92">
        <f t="shared" si="28"/>
        <v>1195.0276869248466</v>
      </c>
      <c r="Y79" s="92">
        <f t="shared" si="31"/>
        <v>34251.688762124715</v>
      </c>
      <c r="Z79" s="318">
        <f t="shared" si="29"/>
        <v>3918.1169329073487</v>
      </c>
      <c r="AA79" s="323">
        <f t="shared" si="30"/>
        <v>195396.80569503206</v>
      </c>
    </row>
    <row r="80" spans="1:27" x14ac:dyDescent="0.3">
      <c r="A80" s="88" t="s">
        <v>115</v>
      </c>
      <c r="B80" s="89" t="s">
        <v>134</v>
      </c>
      <c r="C80" s="90">
        <v>141364</v>
      </c>
      <c r="D80" s="90">
        <f t="shared" si="16"/>
        <v>72.262747603833859</v>
      </c>
      <c r="E80" s="89">
        <v>37.5</v>
      </c>
      <c r="F80" s="92">
        <f t="shared" si="17"/>
        <v>1897.1395705521472</v>
      </c>
      <c r="G80" s="92">
        <f t="shared" si="18"/>
        <v>18982.100993098164</v>
      </c>
      <c r="H80" s="92">
        <f t="shared" si="19"/>
        <v>9040.5178506877219</v>
      </c>
      <c r="I80" s="92">
        <f t="shared" si="20"/>
        <v>1074.4585467791412</v>
      </c>
      <c r="J80" s="92">
        <f t="shared" si="21"/>
        <v>30994.21696111717</v>
      </c>
      <c r="K80" s="318">
        <f t="shared" si="22"/>
        <v>3522.8089456869006</v>
      </c>
      <c r="L80" s="323">
        <f t="shared" si="23"/>
        <v>175881.02590680411</v>
      </c>
      <c r="P80" s="88" t="s">
        <v>215</v>
      </c>
      <c r="Q80" s="89" t="s">
        <v>137</v>
      </c>
      <c r="R80" s="90">
        <v>162222</v>
      </c>
      <c r="S80" s="90">
        <f t="shared" si="24"/>
        <v>82.924984025559112</v>
      </c>
      <c r="T80" s="89">
        <v>37.5</v>
      </c>
      <c r="U80" s="92">
        <f t="shared" si="25"/>
        <v>2177.0590490797545</v>
      </c>
      <c r="V80" s="92">
        <f t="shared" si="26"/>
        <v>21782.875324003067</v>
      </c>
      <c r="W80" s="92">
        <f t="shared" si="27"/>
        <v>10146.915423333014</v>
      </c>
      <c r="X80" s="92">
        <f t="shared" si="28"/>
        <v>1232.992942868098</v>
      </c>
      <c r="Y80" s="92">
        <f t="shared" si="31"/>
        <v>35339.842739283937</v>
      </c>
      <c r="Z80" s="318">
        <f t="shared" si="29"/>
        <v>4042.5929712460065</v>
      </c>
      <c r="AA80" s="323">
        <f t="shared" si="30"/>
        <v>201604.43571052994</v>
      </c>
    </row>
    <row r="81" spans="1:27" x14ac:dyDescent="0.3">
      <c r="A81" s="88" t="s">
        <v>116</v>
      </c>
      <c r="B81" s="89" t="s">
        <v>134</v>
      </c>
      <c r="C81" s="90">
        <v>147619</v>
      </c>
      <c r="D81" s="90">
        <f t="shared" si="16"/>
        <v>75.460191693290739</v>
      </c>
      <c r="E81" s="89">
        <v>37.5</v>
      </c>
      <c r="F81" s="92">
        <f t="shared" si="17"/>
        <v>1981.0832055214723</v>
      </c>
      <c r="G81" s="92">
        <f t="shared" si="18"/>
        <v>19822.011024731597</v>
      </c>
      <c r="H81" s="92">
        <f t="shared" si="19"/>
        <v>9440.5379346981608</v>
      </c>
      <c r="I81" s="92">
        <f t="shared" si="20"/>
        <v>1122.0006240414111</v>
      </c>
      <c r="J81" s="92">
        <f t="shared" si="21"/>
        <v>32365.63278899264</v>
      </c>
      <c r="K81" s="318">
        <f t="shared" si="22"/>
        <v>3678.6843450479237</v>
      </c>
      <c r="L81" s="323">
        <f t="shared" si="23"/>
        <v>183663.31713404058</v>
      </c>
      <c r="P81" s="88" t="s">
        <v>216</v>
      </c>
      <c r="Q81" s="89" t="s">
        <v>137</v>
      </c>
      <c r="R81" s="90">
        <v>167220</v>
      </c>
      <c r="S81" s="90">
        <f t="shared" si="24"/>
        <v>85.479872204472855</v>
      </c>
      <c r="T81" s="89">
        <v>37.5</v>
      </c>
      <c r="U81" s="92">
        <f t="shared" si="25"/>
        <v>2244.1334355828221</v>
      </c>
      <c r="V81" s="92">
        <f t="shared" si="26"/>
        <v>22453.997680214725</v>
      </c>
      <c r="W81" s="92">
        <f t="shared" si="27"/>
        <v>10459.538145810968</v>
      </c>
      <c r="X81" s="92">
        <f t="shared" si="28"/>
        <v>1270.9810007668711</v>
      </c>
      <c r="Y81" s="92">
        <f t="shared" si="31"/>
        <v>36428.650262375384</v>
      </c>
      <c r="Z81" s="318">
        <f t="shared" si="29"/>
        <v>4167.1437699680519</v>
      </c>
      <c r="AA81" s="323">
        <f t="shared" si="30"/>
        <v>207815.79403234346</v>
      </c>
    </row>
    <row r="82" spans="1:27" x14ac:dyDescent="0.3">
      <c r="A82" s="88" t="s">
        <v>117</v>
      </c>
      <c r="B82" s="89" t="s">
        <v>134</v>
      </c>
      <c r="C82" s="90">
        <v>152620</v>
      </c>
      <c r="D82" s="90">
        <f t="shared" si="16"/>
        <v>78.016613418530355</v>
      </c>
      <c r="E82" s="89">
        <v>37.5</v>
      </c>
      <c r="F82" s="92">
        <f t="shared" si="17"/>
        <v>2048.1978527607362</v>
      </c>
      <c r="G82" s="92">
        <f t="shared" si="18"/>
        <v>20493.536215490796</v>
      </c>
      <c r="H82" s="92">
        <f t="shared" si="19"/>
        <v>9760.3621457511108</v>
      </c>
      <c r="I82" s="92">
        <f t="shared" si="20"/>
        <v>1160.0114838957054</v>
      </c>
      <c r="J82" s="92">
        <f t="shared" si="21"/>
        <v>33462.107697898347</v>
      </c>
      <c r="K82" s="318">
        <f t="shared" si="22"/>
        <v>3803.3099041533546</v>
      </c>
      <c r="L82" s="323">
        <f t="shared" si="23"/>
        <v>189885.41760205169</v>
      </c>
      <c r="P82" s="88" t="s">
        <v>217</v>
      </c>
      <c r="Q82" s="89" t="s">
        <v>137</v>
      </c>
      <c r="R82" s="90">
        <v>194706</v>
      </c>
      <c r="S82" s="90">
        <f t="shared" si="24"/>
        <v>99.530223642172515</v>
      </c>
      <c r="T82" s="89">
        <v>37.5</v>
      </c>
      <c r="U82" s="92">
        <f t="shared" si="25"/>
        <v>2613.002300613497</v>
      </c>
      <c r="V82" s="92">
        <f t="shared" si="26"/>
        <v>26144.767804831292</v>
      </c>
      <c r="W82" s="92">
        <f t="shared" si="27"/>
        <v>12178.775470746741</v>
      </c>
      <c r="X82" s="92">
        <f t="shared" si="28"/>
        <v>1479.8925172546012</v>
      </c>
      <c r="Y82" s="92">
        <f t="shared" si="31"/>
        <v>42416.43809344613</v>
      </c>
      <c r="Z82" s="318">
        <f t="shared" si="29"/>
        <v>4852.0984025559101</v>
      </c>
      <c r="AA82" s="323">
        <f t="shared" si="30"/>
        <v>241974.53649600205</v>
      </c>
    </row>
    <row r="83" spans="1:27" x14ac:dyDescent="0.3">
      <c r="A83" s="88" t="s">
        <v>118</v>
      </c>
      <c r="B83" s="89" t="s">
        <v>134</v>
      </c>
      <c r="C83" s="90">
        <v>157626</v>
      </c>
      <c r="D83" s="90">
        <f t="shared" si="16"/>
        <v>80.575591054313094</v>
      </c>
      <c r="E83" s="89">
        <v>37.5</v>
      </c>
      <c r="F83" s="92">
        <f t="shared" si="17"/>
        <v>2115.3796012269936</v>
      </c>
      <c r="G83" s="92">
        <f t="shared" si="18"/>
        <v>21165.732797162578</v>
      </c>
      <c r="H83" s="92">
        <f t="shared" si="19"/>
        <v>10080.506117063063</v>
      </c>
      <c r="I83" s="92">
        <f t="shared" si="20"/>
        <v>1198.0603470092026</v>
      </c>
      <c r="J83" s="92">
        <f t="shared" si="21"/>
        <v>34559.678862461835</v>
      </c>
      <c r="K83" s="318">
        <f t="shared" si="22"/>
        <v>3928.0600638977635</v>
      </c>
      <c r="L83" s="323">
        <f t="shared" si="23"/>
        <v>196113.7389263596</v>
      </c>
    </row>
    <row r="84" spans="1:27" x14ac:dyDescent="0.3">
      <c r="A84" s="88" t="s">
        <v>119</v>
      </c>
      <c r="B84" s="89" t="s">
        <v>134</v>
      </c>
      <c r="C84" s="90">
        <v>162630</v>
      </c>
      <c r="D84" s="90">
        <f t="shared" si="16"/>
        <v>83.133546325878598</v>
      </c>
      <c r="E84" s="89">
        <v>37.5</v>
      </c>
      <c r="F84" s="92">
        <f t="shared" si="17"/>
        <v>2182.534509202454</v>
      </c>
      <c r="G84" s="92">
        <f t="shared" si="18"/>
        <v>21837.660822469326</v>
      </c>
      <c r="H84" s="92">
        <f t="shared" si="19"/>
        <v>10400.522184271415</v>
      </c>
      <c r="I84" s="92">
        <f t="shared" si="20"/>
        <v>1236.0940088190184</v>
      </c>
      <c r="J84" s="92">
        <f t="shared" si="21"/>
        <v>35656.811524762212</v>
      </c>
      <c r="K84" s="318">
        <f t="shared" si="22"/>
        <v>4052.7603833865815</v>
      </c>
      <c r="L84" s="323">
        <f t="shared" si="23"/>
        <v>202339.57190814882</v>
      </c>
    </row>
    <row r="85" spans="1:27" x14ac:dyDescent="0.3">
      <c r="A85" s="88" t="s">
        <v>120</v>
      </c>
      <c r="B85" s="89" t="s">
        <v>134</v>
      </c>
      <c r="C85" s="90">
        <v>190157</v>
      </c>
      <c r="D85" s="90">
        <f t="shared" si="16"/>
        <v>97.20485623003195</v>
      </c>
      <c r="E85" s="89">
        <v>37.5</v>
      </c>
      <c r="F85" s="92">
        <f t="shared" si="17"/>
        <v>2551.9536042944783</v>
      </c>
      <c r="G85" s="92">
        <f t="shared" si="18"/>
        <v>25533.936352569021</v>
      </c>
      <c r="H85" s="92">
        <f t="shared" si="19"/>
        <v>12160.930314176347</v>
      </c>
      <c r="I85" s="92">
        <f t="shared" si="20"/>
        <v>1445.3171520322085</v>
      </c>
      <c r="J85" s="92">
        <f t="shared" si="21"/>
        <v>41692.137423072054</v>
      </c>
      <c r="K85" s="318">
        <f t="shared" si="22"/>
        <v>4738.7367412140575</v>
      </c>
      <c r="L85" s="323">
        <f t="shared" si="23"/>
        <v>236587.87416428613</v>
      </c>
    </row>
  </sheetData>
  <mergeCells count="20">
    <mergeCell ref="AA1:AA2"/>
    <mergeCell ref="M3:O4"/>
    <mergeCell ref="Z1:Z2"/>
    <mergeCell ref="J1:J2"/>
    <mergeCell ref="L1:L2"/>
    <mergeCell ref="M1:O2"/>
    <mergeCell ref="P1:P2"/>
    <mergeCell ref="Q1:Q2"/>
    <mergeCell ref="R1:R2"/>
    <mergeCell ref="K1:K2"/>
    <mergeCell ref="S1:S2"/>
    <mergeCell ref="T1:T2"/>
    <mergeCell ref="U1:U2"/>
    <mergeCell ref="Y1:Y2"/>
    <mergeCell ref="F1:F2"/>
    <mergeCell ref="A1:A2"/>
    <mergeCell ref="B1:B2"/>
    <mergeCell ref="C1:C2"/>
    <mergeCell ref="D1:D2"/>
    <mergeCell ref="E1:E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opLeftCell="D1" workbookViewId="0">
      <selection activeCell="J7" sqref="J7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9.88671875" customWidth="1"/>
    <col min="5" max="5" width="15.88671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5.88671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717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124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718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124">
        <v>0.12</v>
      </c>
      <c r="G4" s="125" t="s">
        <v>131</v>
      </c>
      <c r="H4" s="126" t="s">
        <v>132</v>
      </c>
      <c r="I4" s="537"/>
      <c r="J4" s="533"/>
      <c r="M4" s="535"/>
      <c r="N4" s="535"/>
      <c r="O4" s="535"/>
      <c r="P4" s="535"/>
      <c r="Q4" s="535"/>
      <c r="R4" s="124">
        <v>0.12</v>
      </c>
      <c r="S4" s="125" t="s">
        <v>131</v>
      </c>
      <c r="T4" s="126" t="s">
        <v>132</v>
      </c>
      <c r="U4" s="537"/>
      <c r="V4" s="533"/>
    </row>
    <row r="5" spans="1:22" ht="14.4" x14ac:dyDescent="0.3">
      <c r="A5" s="74" t="s">
        <v>133</v>
      </c>
      <c r="B5" s="127" t="s">
        <v>134</v>
      </c>
      <c r="C5" s="90">
        <f>'[2]2014'!C5*1.03</f>
        <v>27303.174079999997</v>
      </c>
      <c r="D5" s="91">
        <f>+C5*12/313/75</f>
        <v>13.956894098402554</v>
      </c>
      <c r="E5" s="127">
        <v>37.5</v>
      </c>
      <c r="F5" s="128">
        <f>C5*F$4</f>
        <v>3276.3808895999996</v>
      </c>
      <c r="G5" s="128">
        <f>(C5+F5)*5.5%</f>
        <v>1681.8755233279999</v>
      </c>
      <c r="H5" s="128">
        <f>(C5)*0.75%</f>
        <v>204.77380559999997</v>
      </c>
      <c r="I5" s="129">
        <f>C5+F5+G5+H5</f>
        <v>32466.204298527999</v>
      </c>
      <c r="J5" s="130">
        <f>I5*1.25</f>
        <v>40582.755373159998</v>
      </c>
      <c r="M5" s="74" t="s">
        <v>720</v>
      </c>
      <c r="N5" s="127" t="s">
        <v>134</v>
      </c>
      <c r="O5" s="90">
        <f>'[2]2014'!O5*1.03</f>
        <v>81529.032000000007</v>
      </c>
      <c r="P5" s="91">
        <f>+O5*12/313/80</f>
        <v>39.071421086261985</v>
      </c>
      <c r="Q5" s="127">
        <v>40</v>
      </c>
      <c r="R5" s="128">
        <f t="shared" ref="R5:R69" si="0">O5*F$4</f>
        <v>9783.4838400000008</v>
      </c>
      <c r="S5" s="128">
        <f t="shared" ref="S5:S69" si="1">(O5+R5)*5.5%</f>
        <v>5022.1883712000008</v>
      </c>
      <c r="T5" s="128">
        <f t="shared" ref="T5:T69" si="2">(O5)*0.75%</f>
        <v>611.46774000000005</v>
      </c>
      <c r="U5" s="129">
        <f t="shared" ref="U5:U69" si="3">O5+R5+S5+T5</f>
        <v>96946.171951199998</v>
      </c>
      <c r="V5" s="130">
        <f>U5*1.25</f>
        <v>121182.714939</v>
      </c>
    </row>
    <row r="6" spans="1:22" ht="14.4" x14ac:dyDescent="0.3">
      <c r="A6" s="74" t="s">
        <v>138</v>
      </c>
      <c r="B6" s="127" t="s">
        <v>134</v>
      </c>
      <c r="C6" s="90">
        <f>'[2]2014'!C6*1.03</f>
        <v>31203.627520000005</v>
      </c>
      <c r="D6" s="91">
        <f t="shared" ref="D6:D62" si="4">+C6*12/313/75</f>
        <v>15.950736112460065</v>
      </c>
      <c r="E6" s="127">
        <v>37.5</v>
      </c>
      <c r="F6" s="128">
        <f t="shared" ref="F6:F69" si="5">C6*F$4</f>
        <v>3744.4353024000006</v>
      </c>
      <c r="G6" s="128">
        <f t="shared" ref="G6:G69" si="6">(C6+F6)*5.5%</f>
        <v>1922.1434552320002</v>
      </c>
      <c r="H6" s="128">
        <f t="shared" ref="H6:H69" si="7">(C6)*0.75%</f>
        <v>234.02720640000004</v>
      </c>
      <c r="I6" s="129">
        <f t="shared" ref="I6:I69" si="8">C6+F6+G6+H6</f>
        <v>37104.233484032004</v>
      </c>
      <c r="J6" s="130">
        <f t="shared" ref="J6:J69" si="9">I6*1.25</f>
        <v>46380.291855040006</v>
      </c>
      <c r="M6" s="74" t="s">
        <v>721</v>
      </c>
      <c r="N6" s="127" t="s">
        <v>134</v>
      </c>
      <c r="O6" s="90">
        <f>'[2]2014'!O6*1.03</f>
        <v>62756.252</v>
      </c>
      <c r="P6" s="91">
        <f>+O6*12/313/80</f>
        <v>30.074881150159747</v>
      </c>
      <c r="Q6" s="127">
        <v>40</v>
      </c>
      <c r="R6" s="128">
        <f t="shared" si="0"/>
        <v>7530.7502399999994</v>
      </c>
      <c r="S6" s="128">
        <f t="shared" si="1"/>
        <v>3865.7851232000003</v>
      </c>
      <c r="T6" s="128">
        <f t="shared" si="2"/>
        <v>470.67188999999996</v>
      </c>
      <c r="U6" s="129">
        <f t="shared" si="3"/>
        <v>74623.459253199995</v>
      </c>
      <c r="V6" s="130">
        <f t="shared" ref="V6:V70" si="10">U6*1.25</f>
        <v>93279.32406649999</v>
      </c>
    </row>
    <row r="7" spans="1:22" ht="14.4" x14ac:dyDescent="0.3">
      <c r="A7" s="74" t="s">
        <v>140</v>
      </c>
      <c r="B7" s="127" t="s">
        <v>134</v>
      </c>
      <c r="C7" s="90">
        <f>'[2]2014'!C7*1.03</f>
        <v>35104.080960000007</v>
      </c>
      <c r="D7" s="91">
        <f t="shared" si="4"/>
        <v>17.944578126517573</v>
      </c>
      <c r="E7" s="127">
        <v>37.5</v>
      </c>
      <c r="F7" s="128">
        <f t="shared" si="5"/>
        <v>4212.4897152000003</v>
      </c>
      <c r="G7" s="128">
        <f t="shared" si="6"/>
        <v>2162.411387136</v>
      </c>
      <c r="H7" s="128">
        <f t="shared" si="7"/>
        <v>263.28060720000002</v>
      </c>
      <c r="I7" s="129">
        <f t="shared" si="8"/>
        <v>41742.262669536009</v>
      </c>
      <c r="J7" s="130">
        <f t="shared" si="9"/>
        <v>52177.828336920007</v>
      </c>
      <c r="M7" s="74" t="s">
        <v>136</v>
      </c>
      <c r="N7" s="127" t="s">
        <v>137</v>
      </c>
      <c r="O7" s="90">
        <f>'[2]2014'!O7*1.03</f>
        <v>45043.96</v>
      </c>
      <c r="P7" s="91">
        <f>+O7*12/313/75</f>
        <v>23.02566645367412</v>
      </c>
      <c r="Q7" s="127">
        <v>37.5</v>
      </c>
      <c r="R7" s="128">
        <f t="shared" si="0"/>
        <v>5405.2752</v>
      </c>
      <c r="S7" s="128">
        <f t="shared" si="1"/>
        <v>2774.7079359999998</v>
      </c>
      <c r="T7" s="128">
        <f t="shared" si="2"/>
        <v>337.8297</v>
      </c>
      <c r="U7" s="129">
        <f t="shared" si="3"/>
        <v>53561.772835999996</v>
      </c>
      <c r="V7" s="130">
        <f t="shared" si="10"/>
        <v>66952.216044999994</v>
      </c>
    </row>
    <row r="8" spans="1:22" ht="14.4" x14ac:dyDescent="0.3">
      <c r="A8" s="74" t="s">
        <v>41</v>
      </c>
      <c r="B8" s="127" t="s">
        <v>134</v>
      </c>
      <c r="C8" s="90">
        <f>'[2]2014'!C8*1.03</f>
        <v>39004.534400000004</v>
      </c>
      <c r="D8" s="91">
        <f t="shared" si="4"/>
        <v>19.938420140575079</v>
      </c>
      <c r="E8" s="127">
        <v>37.5</v>
      </c>
      <c r="F8" s="128">
        <f t="shared" si="5"/>
        <v>4680.5441280000005</v>
      </c>
      <c r="G8" s="128">
        <f t="shared" si="6"/>
        <v>2402.6793190400003</v>
      </c>
      <c r="H8" s="128">
        <f t="shared" si="7"/>
        <v>292.53400800000003</v>
      </c>
      <c r="I8" s="129">
        <f t="shared" si="8"/>
        <v>46380.291855040006</v>
      </c>
      <c r="J8" s="130">
        <f t="shared" si="9"/>
        <v>57975.364818800008</v>
      </c>
      <c r="M8" s="74" t="s">
        <v>139</v>
      </c>
      <c r="N8" s="127" t="s">
        <v>137</v>
      </c>
      <c r="O8" s="90">
        <f>'[2]2014'!O8*1.03</f>
        <v>46299.406400000007</v>
      </c>
      <c r="P8" s="91">
        <f t="shared" ref="P8:P61" si="11">+O8*12/313/75</f>
        <v>23.667428191693293</v>
      </c>
      <c r="Q8" s="127">
        <v>37.5</v>
      </c>
      <c r="R8" s="128">
        <f t="shared" si="0"/>
        <v>5555.9287680000007</v>
      </c>
      <c r="S8" s="128">
        <f t="shared" si="1"/>
        <v>2852.0434342400004</v>
      </c>
      <c r="T8" s="128">
        <f t="shared" si="2"/>
        <v>347.24554800000004</v>
      </c>
      <c r="U8" s="129">
        <f t="shared" si="3"/>
        <v>55054.624150240001</v>
      </c>
      <c r="V8" s="130">
        <f t="shared" si="10"/>
        <v>68818.280187800003</v>
      </c>
    </row>
    <row r="9" spans="1:22" ht="14.4" x14ac:dyDescent="0.3">
      <c r="A9" s="74" t="s">
        <v>42</v>
      </c>
      <c r="B9" s="127" t="s">
        <v>134</v>
      </c>
      <c r="C9" s="90">
        <f>'[2]2014'!C9*1.03</f>
        <v>39563.700799999999</v>
      </c>
      <c r="D9" s="91">
        <f t="shared" si="4"/>
        <v>20.224256</v>
      </c>
      <c r="E9" s="127">
        <v>37.5</v>
      </c>
      <c r="F9" s="128">
        <f t="shared" si="5"/>
        <v>4747.644096</v>
      </c>
      <c r="G9" s="128">
        <f t="shared" si="6"/>
        <v>2437.1239692799995</v>
      </c>
      <c r="H9" s="128">
        <f t="shared" si="7"/>
        <v>296.727756</v>
      </c>
      <c r="I9" s="129">
        <f t="shared" si="8"/>
        <v>47045.196621279996</v>
      </c>
      <c r="J9" s="130">
        <f t="shared" si="9"/>
        <v>58806.495776599993</v>
      </c>
      <c r="M9" s="74" t="s">
        <v>141</v>
      </c>
      <c r="N9" s="127" t="s">
        <v>137</v>
      </c>
      <c r="O9" s="90">
        <f>'[2]2014'!O9*1.03</f>
        <v>47577.347999999998</v>
      </c>
      <c r="P9" s="91">
        <f t="shared" si="11"/>
        <v>24.320689073482427</v>
      </c>
      <c r="Q9" s="127">
        <v>37.5</v>
      </c>
      <c r="R9" s="128">
        <f t="shared" si="0"/>
        <v>5709.2817599999998</v>
      </c>
      <c r="S9" s="128">
        <f t="shared" si="1"/>
        <v>2930.7646367999996</v>
      </c>
      <c r="T9" s="128">
        <f t="shared" si="2"/>
        <v>356.83010999999999</v>
      </c>
      <c r="U9" s="129">
        <f t="shared" si="3"/>
        <v>56574.224506799997</v>
      </c>
      <c r="V9" s="130">
        <f t="shared" si="10"/>
        <v>70717.780633499991</v>
      </c>
    </row>
    <row r="10" spans="1:22" ht="14.4" x14ac:dyDescent="0.3">
      <c r="A10" s="74" t="s">
        <v>43</v>
      </c>
      <c r="B10" s="127" t="s">
        <v>134</v>
      </c>
      <c r="C10" s="90">
        <f>'[2]2014'!C10*1.03</f>
        <v>40209.634400000003</v>
      </c>
      <c r="D10" s="91">
        <f t="shared" si="4"/>
        <v>20.554445699680514</v>
      </c>
      <c r="E10" s="127">
        <v>37.5</v>
      </c>
      <c r="F10" s="128">
        <f t="shared" si="5"/>
        <v>4825.1561280000005</v>
      </c>
      <c r="G10" s="128">
        <f t="shared" si="6"/>
        <v>2476.9134790400003</v>
      </c>
      <c r="H10" s="128">
        <f t="shared" si="7"/>
        <v>301.57225800000003</v>
      </c>
      <c r="I10" s="129">
        <f t="shared" si="8"/>
        <v>47813.276265040004</v>
      </c>
      <c r="J10" s="130">
        <f t="shared" si="9"/>
        <v>59766.595331300006</v>
      </c>
      <c r="M10" s="74" t="s">
        <v>142</v>
      </c>
      <c r="N10" s="127" t="s">
        <v>137</v>
      </c>
      <c r="O10" s="90">
        <f>'[2]2014'!O10*1.03</f>
        <v>48858.503200000006</v>
      </c>
      <c r="P10" s="91">
        <f t="shared" si="11"/>
        <v>24.975592690095848</v>
      </c>
      <c r="Q10" s="127">
        <v>37.5</v>
      </c>
      <c r="R10" s="128">
        <f t="shared" si="0"/>
        <v>5863.0203840000004</v>
      </c>
      <c r="S10" s="128">
        <f t="shared" si="1"/>
        <v>3009.6837971200007</v>
      </c>
      <c r="T10" s="128">
        <f t="shared" si="2"/>
        <v>366.43877400000002</v>
      </c>
      <c r="U10" s="129">
        <f t="shared" si="3"/>
        <v>58097.646155120012</v>
      </c>
      <c r="V10" s="130">
        <f t="shared" si="10"/>
        <v>72622.057693900017</v>
      </c>
    </row>
    <row r="11" spans="1:22" ht="14.4" x14ac:dyDescent="0.3">
      <c r="A11" s="74" t="s">
        <v>44</v>
      </c>
      <c r="B11" s="127" t="s">
        <v>134</v>
      </c>
      <c r="C11" s="90">
        <f>'[2]2014'!C11*1.03</f>
        <v>43987.756800000003</v>
      </c>
      <c r="D11" s="91">
        <f t="shared" si="4"/>
        <v>22.485754274760385</v>
      </c>
      <c r="E11" s="127">
        <v>37.5</v>
      </c>
      <c r="F11" s="128">
        <f t="shared" si="5"/>
        <v>5278.5308160000004</v>
      </c>
      <c r="G11" s="128">
        <f t="shared" si="6"/>
        <v>2709.6458188800002</v>
      </c>
      <c r="H11" s="128">
        <f t="shared" si="7"/>
        <v>329.90817600000003</v>
      </c>
      <c r="I11" s="129">
        <f t="shared" si="8"/>
        <v>52305.841610880001</v>
      </c>
      <c r="J11" s="130">
        <f t="shared" si="9"/>
        <v>65382.302013599998</v>
      </c>
      <c r="M11" s="74" t="s">
        <v>143</v>
      </c>
      <c r="N11" s="127" t="s">
        <v>137</v>
      </c>
      <c r="O11" s="90">
        <f>'[2]2014'!O11*1.03</f>
        <v>50138.587200000009</v>
      </c>
      <c r="P11" s="91">
        <f t="shared" si="11"/>
        <v>25.62994872843451</v>
      </c>
      <c r="Q11" s="127">
        <v>37.5</v>
      </c>
      <c r="R11" s="128">
        <f t="shared" si="0"/>
        <v>6016.6304640000008</v>
      </c>
      <c r="S11" s="128">
        <f t="shared" si="1"/>
        <v>3088.5369715200004</v>
      </c>
      <c r="T11" s="128">
        <f t="shared" si="2"/>
        <v>376.03940400000005</v>
      </c>
      <c r="U11" s="129">
        <f t="shared" si="3"/>
        <v>59619.794039520013</v>
      </c>
      <c r="V11" s="130">
        <f t="shared" si="10"/>
        <v>74524.74254940002</v>
      </c>
    </row>
    <row r="12" spans="1:22" ht="14.4" x14ac:dyDescent="0.3">
      <c r="A12" s="74" t="s">
        <v>45</v>
      </c>
      <c r="B12" s="127" t="s">
        <v>134</v>
      </c>
      <c r="C12" s="90">
        <f>'[2]2014'!C12*1.03</f>
        <v>44907.917600000001</v>
      </c>
      <c r="D12" s="91">
        <f t="shared" si="4"/>
        <v>22.956124012779554</v>
      </c>
      <c r="E12" s="127">
        <v>37.5</v>
      </c>
      <c r="F12" s="128">
        <f t="shared" si="5"/>
        <v>5388.9501119999995</v>
      </c>
      <c r="G12" s="128">
        <f t="shared" si="6"/>
        <v>2766.3277241599999</v>
      </c>
      <c r="H12" s="128">
        <f t="shared" si="7"/>
        <v>336.80938199999997</v>
      </c>
      <c r="I12" s="129">
        <f t="shared" si="8"/>
        <v>53400.00481816</v>
      </c>
      <c r="J12" s="130">
        <f t="shared" si="9"/>
        <v>66750.006022699992</v>
      </c>
      <c r="M12" s="74" t="s">
        <v>144</v>
      </c>
      <c r="N12" s="127" t="s">
        <v>137</v>
      </c>
      <c r="O12" s="90">
        <f>'[2]2014'!O12*1.03</f>
        <v>50812.372000000003</v>
      </c>
      <c r="P12" s="91">
        <f t="shared" si="11"/>
        <v>25.974375463258788</v>
      </c>
      <c r="Q12" s="127">
        <v>37.5</v>
      </c>
      <c r="R12" s="128">
        <f t="shared" si="0"/>
        <v>6097.4846400000006</v>
      </c>
      <c r="S12" s="128">
        <f t="shared" si="1"/>
        <v>3130.0421152000004</v>
      </c>
      <c r="T12" s="128">
        <f t="shared" si="2"/>
        <v>381.09279000000004</v>
      </c>
      <c r="U12" s="129">
        <f t="shared" si="3"/>
        <v>60420.991545200006</v>
      </c>
      <c r="V12" s="130">
        <f t="shared" si="10"/>
        <v>75526.239431500013</v>
      </c>
    </row>
    <row r="13" spans="1:22" ht="14.4" x14ac:dyDescent="0.3">
      <c r="A13" s="74" t="s">
        <v>46</v>
      </c>
      <c r="B13" s="127" t="s">
        <v>134</v>
      </c>
      <c r="C13" s="90">
        <f>'[2]2014'!C13*1.03</f>
        <v>45835.57680000001</v>
      </c>
      <c r="D13" s="91">
        <f t="shared" si="4"/>
        <v>23.430326798722049</v>
      </c>
      <c r="E13" s="127">
        <v>37.5</v>
      </c>
      <c r="F13" s="128">
        <f t="shared" si="5"/>
        <v>5500.2692160000006</v>
      </c>
      <c r="G13" s="128">
        <f t="shared" si="6"/>
        <v>2823.4715308800005</v>
      </c>
      <c r="H13" s="128">
        <f t="shared" si="7"/>
        <v>343.76682600000004</v>
      </c>
      <c r="I13" s="129">
        <f t="shared" si="8"/>
        <v>54503.08437288001</v>
      </c>
      <c r="J13" s="130">
        <f t="shared" si="9"/>
        <v>68128.855466100009</v>
      </c>
      <c r="M13" s="74" t="s">
        <v>145</v>
      </c>
      <c r="N13" s="127" t="s">
        <v>137</v>
      </c>
      <c r="O13" s="90">
        <f>'[2]2014'!O13*1.03</f>
        <v>51485.085600000006</v>
      </c>
      <c r="P13" s="91">
        <f t="shared" si="11"/>
        <v>26.318254619808314</v>
      </c>
      <c r="Q13" s="127">
        <v>37.5</v>
      </c>
      <c r="R13" s="128">
        <f t="shared" si="0"/>
        <v>6178.2102720000003</v>
      </c>
      <c r="S13" s="128">
        <f t="shared" si="1"/>
        <v>3171.4812729600003</v>
      </c>
      <c r="T13" s="128">
        <f t="shared" si="2"/>
        <v>386.13814200000002</v>
      </c>
      <c r="U13" s="129">
        <f t="shared" si="3"/>
        <v>61220.915286960008</v>
      </c>
      <c r="V13" s="130">
        <f t="shared" si="10"/>
        <v>76526.144108700013</v>
      </c>
    </row>
    <row r="14" spans="1:22" ht="14.4" x14ac:dyDescent="0.3">
      <c r="A14" s="74" t="s">
        <v>47</v>
      </c>
      <c r="B14" s="127" t="s">
        <v>134</v>
      </c>
      <c r="C14" s="90">
        <f>'[2]2014'!C14*1.03</f>
        <v>47217.424800000008</v>
      </c>
      <c r="D14" s="91">
        <f t="shared" si="4"/>
        <v>24.136702773162941</v>
      </c>
      <c r="E14" s="127">
        <v>37.5</v>
      </c>
      <c r="F14" s="128">
        <f t="shared" si="5"/>
        <v>5666.0909760000004</v>
      </c>
      <c r="G14" s="128">
        <f t="shared" si="6"/>
        <v>2908.5933676800005</v>
      </c>
      <c r="H14" s="128">
        <f t="shared" si="7"/>
        <v>354.13068600000003</v>
      </c>
      <c r="I14" s="129">
        <f t="shared" si="8"/>
        <v>56146.239829680002</v>
      </c>
      <c r="J14" s="130">
        <f t="shared" si="9"/>
        <v>70182.799787099997</v>
      </c>
      <c r="M14" s="74" t="s">
        <v>146</v>
      </c>
      <c r="N14" s="127" t="s">
        <v>137</v>
      </c>
      <c r="O14" s="90">
        <f>'[2]2014'!O14*1.03</f>
        <v>52784.451200000003</v>
      </c>
      <c r="P14" s="91">
        <f t="shared" si="11"/>
        <v>26.982467067092649</v>
      </c>
      <c r="Q14" s="127">
        <v>37.5</v>
      </c>
      <c r="R14" s="128">
        <f t="shared" si="0"/>
        <v>6334.1341440000006</v>
      </c>
      <c r="S14" s="128">
        <f t="shared" si="1"/>
        <v>3251.5221939200005</v>
      </c>
      <c r="T14" s="128">
        <f t="shared" si="2"/>
        <v>395.88338400000004</v>
      </c>
      <c r="U14" s="129">
        <f t="shared" si="3"/>
        <v>62765.990921920005</v>
      </c>
      <c r="V14" s="130">
        <f t="shared" si="10"/>
        <v>78457.488652400003</v>
      </c>
    </row>
    <row r="15" spans="1:22" ht="14.4" x14ac:dyDescent="0.3">
      <c r="A15" s="74" t="s">
        <v>48</v>
      </c>
      <c r="B15" s="127" t="s">
        <v>134</v>
      </c>
      <c r="C15" s="90">
        <f>'[2]2014'!C15*1.03</f>
        <v>48145.084000000003</v>
      </c>
      <c r="D15" s="91">
        <f t="shared" si="4"/>
        <v>24.610905559105433</v>
      </c>
      <c r="E15" s="127">
        <v>37.5</v>
      </c>
      <c r="F15" s="128">
        <f t="shared" si="5"/>
        <v>5777.4100799999997</v>
      </c>
      <c r="G15" s="128">
        <f t="shared" si="6"/>
        <v>2965.7371744000002</v>
      </c>
      <c r="H15" s="128">
        <f t="shared" si="7"/>
        <v>361.08812999999998</v>
      </c>
      <c r="I15" s="129">
        <f t="shared" si="8"/>
        <v>57249.319384399998</v>
      </c>
      <c r="J15" s="130">
        <f t="shared" si="9"/>
        <v>71561.649230499999</v>
      </c>
      <c r="M15" s="74" t="s">
        <v>147</v>
      </c>
      <c r="N15" s="127" t="s">
        <v>137</v>
      </c>
      <c r="O15" s="90">
        <f>'[2]2014'!O15*1.03</f>
        <v>53585.7088</v>
      </c>
      <c r="P15" s="91">
        <f t="shared" si="11"/>
        <v>27.392055616613423</v>
      </c>
      <c r="Q15" s="127">
        <v>37.5</v>
      </c>
      <c r="R15" s="128">
        <f t="shared" si="0"/>
        <v>6430.2850559999997</v>
      </c>
      <c r="S15" s="128">
        <f t="shared" si="1"/>
        <v>3300.8796620799999</v>
      </c>
      <c r="T15" s="128">
        <f t="shared" si="2"/>
        <v>401.89281599999998</v>
      </c>
      <c r="U15" s="129">
        <f t="shared" si="3"/>
        <v>63718.766334079999</v>
      </c>
      <c r="V15" s="130">
        <f t="shared" si="10"/>
        <v>79648.457917599997</v>
      </c>
    </row>
    <row r="16" spans="1:22" ht="14.4" x14ac:dyDescent="0.3">
      <c r="A16" s="74" t="s">
        <v>49</v>
      </c>
      <c r="B16" s="127" t="s">
        <v>134</v>
      </c>
      <c r="C16" s="90">
        <f>'[2]2014'!C16*1.03</f>
        <v>48836.008000000002</v>
      </c>
      <c r="D16" s="91">
        <f t="shared" si="4"/>
        <v>24.964093546325877</v>
      </c>
      <c r="E16" s="127">
        <v>37.5</v>
      </c>
      <c r="F16" s="128">
        <f t="shared" si="5"/>
        <v>5860.32096</v>
      </c>
      <c r="G16" s="128">
        <f t="shared" si="6"/>
        <v>3008.2980928000002</v>
      </c>
      <c r="H16" s="128">
        <f t="shared" si="7"/>
        <v>366.27006</v>
      </c>
      <c r="I16" s="129">
        <f t="shared" si="8"/>
        <v>58070.897112800005</v>
      </c>
      <c r="J16" s="130">
        <f t="shared" si="9"/>
        <v>72588.621391000008</v>
      </c>
      <c r="M16" s="74" t="s">
        <v>148</v>
      </c>
      <c r="N16" s="127" t="s">
        <v>137</v>
      </c>
      <c r="O16" s="90">
        <f>'[2]2014'!O16*1.03</f>
        <v>54385.895200000006</v>
      </c>
      <c r="P16" s="91">
        <f t="shared" si="11"/>
        <v>27.80109658785943</v>
      </c>
      <c r="Q16" s="127">
        <v>37.5</v>
      </c>
      <c r="R16" s="128">
        <f t="shared" si="0"/>
        <v>6526.3074240000005</v>
      </c>
      <c r="S16" s="128">
        <f t="shared" si="1"/>
        <v>3350.1711443200002</v>
      </c>
      <c r="T16" s="128">
        <f t="shared" si="2"/>
        <v>407.89421400000003</v>
      </c>
      <c r="U16" s="129">
        <f t="shared" si="3"/>
        <v>64670.267982320001</v>
      </c>
      <c r="V16" s="130">
        <f t="shared" si="10"/>
        <v>80837.834977899998</v>
      </c>
    </row>
    <row r="17" spans="1:22" ht="14.4" x14ac:dyDescent="0.3">
      <c r="A17" s="74" t="s">
        <v>50</v>
      </c>
      <c r="B17" s="127" t="s">
        <v>134</v>
      </c>
      <c r="C17" s="90">
        <f>'[2]2014'!C17*1.03</f>
        <v>49765.809600000001</v>
      </c>
      <c r="D17" s="91">
        <f t="shared" si="4"/>
        <v>25.43939148881789</v>
      </c>
      <c r="E17" s="127">
        <v>37.5</v>
      </c>
      <c r="F17" s="128">
        <f t="shared" si="5"/>
        <v>5971.8971519999996</v>
      </c>
      <c r="G17" s="128">
        <f t="shared" si="6"/>
        <v>3065.5738713599999</v>
      </c>
      <c r="H17" s="128">
        <f t="shared" si="7"/>
        <v>373.24357199999997</v>
      </c>
      <c r="I17" s="129">
        <f t="shared" si="8"/>
        <v>59176.524195359998</v>
      </c>
      <c r="J17" s="130">
        <f t="shared" si="9"/>
        <v>73970.655244199996</v>
      </c>
      <c r="M17" s="74" t="s">
        <v>149</v>
      </c>
      <c r="N17" s="127" t="s">
        <v>137</v>
      </c>
      <c r="O17" s="90">
        <f>'[2]2014'!O17*1.03</f>
        <v>55981.983200000002</v>
      </c>
      <c r="P17" s="91">
        <f t="shared" si="11"/>
        <v>28.616988217252395</v>
      </c>
      <c r="Q17" s="127">
        <v>37.5</v>
      </c>
      <c r="R17" s="128">
        <f t="shared" si="0"/>
        <v>6717.8379839999998</v>
      </c>
      <c r="S17" s="128">
        <f t="shared" si="1"/>
        <v>3448.4901651200003</v>
      </c>
      <c r="T17" s="128">
        <f t="shared" si="2"/>
        <v>419.86487399999999</v>
      </c>
      <c r="U17" s="129">
        <f t="shared" si="3"/>
        <v>66568.176223120012</v>
      </c>
      <c r="V17" s="130">
        <f t="shared" si="10"/>
        <v>83210.220278900015</v>
      </c>
    </row>
    <row r="18" spans="1:22" ht="14.4" x14ac:dyDescent="0.3">
      <c r="A18" s="74" t="s">
        <v>51</v>
      </c>
      <c r="B18" s="127" t="s">
        <v>134</v>
      </c>
      <c r="C18" s="90">
        <f>'[2]2014'!C18*1.03</f>
        <v>51160.512000000002</v>
      </c>
      <c r="D18" s="91">
        <f t="shared" si="4"/>
        <v>26.152338402555916</v>
      </c>
      <c r="E18" s="127">
        <v>37.5</v>
      </c>
      <c r="F18" s="128">
        <f t="shared" si="5"/>
        <v>6139.2614400000002</v>
      </c>
      <c r="G18" s="128">
        <f t="shared" si="6"/>
        <v>3151.4875392000004</v>
      </c>
      <c r="H18" s="128">
        <f t="shared" si="7"/>
        <v>383.70384000000001</v>
      </c>
      <c r="I18" s="129">
        <f t="shared" si="8"/>
        <v>60834.96481920001</v>
      </c>
      <c r="J18" s="130">
        <f t="shared" si="9"/>
        <v>76043.706024000014</v>
      </c>
      <c r="M18" s="74" t="s">
        <v>150</v>
      </c>
      <c r="N18" s="127" t="s">
        <v>137</v>
      </c>
      <c r="O18" s="90">
        <f>'[2]2014'!O18*1.03</f>
        <v>57583.427200000006</v>
      </c>
      <c r="P18" s="91">
        <f t="shared" si="11"/>
        <v>29.435617738019172</v>
      </c>
      <c r="Q18" s="127">
        <v>37.5</v>
      </c>
      <c r="R18" s="128">
        <f t="shared" si="0"/>
        <v>6910.0112640000007</v>
      </c>
      <c r="S18" s="128">
        <f t="shared" si="1"/>
        <v>3547.1391155200004</v>
      </c>
      <c r="T18" s="128">
        <f t="shared" si="2"/>
        <v>431.87570400000004</v>
      </c>
      <c r="U18" s="129">
        <f t="shared" si="3"/>
        <v>68472.453283520008</v>
      </c>
      <c r="V18" s="130">
        <f t="shared" si="10"/>
        <v>85590.56660440001</v>
      </c>
    </row>
    <row r="19" spans="1:22" ht="14.4" x14ac:dyDescent="0.3">
      <c r="A19" s="74" t="s">
        <v>52</v>
      </c>
      <c r="B19" s="127" t="s">
        <v>134</v>
      </c>
      <c r="C19" s="90">
        <f>'[2]2014'!C19*1.03</f>
        <v>52553.072</v>
      </c>
      <c r="D19" s="91">
        <f t="shared" si="4"/>
        <v>26.86419015974441</v>
      </c>
      <c r="E19" s="127">
        <v>37.5</v>
      </c>
      <c r="F19" s="128">
        <f t="shared" si="5"/>
        <v>6306.3686399999997</v>
      </c>
      <c r="G19" s="128">
        <f t="shared" si="6"/>
        <v>3237.2692351999999</v>
      </c>
      <c r="H19" s="128">
        <f t="shared" si="7"/>
        <v>394.14803999999998</v>
      </c>
      <c r="I19" s="129">
        <f t="shared" si="8"/>
        <v>62490.857915200002</v>
      </c>
      <c r="J19" s="130">
        <f t="shared" si="9"/>
        <v>78113.572394000003</v>
      </c>
      <c r="M19" s="74" t="s">
        <v>151</v>
      </c>
      <c r="N19" s="127" t="s">
        <v>137</v>
      </c>
      <c r="O19" s="90">
        <f>'[2]2014'!O19*1.03</f>
        <v>59182.728799999997</v>
      </c>
      <c r="P19" s="91">
        <f t="shared" si="11"/>
        <v>30.253152102236424</v>
      </c>
      <c r="Q19" s="127">
        <v>37.5</v>
      </c>
      <c r="R19" s="128">
        <f t="shared" si="0"/>
        <v>7101.9274559999994</v>
      </c>
      <c r="S19" s="128">
        <f t="shared" si="1"/>
        <v>3645.65609408</v>
      </c>
      <c r="T19" s="128">
        <f t="shared" si="2"/>
        <v>443.87046599999996</v>
      </c>
      <c r="U19" s="129">
        <f t="shared" si="3"/>
        <v>70374.182816079992</v>
      </c>
      <c r="V19" s="130">
        <f t="shared" si="10"/>
        <v>87967.72852009999</v>
      </c>
    </row>
    <row r="20" spans="1:22" ht="14.4" x14ac:dyDescent="0.3">
      <c r="A20" s="74" t="s">
        <v>53</v>
      </c>
      <c r="B20" s="127" t="s">
        <v>134</v>
      </c>
      <c r="C20" s="90">
        <f>'[2]2014'!C20*1.03</f>
        <v>53948.845600000008</v>
      </c>
      <c r="D20" s="91">
        <f t="shared" si="4"/>
        <v>27.577684651757195</v>
      </c>
      <c r="E20" s="127">
        <v>37.5</v>
      </c>
      <c r="F20" s="128">
        <f t="shared" si="5"/>
        <v>6473.8614720000005</v>
      </c>
      <c r="G20" s="128">
        <f t="shared" si="6"/>
        <v>3323.2488889600004</v>
      </c>
      <c r="H20" s="128">
        <f t="shared" si="7"/>
        <v>404.61634200000003</v>
      </c>
      <c r="I20" s="129">
        <f t="shared" si="8"/>
        <v>64150.572302960005</v>
      </c>
      <c r="J20" s="130">
        <f t="shared" si="9"/>
        <v>80188.215378699999</v>
      </c>
      <c r="M20" s="74" t="s">
        <v>152</v>
      </c>
      <c r="N20" s="127" t="s">
        <v>137</v>
      </c>
      <c r="O20" s="90">
        <f>'[2]2014'!O20*1.03</f>
        <v>60779.887999999999</v>
      </c>
      <c r="P20" s="91">
        <f t="shared" si="11"/>
        <v>31.069591309904155</v>
      </c>
      <c r="Q20" s="127">
        <v>37.5</v>
      </c>
      <c r="R20" s="128">
        <f t="shared" si="0"/>
        <v>7293.5865599999997</v>
      </c>
      <c r="S20" s="128">
        <f t="shared" si="1"/>
        <v>3744.0411008000001</v>
      </c>
      <c r="T20" s="128">
        <f t="shared" si="2"/>
        <v>455.84915999999998</v>
      </c>
      <c r="U20" s="129">
        <f t="shared" si="3"/>
        <v>72273.364820799994</v>
      </c>
      <c r="V20" s="130">
        <f t="shared" si="10"/>
        <v>90341.706026</v>
      </c>
    </row>
    <row r="21" spans="1:22" ht="14.4" x14ac:dyDescent="0.3">
      <c r="A21" s="74" t="s">
        <v>54</v>
      </c>
      <c r="B21" s="127" t="s">
        <v>134</v>
      </c>
      <c r="C21" s="90">
        <f>'[2]2014'!C21*1.03</f>
        <v>55341.405600000006</v>
      </c>
      <c r="D21" s="91">
        <f t="shared" si="4"/>
        <v>28.28953640894569</v>
      </c>
      <c r="E21" s="127">
        <v>37.5</v>
      </c>
      <c r="F21" s="128">
        <f t="shared" si="5"/>
        <v>6640.968672</v>
      </c>
      <c r="G21" s="128">
        <f t="shared" si="6"/>
        <v>3409.0305849600004</v>
      </c>
      <c r="H21" s="128">
        <f t="shared" si="7"/>
        <v>415.060542</v>
      </c>
      <c r="I21" s="129">
        <f t="shared" si="8"/>
        <v>65806.465398960005</v>
      </c>
      <c r="J21" s="130">
        <f t="shared" si="9"/>
        <v>82258.081748700002</v>
      </c>
      <c r="M21" s="74" t="s">
        <v>153</v>
      </c>
      <c r="N21" s="127" t="s">
        <v>137</v>
      </c>
      <c r="O21" s="90">
        <f>'[2]2014'!O21*1.03</f>
        <v>62507.733600000007</v>
      </c>
      <c r="P21" s="91">
        <f t="shared" si="11"/>
        <v>31.952835067092657</v>
      </c>
      <c r="Q21" s="127">
        <v>37.5</v>
      </c>
      <c r="R21" s="128">
        <f t="shared" si="0"/>
        <v>7500.9280320000007</v>
      </c>
      <c r="S21" s="128">
        <f t="shared" si="1"/>
        <v>3850.4763897600001</v>
      </c>
      <c r="T21" s="128">
        <f t="shared" si="2"/>
        <v>468.80800200000004</v>
      </c>
      <c r="U21" s="129">
        <f t="shared" si="3"/>
        <v>74327.946023760014</v>
      </c>
      <c r="V21" s="130">
        <f t="shared" si="10"/>
        <v>92909.932529700018</v>
      </c>
    </row>
    <row r="22" spans="1:22" ht="14.4" x14ac:dyDescent="0.3">
      <c r="A22" s="74" t="s">
        <v>55</v>
      </c>
      <c r="B22" s="127" t="s">
        <v>134</v>
      </c>
      <c r="C22" s="90">
        <f>'[2]2014'!C22*1.03</f>
        <v>57663.767200000009</v>
      </c>
      <c r="D22" s="91">
        <f t="shared" si="4"/>
        <v>29.476686108626208</v>
      </c>
      <c r="E22" s="127">
        <v>37.5</v>
      </c>
      <c r="F22" s="128">
        <f t="shared" si="5"/>
        <v>6919.6520640000008</v>
      </c>
      <c r="G22" s="128">
        <f t="shared" si="6"/>
        <v>3552.0880595200006</v>
      </c>
      <c r="H22" s="128">
        <f t="shared" si="7"/>
        <v>432.47825400000005</v>
      </c>
      <c r="I22" s="129">
        <f t="shared" si="8"/>
        <v>68567.985577520012</v>
      </c>
      <c r="J22" s="130">
        <f t="shared" si="9"/>
        <v>85709.981971900008</v>
      </c>
      <c r="M22" s="74" t="s">
        <v>154</v>
      </c>
      <c r="N22" s="127" t="s">
        <v>137</v>
      </c>
      <c r="O22" s="90">
        <f>'[2]2014'!O22*1.03</f>
        <v>64255.932000000001</v>
      </c>
      <c r="P22" s="91">
        <f t="shared" si="11"/>
        <v>32.846482811501595</v>
      </c>
      <c r="Q22" s="127">
        <v>37.5</v>
      </c>
      <c r="R22" s="128">
        <f t="shared" si="0"/>
        <v>7710.7118399999999</v>
      </c>
      <c r="S22" s="128">
        <f t="shared" si="1"/>
        <v>3958.1654112000001</v>
      </c>
      <c r="T22" s="128">
        <f t="shared" si="2"/>
        <v>481.91949</v>
      </c>
      <c r="U22" s="129">
        <f t="shared" si="3"/>
        <v>76406.728741200001</v>
      </c>
      <c r="V22" s="130">
        <f t="shared" si="10"/>
        <v>95508.410926500001</v>
      </c>
    </row>
    <row r="23" spans="1:22" ht="14.4" x14ac:dyDescent="0.3">
      <c r="A23" s="74" t="s">
        <v>56</v>
      </c>
      <c r="B23" s="127" t="s">
        <v>134</v>
      </c>
      <c r="C23" s="90">
        <f>'[2]2014'!C23*1.03</f>
        <v>59059.540800000002</v>
      </c>
      <c r="D23" s="91">
        <f t="shared" si="4"/>
        <v>30.190180600638978</v>
      </c>
      <c r="E23" s="127">
        <v>37.5</v>
      </c>
      <c r="F23" s="128">
        <f t="shared" si="5"/>
        <v>7087.1448959999998</v>
      </c>
      <c r="G23" s="128">
        <f t="shared" si="6"/>
        <v>3638.0677132800001</v>
      </c>
      <c r="H23" s="128">
        <f t="shared" si="7"/>
        <v>442.94655599999999</v>
      </c>
      <c r="I23" s="129">
        <f t="shared" si="8"/>
        <v>70227.69996528</v>
      </c>
      <c r="J23" s="130">
        <f t="shared" si="9"/>
        <v>87784.624956600004</v>
      </c>
      <c r="M23" s="74" t="s">
        <v>155</v>
      </c>
      <c r="N23" s="127" t="s">
        <v>137</v>
      </c>
      <c r="O23" s="90">
        <f>'[2]2014'!O23*1.03</f>
        <v>65985.919999999998</v>
      </c>
      <c r="P23" s="91">
        <f t="shared" si="11"/>
        <v>33.730821725239622</v>
      </c>
      <c r="Q23" s="127">
        <v>37.5</v>
      </c>
      <c r="R23" s="128">
        <f t="shared" si="0"/>
        <v>7918.3103999999994</v>
      </c>
      <c r="S23" s="128">
        <f t="shared" si="1"/>
        <v>4064.7326720000001</v>
      </c>
      <c r="T23" s="128">
        <f t="shared" si="2"/>
        <v>494.89439999999996</v>
      </c>
      <c r="U23" s="129">
        <f t="shared" si="3"/>
        <v>78463.857472000003</v>
      </c>
      <c r="V23" s="130">
        <f t="shared" si="10"/>
        <v>98079.821840000004</v>
      </c>
    </row>
    <row r="24" spans="1:22" ht="14.4" x14ac:dyDescent="0.3">
      <c r="A24" s="74" t="s">
        <v>57</v>
      </c>
      <c r="B24" s="127" t="s">
        <v>134</v>
      </c>
      <c r="C24" s="90">
        <f>'[2]2014'!C24*1.03</f>
        <v>60218.5792</v>
      </c>
      <c r="D24" s="91">
        <f t="shared" si="4"/>
        <v>30.782660293929712</v>
      </c>
      <c r="E24" s="127">
        <v>37.5</v>
      </c>
      <c r="F24" s="128">
        <f t="shared" si="5"/>
        <v>7226.2295039999999</v>
      </c>
      <c r="G24" s="128">
        <f t="shared" si="6"/>
        <v>3709.46447872</v>
      </c>
      <c r="H24" s="128">
        <f t="shared" si="7"/>
        <v>451.63934399999999</v>
      </c>
      <c r="I24" s="129">
        <f t="shared" si="8"/>
        <v>71605.912526719985</v>
      </c>
      <c r="J24" s="130">
        <f t="shared" si="9"/>
        <v>89507.390658399978</v>
      </c>
      <c r="M24" s="74" t="s">
        <v>156</v>
      </c>
      <c r="N24" s="127" t="s">
        <v>137</v>
      </c>
      <c r="O24" s="90">
        <f>'[2]2014'!O24*1.03</f>
        <v>67125.676800000001</v>
      </c>
      <c r="P24" s="91">
        <f t="shared" si="11"/>
        <v>34.313445009584662</v>
      </c>
      <c r="Q24" s="127">
        <v>37.5</v>
      </c>
      <c r="R24" s="128">
        <f t="shared" si="0"/>
        <v>8055.0812159999996</v>
      </c>
      <c r="S24" s="128">
        <f t="shared" si="1"/>
        <v>4134.9416908800004</v>
      </c>
      <c r="T24" s="128">
        <f t="shared" si="2"/>
        <v>503.44257599999997</v>
      </c>
      <c r="U24" s="129">
        <f t="shared" si="3"/>
        <v>79819.142282880013</v>
      </c>
      <c r="V24" s="130">
        <f t="shared" si="10"/>
        <v>99773.92785360002</v>
      </c>
    </row>
    <row r="25" spans="1:22" ht="14.4" x14ac:dyDescent="0.3">
      <c r="A25" s="74" t="s">
        <v>58</v>
      </c>
      <c r="B25" s="127" t="s">
        <v>134</v>
      </c>
      <c r="C25" s="90">
        <f>'[2]2014'!C25*1.03</f>
        <v>61379.76</v>
      </c>
      <c r="D25" s="91">
        <f t="shared" si="4"/>
        <v>31.376235143769968</v>
      </c>
      <c r="E25" s="127">
        <v>37.5</v>
      </c>
      <c r="F25" s="128">
        <f t="shared" si="5"/>
        <v>7365.5712000000003</v>
      </c>
      <c r="G25" s="128">
        <f t="shared" si="6"/>
        <v>3780.9932159999998</v>
      </c>
      <c r="H25" s="128">
        <f t="shared" si="7"/>
        <v>460.34820000000002</v>
      </c>
      <c r="I25" s="129">
        <f t="shared" si="8"/>
        <v>72986.672615999996</v>
      </c>
      <c r="J25" s="130">
        <f t="shared" si="9"/>
        <v>91233.340769999995</v>
      </c>
      <c r="M25" s="74" t="s">
        <v>157</v>
      </c>
      <c r="N25" s="127" t="s">
        <v>137</v>
      </c>
      <c r="O25" s="90">
        <f>'[2]2014'!O25*1.03</f>
        <v>68265.433600000004</v>
      </c>
      <c r="P25" s="91">
        <f t="shared" si="11"/>
        <v>34.896068293929716</v>
      </c>
      <c r="Q25" s="127">
        <v>37.5</v>
      </c>
      <c r="R25" s="128">
        <f t="shared" si="0"/>
        <v>8191.8520319999998</v>
      </c>
      <c r="S25" s="128">
        <f t="shared" si="1"/>
        <v>4205.1507097599997</v>
      </c>
      <c r="T25" s="128">
        <f t="shared" si="2"/>
        <v>511.99075199999999</v>
      </c>
      <c r="U25" s="129">
        <f t="shared" si="3"/>
        <v>81174.427093759994</v>
      </c>
      <c r="V25" s="130">
        <f t="shared" si="10"/>
        <v>101468.03386719999</v>
      </c>
    </row>
    <row r="26" spans="1:22" ht="14.4" x14ac:dyDescent="0.3">
      <c r="A26" s="74" t="s">
        <v>59</v>
      </c>
      <c r="B26" s="127" t="s">
        <v>134</v>
      </c>
      <c r="C26" s="90">
        <f>'[2]2014'!C26*1.03</f>
        <v>62310.632800000007</v>
      </c>
      <c r="D26" s="91">
        <f t="shared" si="4"/>
        <v>31.852080664536739</v>
      </c>
      <c r="E26" s="127">
        <v>37.5</v>
      </c>
      <c r="F26" s="128">
        <f t="shared" si="5"/>
        <v>7477.2759360000009</v>
      </c>
      <c r="G26" s="128">
        <f t="shared" si="6"/>
        <v>3838.3349804800005</v>
      </c>
      <c r="H26" s="128">
        <f t="shared" si="7"/>
        <v>467.32974600000006</v>
      </c>
      <c r="I26" s="129">
        <f t="shared" si="8"/>
        <v>74093.57346248001</v>
      </c>
      <c r="J26" s="130">
        <f t="shared" si="9"/>
        <v>92616.966828100005</v>
      </c>
      <c r="M26" s="74" t="s">
        <v>158</v>
      </c>
      <c r="N26" s="127" t="s">
        <v>137</v>
      </c>
      <c r="O26" s="90">
        <f>'[2]2014'!O26*1.03</f>
        <v>70528.879199999996</v>
      </c>
      <c r="P26" s="91">
        <f t="shared" si="11"/>
        <v>36.053101188498395</v>
      </c>
      <c r="Q26" s="127">
        <v>37.5</v>
      </c>
      <c r="R26" s="128">
        <f t="shared" si="0"/>
        <v>8463.4655039999998</v>
      </c>
      <c r="S26" s="128">
        <f t="shared" si="1"/>
        <v>4344.5789587199997</v>
      </c>
      <c r="T26" s="128">
        <f t="shared" si="2"/>
        <v>528.96659399999999</v>
      </c>
      <c r="U26" s="129">
        <f t="shared" si="3"/>
        <v>83865.890256719984</v>
      </c>
      <c r="V26" s="130">
        <f t="shared" si="10"/>
        <v>104832.36282089999</v>
      </c>
    </row>
    <row r="27" spans="1:22" ht="14.4" x14ac:dyDescent="0.3">
      <c r="A27" s="74" t="s">
        <v>60</v>
      </c>
      <c r="B27" s="127" t="s">
        <v>134</v>
      </c>
      <c r="C27" s="90">
        <f>'[2]2014'!C27*1.03</f>
        <v>64167.022400000002</v>
      </c>
      <c r="D27" s="91">
        <f t="shared" si="4"/>
        <v>32.801033814696481</v>
      </c>
      <c r="E27" s="127">
        <v>37.5</v>
      </c>
      <c r="F27" s="128">
        <f t="shared" si="5"/>
        <v>7700.0426879999995</v>
      </c>
      <c r="G27" s="128">
        <f t="shared" si="6"/>
        <v>3952.6885798400003</v>
      </c>
      <c r="H27" s="128">
        <f t="shared" si="7"/>
        <v>481.25266799999997</v>
      </c>
      <c r="I27" s="129">
        <f t="shared" si="8"/>
        <v>76301.006335840008</v>
      </c>
      <c r="J27" s="130">
        <f t="shared" si="9"/>
        <v>95376.257919800002</v>
      </c>
      <c r="M27" s="74" t="s">
        <v>159</v>
      </c>
      <c r="N27" s="127" t="s">
        <v>137</v>
      </c>
      <c r="O27" s="90">
        <f>'[2]2014'!O27*1.03</f>
        <v>72788.040000000008</v>
      </c>
      <c r="P27" s="91">
        <f t="shared" si="11"/>
        <v>37.207943769968054</v>
      </c>
      <c r="Q27" s="127">
        <v>37.5</v>
      </c>
      <c r="R27" s="128">
        <f t="shared" si="0"/>
        <v>8734.5648000000001</v>
      </c>
      <c r="S27" s="128">
        <f t="shared" si="1"/>
        <v>4483.7432639999997</v>
      </c>
      <c r="T27" s="128">
        <f t="shared" si="2"/>
        <v>545.91030000000001</v>
      </c>
      <c r="U27" s="129">
        <f t="shared" si="3"/>
        <v>86552.258364000008</v>
      </c>
      <c r="V27" s="130">
        <f t="shared" si="10"/>
        <v>108190.32295500001</v>
      </c>
    </row>
    <row r="28" spans="1:22" ht="14.4" x14ac:dyDescent="0.3">
      <c r="A28" s="74" t="s">
        <v>61</v>
      </c>
      <c r="B28" s="127" t="s">
        <v>134</v>
      </c>
      <c r="C28" s="90">
        <f>'[2]2014'!C28*1.03</f>
        <v>66492.597600000008</v>
      </c>
      <c r="D28" s="91">
        <f t="shared" si="4"/>
        <v>33.989826249201279</v>
      </c>
      <c r="E28" s="127">
        <v>37.5</v>
      </c>
      <c r="F28" s="128">
        <f t="shared" si="5"/>
        <v>7979.1117120000008</v>
      </c>
      <c r="G28" s="128">
        <f t="shared" si="6"/>
        <v>4095.9440121600005</v>
      </c>
      <c r="H28" s="128">
        <f t="shared" si="7"/>
        <v>498.69448200000005</v>
      </c>
      <c r="I28" s="129">
        <f t="shared" si="8"/>
        <v>79066.347806160018</v>
      </c>
      <c r="J28" s="130">
        <f t="shared" si="9"/>
        <v>98832.934757700015</v>
      </c>
      <c r="M28" s="74" t="s">
        <v>160</v>
      </c>
      <c r="N28" s="127" t="s">
        <v>137</v>
      </c>
      <c r="O28" s="90">
        <f>'[2]2014'!O28*1.03</f>
        <v>75070.767200000002</v>
      </c>
      <c r="P28" s="91">
        <f t="shared" si="11"/>
        <v>38.374833073482428</v>
      </c>
      <c r="Q28" s="127">
        <v>37.5</v>
      </c>
      <c r="R28" s="128">
        <f t="shared" si="0"/>
        <v>9008.492064</v>
      </c>
      <c r="S28" s="128">
        <f t="shared" si="1"/>
        <v>4624.3592595200007</v>
      </c>
      <c r="T28" s="128">
        <f t="shared" si="2"/>
        <v>563.030754</v>
      </c>
      <c r="U28" s="129">
        <f t="shared" si="3"/>
        <v>89266.649277520017</v>
      </c>
      <c r="V28" s="130">
        <f t="shared" si="10"/>
        <v>111583.31159690002</v>
      </c>
    </row>
    <row r="29" spans="1:22" ht="14.4" x14ac:dyDescent="0.3">
      <c r="A29" s="74" t="s">
        <v>62</v>
      </c>
      <c r="B29" s="127" t="s">
        <v>134</v>
      </c>
      <c r="C29" s="90">
        <f>'[2]2014'!C29*1.03</f>
        <v>69282.002399999998</v>
      </c>
      <c r="D29" s="91">
        <f t="shared" si="4"/>
        <v>35.415720076677317</v>
      </c>
      <c r="E29" s="127">
        <v>37.5</v>
      </c>
      <c r="F29" s="128">
        <f t="shared" si="5"/>
        <v>8313.8402879999994</v>
      </c>
      <c r="G29" s="128">
        <f t="shared" si="6"/>
        <v>4267.7713478400001</v>
      </c>
      <c r="H29" s="128">
        <f t="shared" si="7"/>
        <v>519.61501799999996</v>
      </c>
      <c r="I29" s="129">
        <f t="shared" si="8"/>
        <v>82383.229053839998</v>
      </c>
      <c r="J29" s="130">
        <f t="shared" si="9"/>
        <v>102979.03631729999</v>
      </c>
      <c r="M29" s="74" t="s">
        <v>161</v>
      </c>
      <c r="N29" s="127" t="s">
        <v>137</v>
      </c>
      <c r="O29" s="90">
        <f>'[2]2014'!O29*1.03</f>
        <v>80040.063999999998</v>
      </c>
      <c r="P29" s="91">
        <f t="shared" si="11"/>
        <v>40.915048690095844</v>
      </c>
      <c r="Q29" s="127">
        <v>37.5</v>
      </c>
      <c r="R29" s="128">
        <f t="shared" si="0"/>
        <v>9604.8076799999999</v>
      </c>
      <c r="S29" s="128">
        <f t="shared" si="1"/>
        <v>4930.4679423999996</v>
      </c>
      <c r="T29" s="128">
        <f t="shared" si="2"/>
        <v>600.30047999999999</v>
      </c>
      <c r="U29" s="129">
        <f t="shared" si="3"/>
        <v>95175.640102400008</v>
      </c>
      <c r="V29" s="130">
        <f t="shared" si="10"/>
        <v>118969.550128</v>
      </c>
    </row>
    <row r="30" spans="1:22" ht="14.4" x14ac:dyDescent="0.3">
      <c r="A30" s="74" t="s">
        <v>63</v>
      </c>
      <c r="B30" s="127" t="s">
        <v>134</v>
      </c>
      <c r="C30" s="90">
        <f>'[2]2014'!C30*1.03</f>
        <v>71602.221600000004</v>
      </c>
      <c r="D30" s="91">
        <f t="shared" si="4"/>
        <v>36.60177461980831</v>
      </c>
      <c r="E30" s="127">
        <v>37.5</v>
      </c>
      <c r="F30" s="128">
        <f t="shared" si="5"/>
        <v>8592.2665919999999</v>
      </c>
      <c r="G30" s="128">
        <f t="shared" si="6"/>
        <v>4410.6968505600007</v>
      </c>
      <c r="H30" s="128">
        <f t="shared" si="7"/>
        <v>537.016662</v>
      </c>
      <c r="I30" s="129">
        <f t="shared" si="8"/>
        <v>85142.201704559993</v>
      </c>
      <c r="J30" s="130">
        <f t="shared" si="9"/>
        <v>106427.75213069998</v>
      </c>
      <c r="M30" s="74" t="s">
        <v>162</v>
      </c>
      <c r="N30" s="127" t="s">
        <v>137</v>
      </c>
      <c r="O30" s="90">
        <f>'[2]2014'!O30*1.03</f>
        <v>82726.633600000016</v>
      </c>
      <c r="P30" s="91">
        <f t="shared" si="11"/>
        <v>42.288375003194901</v>
      </c>
      <c r="Q30" s="127">
        <v>37.5</v>
      </c>
      <c r="R30" s="128">
        <f t="shared" si="0"/>
        <v>9927.1960320000017</v>
      </c>
      <c r="S30" s="128">
        <f t="shared" si="1"/>
        <v>5095.9606297600012</v>
      </c>
      <c r="T30" s="128">
        <f t="shared" si="2"/>
        <v>620.4497520000001</v>
      </c>
      <c r="U30" s="129">
        <f t="shared" si="3"/>
        <v>98370.24001376002</v>
      </c>
      <c r="V30" s="130">
        <f t="shared" si="10"/>
        <v>122962.80001720003</v>
      </c>
    </row>
    <row r="31" spans="1:22" ht="14.4" x14ac:dyDescent="0.3">
      <c r="A31" s="74" t="s">
        <v>64</v>
      </c>
      <c r="B31" s="127" t="s">
        <v>134</v>
      </c>
      <c r="C31" s="90">
        <f>'[2]2014'!C31*1.03</f>
        <v>72995.852800000008</v>
      </c>
      <c r="D31" s="91">
        <f t="shared" si="4"/>
        <v>37.314173955271578</v>
      </c>
      <c r="E31" s="127">
        <v>37.5</v>
      </c>
      <c r="F31" s="128">
        <f t="shared" si="5"/>
        <v>8759.5023360000014</v>
      </c>
      <c r="G31" s="128">
        <f t="shared" si="6"/>
        <v>4496.5445324800012</v>
      </c>
      <c r="H31" s="128">
        <f t="shared" si="7"/>
        <v>547.46889600000009</v>
      </c>
      <c r="I31" s="129">
        <f t="shared" si="8"/>
        <v>86799.368564480013</v>
      </c>
      <c r="J31" s="130">
        <f t="shared" si="9"/>
        <v>108499.21070560001</v>
      </c>
      <c r="M31" s="74" t="s">
        <v>163</v>
      </c>
      <c r="N31" s="127" t="s">
        <v>137</v>
      </c>
      <c r="O31" s="90">
        <f>'[2]2014'!O31*1.03</f>
        <v>85434.627200000003</v>
      </c>
      <c r="P31" s="91">
        <f t="shared" si="11"/>
        <v>43.672652881789141</v>
      </c>
      <c r="Q31" s="127">
        <v>37.5</v>
      </c>
      <c r="R31" s="128">
        <f t="shared" si="0"/>
        <v>10252.155263999999</v>
      </c>
      <c r="S31" s="128">
        <f t="shared" si="1"/>
        <v>5262.7730355200001</v>
      </c>
      <c r="T31" s="128">
        <f t="shared" si="2"/>
        <v>640.75970399999994</v>
      </c>
      <c r="U31" s="129">
        <f t="shared" si="3"/>
        <v>101590.31520352</v>
      </c>
      <c r="V31" s="130">
        <f t="shared" si="10"/>
        <v>126987.8940044</v>
      </c>
    </row>
    <row r="32" spans="1:22" ht="14.4" x14ac:dyDescent="0.3">
      <c r="A32" s="74" t="s">
        <v>65</v>
      </c>
      <c r="B32" s="127" t="s">
        <v>134</v>
      </c>
      <c r="C32" s="90">
        <f>'[2]2014'!C32*1.03</f>
        <v>74388.412800000006</v>
      </c>
      <c r="D32" s="91">
        <f t="shared" si="4"/>
        <v>38.026025712460068</v>
      </c>
      <c r="E32" s="127">
        <v>37.5</v>
      </c>
      <c r="F32" s="128">
        <f t="shared" si="5"/>
        <v>8926.6095359999999</v>
      </c>
      <c r="G32" s="128">
        <f t="shared" si="6"/>
        <v>4582.3262284800003</v>
      </c>
      <c r="H32" s="128">
        <f t="shared" si="7"/>
        <v>557.913096</v>
      </c>
      <c r="I32" s="129">
        <f t="shared" si="8"/>
        <v>88455.261660480013</v>
      </c>
      <c r="J32" s="130">
        <f t="shared" si="9"/>
        <v>110569.07707560001</v>
      </c>
      <c r="M32" s="74" t="s">
        <v>164</v>
      </c>
      <c r="N32" s="127" t="s">
        <v>137</v>
      </c>
      <c r="O32" s="90">
        <f>'[2]2014'!O32*1.03</f>
        <v>86650.439200000008</v>
      </c>
      <c r="P32" s="91">
        <f t="shared" si="11"/>
        <v>44.294154223642174</v>
      </c>
      <c r="Q32" s="127">
        <v>37.5</v>
      </c>
      <c r="R32" s="128">
        <f t="shared" si="0"/>
        <v>10398.052704</v>
      </c>
      <c r="S32" s="128">
        <f t="shared" si="1"/>
        <v>5337.6670547200001</v>
      </c>
      <c r="T32" s="128">
        <f t="shared" si="2"/>
        <v>649.87829399999998</v>
      </c>
      <c r="U32" s="129">
        <f t="shared" si="3"/>
        <v>103036.03725272001</v>
      </c>
      <c r="V32" s="130">
        <f t="shared" si="10"/>
        <v>128795.0465659</v>
      </c>
    </row>
    <row r="33" spans="1:22" ht="14.4" x14ac:dyDescent="0.3">
      <c r="A33" s="74" t="s">
        <v>66</v>
      </c>
      <c r="B33" s="127" t="s">
        <v>134</v>
      </c>
      <c r="C33" s="90">
        <f>'[2]2014'!C33*1.03</f>
        <v>75784.186400000006</v>
      </c>
      <c r="D33" s="91">
        <f t="shared" si="4"/>
        <v>38.739520204472846</v>
      </c>
      <c r="E33" s="127">
        <v>37.5</v>
      </c>
      <c r="F33" s="128">
        <f t="shared" si="5"/>
        <v>9094.1023679999998</v>
      </c>
      <c r="G33" s="128">
        <f t="shared" si="6"/>
        <v>4668.3058822399998</v>
      </c>
      <c r="H33" s="128">
        <f t="shared" si="7"/>
        <v>568.38139799999999</v>
      </c>
      <c r="I33" s="129">
        <f t="shared" si="8"/>
        <v>90114.976048240002</v>
      </c>
      <c r="J33" s="130">
        <f t="shared" si="9"/>
        <v>112643.72006029999</v>
      </c>
      <c r="M33" s="74" t="s">
        <v>165</v>
      </c>
      <c r="N33" s="127" t="s">
        <v>137</v>
      </c>
      <c r="O33" s="90">
        <f>'[2]2014'!O33*1.03</f>
        <v>87867.322400000005</v>
      </c>
      <c r="P33" s="91">
        <f t="shared" si="11"/>
        <v>44.91620314376997</v>
      </c>
      <c r="Q33" s="127">
        <v>37.5</v>
      </c>
      <c r="R33" s="128">
        <f t="shared" si="0"/>
        <v>10544.078688</v>
      </c>
      <c r="S33" s="128">
        <f t="shared" si="1"/>
        <v>5412.6270598399997</v>
      </c>
      <c r="T33" s="128">
        <f t="shared" si="2"/>
        <v>659.00491799999998</v>
      </c>
      <c r="U33" s="129">
        <f t="shared" si="3"/>
        <v>104483.03306584001</v>
      </c>
      <c r="V33" s="130">
        <f t="shared" si="10"/>
        <v>130603.79133230001</v>
      </c>
    </row>
    <row r="34" spans="1:22" ht="14.4" x14ac:dyDescent="0.3">
      <c r="A34" s="74" t="s">
        <v>67</v>
      </c>
      <c r="B34" s="127" t="s">
        <v>134</v>
      </c>
      <c r="C34" s="90">
        <f>'[2]2014'!C34*1.03</f>
        <v>78571.448800000013</v>
      </c>
      <c r="D34" s="91">
        <f t="shared" si="4"/>
        <v>40.164318875399367</v>
      </c>
      <c r="E34" s="127">
        <v>37.5</v>
      </c>
      <c r="F34" s="128">
        <f t="shared" si="5"/>
        <v>9428.5738560000009</v>
      </c>
      <c r="G34" s="128">
        <f t="shared" si="6"/>
        <v>4840.0012460800008</v>
      </c>
      <c r="H34" s="128">
        <f t="shared" si="7"/>
        <v>589.28586600000006</v>
      </c>
      <c r="I34" s="129">
        <f t="shared" si="8"/>
        <v>93429.309768080027</v>
      </c>
      <c r="J34" s="130">
        <f t="shared" si="9"/>
        <v>116786.63721010003</v>
      </c>
      <c r="M34" s="74" t="s">
        <v>166</v>
      </c>
      <c r="N34" s="127" t="s">
        <v>137</v>
      </c>
      <c r="O34" s="90">
        <f>'[2]2014'!O34*1.03</f>
        <v>90296.804000000004</v>
      </c>
      <c r="P34" s="91">
        <f t="shared" si="11"/>
        <v>46.158110670926519</v>
      </c>
      <c r="Q34" s="127">
        <v>37.5</v>
      </c>
      <c r="R34" s="128">
        <f t="shared" si="0"/>
        <v>10835.616480000001</v>
      </c>
      <c r="S34" s="128">
        <f t="shared" si="1"/>
        <v>5562.2831263999997</v>
      </c>
      <c r="T34" s="128">
        <f t="shared" si="2"/>
        <v>677.22603000000004</v>
      </c>
      <c r="U34" s="129">
        <f t="shared" si="3"/>
        <v>107371.9296364</v>
      </c>
      <c r="V34" s="130">
        <f t="shared" si="10"/>
        <v>134214.91204550001</v>
      </c>
    </row>
    <row r="35" spans="1:22" ht="14.4" x14ac:dyDescent="0.3">
      <c r="A35" s="74" t="s">
        <v>68</v>
      </c>
      <c r="B35" s="127" t="s">
        <v>134</v>
      </c>
      <c r="C35" s="90">
        <f>'[2]2014'!C35*1.03</f>
        <v>81357.64</v>
      </c>
      <c r="D35" s="91">
        <f t="shared" si="4"/>
        <v>41.588569968051118</v>
      </c>
      <c r="E35" s="127">
        <v>37.5</v>
      </c>
      <c r="F35" s="128">
        <f t="shared" si="5"/>
        <v>9762.9167999999991</v>
      </c>
      <c r="G35" s="128">
        <f t="shared" si="6"/>
        <v>5011.6306239999994</v>
      </c>
      <c r="H35" s="128">
        <f t="shared" si="7"/>
        <v>610.18229999999994</v>
      </c>
      <c r="I35" s="129">
        <f t="shared" si="8"/>
        <v>96742.369723999989</v>
      </c>
      <c r="J35" s="130">
        <f t="shared" si="9"/>
        <v>120927.96215499999</v>
      </c>
      <c r="M35" s="74" t="s">
        <v>167</v>
      </c>
      <c r="N35" s="127" t="s">
        <v>137</v>
      </c>
      <c r="O35" s="90">
        <f>'[2]2014'!O35*1.03</f>
        <v>92727.356799999994</v>
      </c>
      <c r="P35" s="91">
        <f t="shared" si="11"/>
        <v>47.400565776357823</v>
      </c>
      <c r="Q35" s="127">
        <v>37.5</v>
      </c>
      <c r="R35" s="128">
        <f t="shared" si="0"/>
        <v>11127.282815999999</v>
      </c>
      <c r="S35" s="128">
        <f t="shared" si="1"/>
        <v>5712.0051788800001</v>
      </c>
      <c r="T35" s="128">
        <f t="shared" si="2"/>
        <v>695.45517599999994</v>
      </c>
      <c r="U35" s="129">
        <f t="shared" si="3"/>
        <v>110262.09997088001</v>
      </c>
      <c r="V35" s="130">
        <f t="shared" si="10"/>
        <v>137827.62496360001</v>
      </c>
    </row>
    <row r="36" spans="1:22" ht="14.4" x14ac:dyDescent="0.3">
      <c r="A36" s="74" t="s">
        <v>69</v>
      </c>
      <c r="B36" s="127" t="s">
        <v>134</v>
      </c>
      <c r="C36" s="90">
        <f>'[2]2014'!C36*1.03</f>
        <v>84145.973600000012</v>
      </c>
      <c r="D36" s="91">
        <f t="shared" si="4"/>
        <v>43.013916217252401</v>
      </c>
      <c r="E36" s="127">
        <v>37.5</v>
      </c>
      <c r="F36" s="128">
        <f t="shared" si="5"/>
        <v>10097.516832000001</v>
      </c>
      <c r="G36" s="128">
        <f t="shared" si="6"/>
        <v>5183.3919737600008</v>
      </c>
      <c r="H36" s="128">
        <f t="shared" si="7"/>
        <v>631.09480200000007</v>
      </c>
      <c r="I36" s="129">
        <f t="shared" si="8"/>
        <v>100057.97720776004</v>
      </c>
      <c r="J36" s="130">
        <f t="shared" si="9"/>
        <v>125072.47150970004</v>
      </c>
      <c r="M36" s="74" t="s">
        <v>168</v>
      </c>
      <c r="N36" s="127" t="s">
        <v>137</v>
      </c>
      <c r="O36" s="90">
        <f>'[2]2014'!O36*1.03</f>
        <v>95157.909600000014</v>
      </c>
      <c r="P36" s="91">
        <f t="shared" si="11"/>
        <v>48.643020881789141</v>
      </c>
      <c r="Q36" s="127">
        <v>37.5</v>
      </c>
      <c r="R36" s="128">
        <f t="shared" si="0"/>
        <v>11418.949152000001</v>
      </c>
      <c r="S36" s="128">
        <f t="shared" si="1"/>
        <v>5861.7272313600006</v>
      </c>
      <c r="T36" s="128">
        <f t="shared" si="2"/>
        <v>713.68432200000007</v>
      </c>
      <c r="U36" s="129">
        <f t="shared" si="3"/>
        <v>113152.27030536001</v>
      </c>
      <c r="V36" s="130">
        <f t="shared" si="10"/>
        <v>141440.33788170002</v>
      </c>
    </row>
    <row r="37" spans="1:22" ht="14.4" x14ac:dyDescent="0.3">
      <c r="A37" s="74" t="s">
        <v>70</v>
      </c>
      <c r="B37" s="127" t="s">
        <v>134</v>
      </c>
      <c r="C37" s="90">
        <f>'[2]2014'!C37*1.03</f>
        <v>87395.994399999996</v>
      </c>
      <c r="D37" s="91">
        <f t="shared" si="4"/>
        <v>44.6752687028754</v>
      </c>
      <c r="E37" s="127">
        <v>37.5</v>
      </c>
      <c r="F37" s="128">
        <f t="shared" si="5"/>
        <v>10487.519327999998</v>
      </c>
      <c r="G37" s="128">
        <f t="shared" si="6"/>
        <v>5383.5932550399993</v>
      </c>
      <c r="H37" s="128">
        <f t="shared" si="7"/>
        <v>655.46995799999991</v>
      </c>
      <c r="I37" s="129">
        <f t="shared" si="8"/>
        <v>103922.57694104</v>
      </c>
      <c r="J37" s="130">
        <f t="shared" si="9"/>
        <v>129903.22117629999</v>
      </c>
      <c r="M37" s="74" t="s">
        <v>169</v>
      </c>
      <c r="N37" s="127" t="s">
        <v>137</v>
      </c>
      <c r="O37" s="90">
        <f>'[2]2014'!O37*1.03</f>
        <v>98315.80720000001</v>
      </c>
      <c r="P37" s="91">
        <f t="shared" si="11"/>
        <v>50.257281635782746</v>
      </c>
      <c r="Q37" s="127">
        <v>37.5</v>
      </c>
      <c r="R37" s="128">
        <f t="shared" si="0"/>
        <v>11797.896864</v>
      </c>
      <c r="S37" s="128">
        <f t="shared" si="1"/>
        <v>6056.2537235200007</v>
      </c>
      <c r="T37" s="128">
        <f t="shared" si="2"/>
        <v>737.36855400000002</v>
      </c>
      <c r="U37" s="129">
        <f t="shared" si="3"/>
        <v>116907.32634152001</v>
      </c>
      <c r="V37" s="130">
        <f t="shared" si="10"/>
        <v>146134.15792690002</v>
      </c>
    </row>
    <row r="38" spans="1:22" ht="14.4" x14ac:dyDescent="0.3">
      <c r="A38" s="74" t="s">
        <v>71</v>
      </c>
      <c r="B38" s="127" t="s">
        <v>134</v>
      </c>
      <c r="C38" s="90">
        <f>'[2]2014'!C38*1.03</f>
        <v>87861.966400000005</v>
      </c>
      <c r="D38" s="91">
        <f t="shared" si="4"/>
        <v>44.913465252396165</v>
      </c>
      <c r="E38" s="127">
        <v>37.5</v>
      </c>
      <c r="F38" s="128">
        <f t="shared" si="5"/>
        <v>10543.435968</v>
      </c>
      <c r="G38" s="128">
        <f t="shared" si="6"/>
        <v>5412.297130240001</v>
      </c>
      <c r="H38" s="128">
        <f t="shared" si="7"/>
        <v>658.96474799999999</v>
      </c>
      <c r="I38" s="129">
        <f t="shared" si="8"/>
        <v>104476.66424624001</v>
      </c>
      <c r="J38" s="130">
        <f t="shared" si="9"/>
        <v>130595.8303078</v>
      </c>
      <c r="M38" s="74" t="s">
        <v>170</v>
      </c>
      <c r="N38" s="127" t="s">
        <v>137</v>
      </c>
      <c r="O38" s="90">
        <f>'[2]2014'!O38*1.03</f>
        <v>101454.4232</v>
      </c>
      <c r="P38" s="91">
        <f t="shared" si="11"/>
        <v>51.861685980830671</v>
      </c>
      <c r="Q38" s="127">
        <v>37.5</v>
      </c>
      <c r="R38" s="128">
        <f t="shared" si="0"/>
        <v>12174.530784</v>
      </c>
      <c r="S38" s="128">
        <f t="shared" si="1"/>
        <v>6249.5924691200007</v>
      </c>
      <c r="T38" s="128">
        <f t="shared" si="2"/>
        <v>760.90817400000003</v>
      </c>
      <c r="U38" s="129">
        <f t="shared" si="3"/>
        <v>120639.45462712001</v>
      </c>
      <c r="V38" s="130">
        <f t="shared" si="10"/>
        <v>150799.31828390001</v>
      </c>
    </row>
    <row r="39" spans="1:22" ht="14.4" x14ac:dyDescent="0.3">
      <c r="A39" s="74" t="s">
        <v>72</v>
      </c>
      <c r="B39" s="127" t="s">
        <v>134</v>
      </c>
      <c r="C39" s="90">
        <f>'[2]2014'!C39*1.03</f>
        <v>90649.228800000012</v>
      </c>
      <c r="D39" s="91">
        <f t="shared" si="4"/>
        <v>46.338263923322685</v>
      </c>
      <c r="E39" s="127">
        <v>37.5</v>
      </c>
      <c r="F39" s="128">
        <f t="shared" si="5"/>
        <v>10877.907456000001</v>
      </c>
      <c r="G39" s="128">
        <f t="shared" si="6"/>
        <v>5583.9924940800011</v>
      </c>
      <c r="H39" s="128">
        <f t="shared" si="7"/>
        <v>679.86921600000005</v>
      </c>
      <c r="I39" s="129">
        <f t="shared" si="8"/>
        <v>107790.99796608002</v>
      </c>
      <c r="J39" s="130">
        <f t="shared" si="9"/>
        <v>134738.74745760002</v>
      </c>
      <c r="M39" s="74" t="s">
        <v>171</v>
      </c>
      <c r="N39" s="127" t="s">
        <v>137</v>
      </c>
      <c r="O39" s="90">
        <f>'[2]2014'!O39*1.03</f>
        <v>104585.5408</v>
      </c>
      <c r="P39" s="91">
        <f t="shared" si="11"/>
        <v>53.462257277955267</v>
      </c>
      <c r="Q39" s="127">
        <v>37.5</v>
      </c>
      <c r="R39" s="128">
        <f t="shared" si="0"/>
        <v>12550.264896000001</v>
      </c>
      <c r="S39" s="128">
        <f t="shared" si="1"/>
        <v>6442.4693132799994</v>
      </c>
      <c r="T39" s="128">
        <f t="shared" si="2"/>
        <v>784.39155600000004</v>
      </c>
      <c r="U39" s="129">
        <f t="shared" si="3"/>
        <v>124362.66656528</v>
      </c>
      <c r="V39" s="130">
        <f t="shared" si="10"/>
        <v>155453.33320659999</v>
      </c>
    </row>
    <row r="40" spans="1:22" ht="14.4" x14ac:dyDescent="0.3">
      <c r="A40" s="74" t="s">
        <v>73</v>
      </c>
      <c r="B40" s="127" t="s">
        <v>134</v>
      </c>
      <c r="C40" s="90">
        <f>'[2]2014'!C40*1.03</f>
        <v>93440.775999999998</v>
      </c>
      <c r="D40" s="91">
        <f t="shared" si="4"/>
        <v>47.765252907348241</v>
      </c>
      <c r="E40" s="127">
        <v>37.5</v>
      </c>
      <c r="F40" s="128">
        <f t="shared" si="5"/>
        <v>11212.893119999999</v>
      </c>
      <c r="G40" s="128">
        <f t="shared" si="6"/>
        <v>5755.9518015999993</v>
      </c>
      <c r="H40" s="128">
        <f t="shared" si="7"/>
        <v>700.80581999999993</v>
      </c>
      <c r="I40" s="129">
        <f t="shared" si="8"/>
        <v>111110.42674159998</v>
      </c>
      <c r="J40" s="130">
        <f t="shared" si="9"/>
        <v>138888.03342699999</v>
      </c>
      <c r="M40" s="74" t="s">
        <v>172</v>
      </c>
      <c r="N40" s="127" t="s">
        <v>137</v>
      </c>
      <c r="O40" s="90">
        <f>'[2]2014'!O40*1.03</f>
        <v>107720.94320000001</v>
      </c>
      <c r="P40" s="91">
        <f t="shared" si="11"/>
        <v>55.065018888178926</v>
      </c>
      <c r="Q40" s="127">
        <v>37.5</v>
      </c>
      <c r="R40" s="128">
        <f t="shared" si="0"/>
        <v>12926.513184000001</v>
      </c>
      <c r="S40" s="128">
        <f t="shared" si="1"/>
        <v>6635.6101011199999</v>
      </c>
      <c r="T40" s="128">
        <f t="shared" si="2"/>
        <v>807.90707400000008</v>
      </c>
      <c r="U40" s="129">
        <f t="shared" si="3"/>
        <v>128090.97355912</v>
      </c>
      <c r="V40" s="130">
        <f t="shared" si="10"/>
        <v>160113.71694889999</v>
      </c>
    </row>
    <row r="41" spans="1:22" ht="14.4" x14ac:dyDescent="0.3">
      <c r="A41" s="74" t="s">
        <v>74</v>
      </c>
      <c r="B41" s="127" t="s">
        <v>134</v>
      </c>
      <c r="C41" s="90">
        <f>'[2]2014'!C41*1.03</f>
        <v>96224.824800000002</v>
      </c>
      <c r="D41" s="91">
        <f t="shared" si="4"/>
        <v>49.188408843450482</v>
      </c>
      <c r="E41" s="127">
        <v>37.5</v>
      </c>
      <c r="F41" s="128">
        <f t="shared" si="5"/>
        <v>11546.978976</v>
      </c>
      <c r="G41" s="128">
        <f t="shared" si="6"/>
        <v>5927.4492076799997</v>
      </c>
      <c r="H41" s="128">
        <f t="shared" si="7"/>
        <v>721.68618600000002</v>
      </c>
      <c r="I41" s="129">
        <f t="shared" si="8"/>
        <v>114420.93916968</v>
      </c>
      <c r="J41" s="130">
        <f t="shared" si="9"/>
        <v>143026.1739621</v>
      </c>
      <c r="M41" s="74" t="s">
        <v>173</v>
      </c>
      <c r="N41" s="127" t="s">
        <v>137</v>
      </c>
      <c r="O41" s="90">
        <f>'[2]2014'!O41*1.03</f>
        <v>114377.38</v>
      </c>
      <c r="P41" s="91">
        <f t="shared" si="11"/>
        <v>58.467670287539939</v>
      </c>
      <c r="Q41" s="127">
        <v>37.5</v>
      </c>
      <c r="R41" s="128">
        <f t="shared" si="0"/>
        <v>13725.285599999999</v>
      </c>
      <c r="S41" s="128">
        <f t="shared" si="1"/>
        <v>7045.646608</v>
      </c>
      <c r="T41" s="128">
        <f t="shared" si="2"/>
        <v>857.83034999999995</v>
      </c>
      <c r="U41" s="129">
        <f t="shared" si="3"/>
        <v>136006.14255800002</v>
      </c>
      <c r="V41" s="130">
        <f t="shared" si="10"/>
        <v>170007.67819750003</v>
      </c>
    </row>
    <row r="42" spans="1:22" ht="14.4" x14ac:dyDescent="0.3">
      <c r="A42" s="74" t="s">
        <v>75</v>
      </c>
      <c r="B42" s="127" t="s">
        <v>134</v>
      </c>
      <c r="C42" s="90">
        <f>'[2]2014'!C42*1.03</f>
        <v>101800.42080000001</v>
      </c>
      <c r="D42" s="91">
        <f t="shared" si="4"/>
        <v>52.038553763578278</v>
      </c>
      <c r="E42" s="127">
        <v>37.5</v>
      </c>
      <c r="F42" s="128">
        <f t="shared" si="5"/>
        <v>12216.050496</v>
      </c>
      <c r="G42" s="128">
        <f t="shared" si="6"/>
        <v>6270.9059212800003</v>
      </c>
      <c r="H42" s="128">
        <f t="shared" si="7"/>
        <v>763.50315599999999</v>
      </c>
      <c r="I42" s="129">
        <f t="shared" si="8"/>
        <v>121050.88037328002</v>
      </c>
      <c r="J42" s="130">
        <f t="shared" si="9"/>
        <v>151313.60046660001</v>
      </c>
      <c r="M42" s="74" t="s">
        <v>174</v>
      </c>
      <c r="N42" s="127" t="s">
        <v>137</v>
      </c>
      <c r="O42" s="90">
        <f>'[2]2014'!O42*1.03</f>
        <v>117895.20080000001</v>
      </c>
      <c r="P42" s="91">
        <f t="shared" si="11"/>
        <v>60.26591734185304</v>
      </c>
      <c r="Q42" s="127">
        <v>37.5</v>
      </c>
      <c r="R42" s="128">
        <f t="shared" si="0"/>
        <v>14147.424096000001</v>
      </c>
      <c r="S42" s="128">
        <f t="shared" si="1"/>
        <v>7262.3443692800001</v>
      </c>
      <c r="T42" s="128">
        <f t="shared" si="2"/>
        <v>884.21400600000004</v>
      </c>
      <c r="U42" s="129">
        <f t="shared" si="3"/>
        <v>140189.18327128</v>
      </c>
      <c r="V42" s="130">
        <f t="shared" si="10"/>
        <v>175236.4790891</v>
      </c>
    </row>
    <row r="43" spans="1:22" ht="14.4" x14ac:dyDescent="0.3">
      <c r="A43" s="74" t="s">
        <v>76</v>
      </c>
      <c r="B43" s="127" t="s">
        <v>134</v>
      </c>
      <c r="C43" s="90">
        <f>'[2]2014'!C43*1.03</f>
        <v>103657.88160000001</v>
      </c>
      <c r="D43" s="91">
        <f t="shared" si="4"/>
        <v>52.988054492012779</v>
      </c>
      <c r="E43" s="127">
        <v>37.5</v>
      </c>
      <c r="F43" s="128">
        <f t="shared" si="5"/>
        <v>12438.945792</v>
      </c>
      <c r="G43" s="128">
        <f t="shared" si="6"/>
        <v>6385.3255065600006</v>
      </c>
      <c r="H43" s="128">
        <f t="shared" si="7"/>
        <v>777.43411200000003</v>
      </c>
      <c r="I43" s="129">
        <f t="shared" si="8"/>
        <v>123259.58701056</v>
      </c>
      <c r="J43" s="130">
        <f t="shared" si="9"/>
        <v>154074.4837632</v>
      </c>
      <c r="M43" s="74" t="s">
        <v>175</v>
      </c>
      <c r="N43" s="127" t="s">
        <v>137</v>
      </c>
      <c r="O43" s="90">
        <f>'[2]2014'!O43*1.03</f>
        <v>121416.23520000001</v>
      </c>
      <c r="P43" s="91">
        <f t="shared" si="11"/>
        <v>62.065807130990422</v>
      </c>
      <c r="Q43" s="127">
        <v>37.5</v>
      </c>
      <c r="R43" s="128">
        <f t="shared" si="0"/>
        <v>14569.948224000002</v>
      </c>
      <c r="S43" s="128">
        <f t="shared" si="1"/>
        <v>7479.2400883200007</v>
      </c>
      <c r="T43" s="128">
        <f t="shared" si="2"/>
        <v>910.6217640000001</v>
      </c>
      <c r="U43" s="129">
        <f t="shared" si="3"/>
        <v>144376.04527632002</v>
      </c>
      <c r="V43" s="130">
        <f t="shared" si="10"/>
        <v>180470.05659540003</v>
      </c>
    </row>
    <row r="44" spans="1:22" ht="14.4" x14ac:dyDescent="0.3">
      <c r="A44" s="74" t="s">
        <v>77</v>
      </c>
      <c r="B44" s="127" t="s">
        <v>134</v>
      </c>
      <c r="C44" s="90">
        <f>'[2]2014'!C44*1.03</f>
        <v>105518.556</v>
      </c>
      <c r="D44" s="91">
        <f t="shared" si="4"/>
        <v>53.939197955271567</v>
      </c>
      <c r="E44" s="127">
        <v>37.5</v>
      </c>
      <c r="F44" s="128">
        <f t="shared" si="5"/>
        <v>12662.226719999999</v>
      </c>
      <c r="G44" s="128">
        <f t="shared" si="6"/>
        <v>6499.9430495999995</v>
      </c>
      <c r="H44" s="128">
        <f t="shared" si="7"/>
        <v>791.38916999999992</v>
      </c>
      <c r="I44" s="129">
        <f t="shared" si="8"/>
        <v>125472.11493959998</v>
      </c>
      <c r="J44" s="130">
        <f t="shared" si="9"/>
        <v>156840.14367449997</v>
      </c>
      <c r="M44" s="132" t="s">
        <v>727</v>
      </c>
      <c r="N44" s="127" t="s">
        <v>137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</row>
    <row r="45" spans="1:22" ht="14.4" x14ac:dyDescent="0.3">
      <c r="A45" s="74" t="s">
        <v>78</v>
      </c>
      <c r="B45" s="127" t="s">
        <v>134</v>
      </c>
      <c r="C45" s="90">
        <f>'[2]2014'!C45*1.03</f>
        <v>107838.7752</v>
      </c>
      <c r="D45" s="91">
        <f t="shared" si="4"/>
        <v>55.125252498402553</v>
      </c>
      <c r="E45" s="127">
        <v>37.5</v>
      </c>
      <c r="F45" s="128">
        <f t="shared" si="5"/>
        <v>12940.653023999999</v>
      </c>
      <c r="G45" s="128">
        <f t="shared" si="6"/>
        <v>6642.8685523200002</v>
      </c>
      <c r="H45" s="128">
        <f t="shared" si="7"/>
        <v>808.79081399999995</v>
      </c>
      <c r="I45" s="129">
        <f t="shared" si="8"/>
        <v>128231.08759032001</v>
      </c>
      <c r="J45" s="130">
        <f t="shared" si="9"/>
        <v>160288.85948790002</v>
      </c>
      <c r="M45" s="74" t="s">
        <v>176</v>
      </c>
      <c r="N45" s="127" t="s">
        <v>137</v>
      </c>
      <c r="O45" s="90">
        <f>'[2]2014'!O44*1.03</f>
        <v>122282.836</v>
      </c>
      <c r="P45" s="91">
        <f t="shared" si="11"/>
        <v>62.508797955271561</v>
      </c>
      <c r="Q45" s="127">
        <v>37.5</v>
      </c>
      <c r="R45" s="128">
        <f t="shared" si="0"/>
        <v>14673.94032</v>
      </c>
      <c r="S45" s="128">
        <f t="shared" si="1"/>
        <v>7532.6226976000007</v>
      </c>
      <c r="T45" s="128">
        <f t="shared" si="2"/>
        <v>917.12126999999998</v>
      </c>
      <c r="U45" s="129">
        <f t="shared" si="3"/>
        <v>145406.5202876</v>
      </c>
      <c r="V45" s="130">
        <f t="shared" si="10"/>
        <v>181758.1503595</v>
      </c>
    </row>
    <row r="46" spans="1:22" ht="14.4" x14ac:dyDescent="0.3">
      <c r="A46" s="74" t="s">
        <v>79</v>
      </c>
      <c r="B46" s="127" t="s">
        <v>134</v>
      </c>
      <c r="C46" s="90">
        <f>'[2]2014'!C46*1.03</f>
        <v>110163.2792</v>
      </c>
      <c r="D46" s="91">
        <f t="shared" si="4"/>
        <v>56.313497354632588</v>
      </c>
      <c r="E46" s="127">
        <v>37.5</v>
      </c>
      <c r="F46" s="128">
        <f t="shared" si="5"/>
        <v>13219.593504</v>
      </c>
      <c r="G46" s="128">
        <f t="shared" si="6"/>
        <v>6786.0579987200008</v>
      </c>
      <c r="H46" s="128">
        <f t="shared" si="7"/>
        <v>826.22459400000002</v>
      </c>
      <c r="I46" s="129">
        <f t="shared" si="8"/>
        <v>130995.15529672001</v>
      </c>
      <c r="J46" s="130">
        <f t="shared" si="9"/>
        <v>163743.94412090001</v>
      </c>
      <c r="M46" s="74" t="s">
        <v>177</v>
      </c>
      <c r="N46" s="127" t="s">
        <v>137</v>
      </c>
      <c r="O46" s="90">
        <f>'[2]2014'!O45*1.03</f>
        <v>129197.43200000002</v>
      </c>
      <c r="P46" s="91">
        <f t="shared" si="11"/>
        <v>66.043415718849843</v>
      </c>
      <c r="Q46" s="127">
        <v>37.5</v>
      </c>
      <c r="R46" s="128">
        <f t="shared" si="0"/>
        <v>15503.691840000001</v>
      </c>
      <c r="S46" s="128">
        <f t="shared" si="1"/>
        <v>7958.5618112000011</v>
      </c>
      <c r="T46" s="128">
        <f t="shared" si="2"/>
        <v>968.98074000000008</v>
      </c>
      <c r="U46" s="129">
        <f t="shared" si="3"/>
        <v>153628.66639120001</v>
      </c>
      <c r="V46" s="130">
        <f t="shared" si="10"/>
        <v>192035.83298900002</v>
      </c>
    </row>
    <row r="47" spans="1:22" ht="14.4" x14ac:dyDescent="0.3">
      <c r="A47" s="74" t="s">
        <v>80</v>
      </c>
      <c r="B47" s="127" t="s">
        <v>134</v>
      </c>
      <c r="C47" s="90">
        <f>'[2]2014'!C47*1.03</f>
        <v>116393.3784</v>
      </c>
      <c r="D47" s="91">
        <f t="shared" si="4"/>
        <v>59.498212600638979</v>
      </c>
      <c r="E47" s="127">
        <v>37.5</v>
      </c>
      <c r="F47" s="128">
        <f t="shared" si="5"/>
        <v>13967.205408</v>
      </c>
      <c r="G47" s="128">
        <f t="shared" si="6"/>
        <v>7169.8321094399998</v>
      </c>
      <c r="H47" s="128">
        <f t="shared" si="7"/>
        <v>872.95033799999999</v>
      </c>
      <c r="I47" s="129">
        <f t="shared" si="8"/>
        <v>138403.36625543999</v>
      </c>
      <c r="J47" s="130">
        <f t="shared" si="9"/>
        <v>173004.20781930001</v>
      </c>
      <c r="M47" s="74" t="s">
        <v>178</v>
      </c>
      <c r="N47" s="127" t="s">
        <v>137</v>
      </c>
      <c r="O47" s="90">
        <f>'[2]2014'!O46*1.03</f>
        <v>131759.74240000002</v>
      </c>
      <c r="P47" s="91">
        <f t="shared" si="11"/>
        <v>67.353222952076692</v>
      </c>
      <c r="Q47" s="127">
        <v>37.5</v>
      </c>
      <c r="R47" s="128">
        <f t="shared" si="0"/>
        <v>15811.169088000002</v>
      </c>
      <c r="S47" s="128">
        <f t="shared" si="1"/>
        <v>8116.4001318400005</v>
      </c>
      <c r="T47" s="128">
        <f t="shared" si="2"/>
        <v>988.19806800000015</v>
      </c>
      <c r="U47" s="129">
        <f t="shared" si="3"/>
        <v>156675.50968784001</v>
      </c>
      <c r="V47" s="130">
        <f t="shared" si="10"/>
        <v>195844.38710980001</v>
      </c>
    </row>
    <row r="48" spans="1:22" ht="14.4" x14ac:dyDescent="0.3">
      <c r="A48" s="74" t="s">
        <v>81</v>
      </c>
      <c r="B48" s="127" t="s">
        <v>134</v>
      </c>
      <c r="C48" s="90">
        <f>'[2]2014'!C48*1.03</f>
        <v>118701.81440000002</v>
      </c>
      <c r="D48" s="91">
        <f t="shared" si="4"/>
        <v>60.678243782747607</v>
      </c>
      <c r="E48" s="127">
        <v>37.5</v>
      </c>
      <c r="F48" s="128">
        <f t="shared" si="5"/>
        <v>14244.217728000001</v>
      </c>
      <c r="G48" s="128">
        <f t="shared" si="6"/>
        <v>7312.0317670400009</v>
      </c>
      <c r="H48" s="128">
        <f t="shared" si="7"/>
        <v>890.26360800000009</v>
      </c>
      <c r="I48" s="129">
        <f t="shared" si="8"/>
        <v>141148.32750304003</v>
      </c>
      <c r="J48" s="130">
        <f t="shared" si="9"/>
        <v>176435.40937880002</v>
      </c>
      <c r="M48" s="74" t="s">
        <v>179</v>
      </c>
      <c r="N48" s="127" t="s">
        <v>137</v>
      </c>
      <c r="O48" s="90">
        <f>'[2]2014'!O47*1.03</f>
        <v>134319.91040000002</v>
      </c>
      <c r="P48" s="91">
        <f t="shared" si="11"/>
        <v>68.661935028754002</v>
      </c>
      <c r="Q48" s="127">
        <v>37.5</v>
      </c>
      <c r="R48" s="128">
        <f t="shared" si="0"/>
        <v>16118.389248000001</v>
      </c>
      <c r="S48" s="128">
        <f t="shared" si="1"/>
        <v>8274.1064806400009</v>
      </c>
      <c r="T48" s="128">
        <f t="shared" si="2"/>
        <v>1007.3993280000001</v>
      </c>
      <c r="U48" s="129">
        <f t="shared" si="3"/>
        <v>159719.80545664002</v>
      </c>
      <c r="V48" s="130">
        <f t="shared" si="10"/>
        <v>199649.75682080002</v>
      </c>
    </row>
    <row r="49" spans="1:22" ht="14.4" x14ac:dyDescent="0.3">
      <c r="A49" s="74" t="s">
        <v>82</v>
      </c>
      <c r="B49" s="127" t="s">
        <v>134</v>
      </c>
      <c r="C49" s="90">
        <f>'[2]2014'!C49*1.03</f>
        <v>121010.2504</v>
      </c>
      <c r="D49" s="91">
        <f t="shared" si="4"/>
        <v>61.858274964856236</v>
      </c>
      <c r="E49" s="127">
        <v>37.5</v>
      </c>
      <c r="F49" s="128">
        <f t="shared" si="5"/>
        <v>14521.230047999999</v>
      </c>
      <c r="G49" s="128">
        <f t="shared" si="6"/>
        <v>7454.231424640001</v>
      </c>
      <c r="H49" s="128">
        <f t="shared" si="7"/>
        <v>907.57687799999997</v>
      </c>
      <c r="I49" s="129">
        <f t="shared" si="8"/>
        <v>143893.28875064</v>
      </c>
      <c r="J49" s="130">
        <f t="shared" si="9"/>
        <v>179866.6109383</v>
      </c>
      <c r="M49" s="74" t="s">
        <v>180</v>
      </c>
      <c r="N49" s="127" t="s">
        <v>137</v>
      </c>
      <c r="O49" s="90">
        <f>'[2]2014'!O48*1.03</f>
        <v>135893.50320000001</v>
      </c>
      <c r="P49" s="91">
        <f t="shared" si="11"/>
        <v>69.466327514376999</v>
      </c>
      <c r="Q49" s="127">
        <v>37.5</v>
      </c>
      <c r="R49" s="128">
        <f t="shared" si="0"/>
        <v>16307.220384</v>
      </c>
      <c r="S49" s="128">
        <f t="shared" si="1"/>
        <v>8371.0397971200018</v>
      </c>
      <c r="T49" s="128">
        <f t="shared" si="2"/>
        <v>1019.201274</v>
      </c>
      <c r="U49" s="129">
        <f t="shared" si="3"/>
        <v>161590.96465512001</v>
      </c>
      <c r="V49" s="130">
        <f t="shared" si="10"/>
        <v>201988.70581890002</v>
      </c>
    </row>
    <row r="50" spans="1:22" ht="14.4" x14ac:dyDescent="0.3">
      <c r="A50" s="74" t="s">
        <v>83</v>
      </c>
      <c r="B50" s="127" t="s">
        <v>134</v>
      </c>
      <c r="C50" s="90">
        <f>'[2]2014'!C50*1.03</f>
        <v>122426.3768</v>
      </c>
      <c r="D50" s="91">
        <f t="shared" si="4"/>
        <v>62.582173444089456</v>
      </c>
      <c r="E50" s="127">
        <v>37.5</v>
      </c>
      <c r="F50" s="128">
        <f t="shared" si="5"/>
        <v>14691.165215999999</v>
      </c>
      <c r="G50" s="128">
        <f t="shared" si="6"/>
        <v>7541.4648108799993</v>
      </c>
      <c r="H50" s="128">
        <f t="shared" si="7"/>
        <v>918.19782599999996</v>
      </c>
      <c r="I50" s="129">
        <f t="shared" si="8"/>
        <v>145577.20465287997</v>
      </c>
      <c r="J50" s="130">
        <f t="shared" si="9"/>
        <v>181971.50581609996</v>
      </c>
      <c r="M50" s="74" t="s">
        <v>181</v>
      </c>
      <c r="N50" s="127" t="s">
        <v>137</v>
      </c>
      <c r="O50" s="90">
        <f>'[2]2014'!O49*1.03</f>
        <v>138590.78479999999</v>
      </c>
      <c r="P50" s="91">
        <f t="shared" si="11"/>
        <v>70.845129610223637</v>
      </c>
      <c r="Q50" s="127">
        <v>37.5</v>
      </c>
      <c r="R50" s="128">
        <f t="shared" si="0"/>
        <v>16630.894175999998</v>
      </c>
      <c r="S50" s="128">
        <f t="shared" si="1"/>
        <v>8537.1923436800007</v>
      </c>
      <c r="T50" s="128">
        <f t="shared" si="2"/>
        <v>1039.4308859999999</v>
      </c>
      <c r="U50" s="129">
        <f t="shared" si="3"/>
        <v>164798.30220568</v>
      </c>
      <c r="V50" s="130">
        <f t="shared" si="10"/>
        <v>205997.87775709998</v>
      </c>
    </row>
    <row r="51" spans="1:22" ht="14.4" x14ac:dyDescent="0.3">
      <c r="A51" s="74" t="s">
        <v>84</v>
      </c>
      <c r="B51" s="127" t="s">
        <v>134</v>
      </c>
      <c r="C51" s="90">
        <f>'[2]2014'!C51*1.03</f>
        <v>124856.92960000002</v>
      </c>
      <c r="D51" s="91">
        <f t="shared" si="4"/>
        <v>63.824628549520774</v>
      </c>
      <c r="E51" s="127">
        <v>37.5</v>
      </c>
      <c r="F51" s="128">
        <f t="shared" si="5"/>
        <v>14982.831552000001</v>
      </c>
      <c r="G51" s="128">
        <f t="shared" si="6"/>
        <v>7691.1868633600016</v>
      </c>
      <c r="H51" s="128">
        <f t="shared" si="7"/>
        <v>936.42697200000009</v>
      </c>
      <c r="I51" s="129">
        <f t="shared" si="8"/>
        <v>148467.37498736</v>
      </c>
      <c r="J51" s="130">
        <f t="shared" si="9"/>
        <v>185584.2187342</v>
      </c>
      <c r="M51" s="74" t="s">
        <v>182</v>
      </c>
      <c r="N51" s="127" t="s">
        <v>137</v>
      </c>
      <c r="O51" s="90">
        <f>'[2]2014'!O50*1.03</f>
        <v>141250.57440000001</v>
      </c>
      <c r="P51" s="91">
        <f t="shared" si="11"/>
        <v>72.204766466453677</v>
      </c>
      <c r="Q51" s="127">
        <v>37.5</v>
      </c>
      <c r="R51" s="128">
        <f t="shared" si="0"/>
        <v>16950.068928000001</v>
      </c>
      <c r="S51" s="128">
        <f t="shared" si="1"/>
        <v>8701.0353830399999</v>
      </c>
      <c r="T51" s="128">
        <f t="shared" si="2"/>
        <v>1059.379308</v>
      </c>
      <c r="U51" s="129">
        <f t="shared" si="3"/>
        <v>167961.05801904001</v>
      </c>
      <c r="V51" s="130">
        <f t="shared" si="10"/>
        <v>209951.32252380002</v>
      </c>
    </row>
    <row r="52" spans="1:22" ht="14.4" x14ac:dyDescent="0.3">
      <c r="A52" s="74" t="s">
        <v>85</v>
      </c>
      <c r="B52" s="127" t="s">
        <v>134</v>
      </c>
      <c r="C52" s="90">
        <f>'[2]2014'!C52*1.03</f>
        <v>127252.13280000001</v>
      </c>
      <c r="D52" s="91">
        <f t="shared" si="4"/>
        <v>65.049013571884984</v>
      </c>
      <c r="E52" s="127">
        <v>37.5</v>
      </c>
      <c r="F52" s="128">
        <f t="shared" si="5"/>
        <v>15270.255936</v>
      </c>
      <c r="G52" s="128">
        <f t="shared" si="6"/>
        <v>7838.7313804799996</v>
      </c>
      <c r="H52" s="128">
        <f t="shared" si="7"/>
        <v>954.39099599999997</v>
      </c>
      <c r="I52" s="129">
        <f t="shared" si="8"/>
        <v>151315.51111247999</v>
      </c>
      <c r="J52" s="130">
        <f t="shared" si="9"/>
        <v>189144.38889059998</v>
      </c>
      <c r="M52" s="74" t="s">
        <v>183</v>
      </c>
      <c r="N52" s="127" t="s">
        <v>137</v>
      </c>
      <c r="O52" s="90">
        <f>'[2]2014'!O51*1.03</f>
        <v>145554.65600000002</v>
      </c>
      <c r="P52" s="91">
        <f t="shared" si="11"/>
        <v>74.404935974440903</v>
      </c>
      <c r="Q52" s="127">
        <v>37.5</v>
      </c>
      <c r="R52" s="128">
        <f t="shared" si="0"/>
        <v>17466.558720000001</v>
      </c>
      <c r="S52" s="128">
        <f t="shared" si="1"/>
        <v>8966.1668096000012</v>
      </c>
      <c r="T52" s="128">
        <f t="shared" si="2"/>
        <v>1091.6599200000001</v>
      </c>
      <c r="U52" s="129">
        <f t="shared" si="3"/>
        <v>173079.04144960002</v>
      </c>
      <c r="V52" s="130">
        <f t="shared" si="10"/>
        <v>216348.80181200002</v>
      </c>
    </row>
    <row r="53" spans="1:22" ht="14.4" x14ac:dyDescent="0.3">
      <c r="A53" s="74" t="s">
        <v>86</v>
      </c>
      <c r="B53" s="127" t="s">
        <v>134</v>
      </c>
      <c r="C53" s="90">
        <f>'[2]2014'!C53*1.03</f>
        <v>131129.8768</v>
      </c>
      <c r="D53" s="91">
        <f t="shared" si="4"/>
        <v>67.031246926517568</v>
      </c>
      <c r="E53" s="127">
        <v>37.5</v>
      </c>
      <c r="F53" s="128">
        <f t="shared" si="5"/>
        <v>15735.585215999999</v>
      </c>
      <c r="G53" s="128">
        <f t="shared" si="6"/>
        <v>8077.6004108800007</v>
      </c>
      <c r="H53" s="128">
        <f t="shared" si="7"/>
        <v>983.47407599999997</v>
      </c>
      <c r="I53" s="129">
        <f t="shared" si="8"/>
        <v>155926.53650288002</v>
      </c>
      <c r="J53" s="130">
        <f t="shared" si="9"/>
        <v>194908.17062860003</v>
      </c>
      <c r="M53" s="74" t="s">
        <v>184</v>
      </c>
      <c r="N53" s="127" t="s">
        <v>137</v>
      </c>
      <c r="O53" s="90">
        <f>'[2]2014'!O52*1.03</f>
        <v>148447.96719999998</v>
      </c>
      <c r="P53" s="91">
        <f t="shared" si="11"/>
        <v>75.883944894568685</v>
      </c>
      <c r="Q53" s="127">
        <v>37.5</v>
      </c>
      <c r="R53" s="128">
        <f t="shared" si="0"/>
        <v>17813.756063999997</v>
      </c>
      <c r="S53" s="128">
        <f t="shared" si="1"/>
        <v>9144.3947795199983</v>
      </c>
      <c r="T53" s="128">
        <f t="shared" si="2"/>
        <v>1113.3597539999998</v>
      </c>
      <c r="U53" s="129">
        <f t="shared" si="3"/>
        <v>176519.47779751997</v>
      </c>
      <c r="V53" s="130">
        <f t="shared" si="10"/>
        <v>220649.34724689997</v>
      </c>
    </row>
    <row r="54" spans="1:22" ht="14.4" x14ac:dyDescent="0.3">
      <c r="A54" s="74" t="s">
        <v>87</v>
      </c>
      <c r="B54" s="127" t="s">
        <v>134</v>
      </c>
      <c r="C54" s="90">
        <f>'[2]2014'!C54*1.03</f>
        <v>133737.1776</v>
      </c>
      <c r="D54" s="91">
        <f t="shared" si="4"/>
        <v>68.364052447284337</v>
      </c>
      <c r="E54" s="127">
        <v>37.5</v>
      </c>
      <c r="F54" s="128">
        <f t="shared" si="5"/>
        <v>16048.461311999999</v>
      </c>
      <c r="G54" s="128">
        <f t="shared" si="6"/>
        <v>8238.2101401599994</v>
      </c>
      <c r="H54" s="128">
        <f t="shared" si="7"/>
        <v>1003.028832</v>
      </c>
      <c r="I54" s="129">
        <f t="shared" si="8"/>
        <v>159026.87788416</v>
      </c>
      <c r="J54" s="130">
        <f t="shared" si="9"/>
        <v>198783.59735520001</v>
      </c>
      <c r="M54" s="74" t="s">
        <v>185</v>
      </c>
      <c r="N54" s="127" t="s">
        <v>137</v>
      </c>
      <c r="O54" s="90">
        <f>'[2]2014'!O53*1.03</f>
        <v>151345.5632</v>
      </c>
      <c r="P54" s="91">
        <f t="shared" si="11"/>
        <v>77.365144127795531</v>
      </c>
      <c r="Q54" s="127">
        <v>37.5</v>
      </c>
      <c r="R54" s="128">
        <f t="shared" si="0"/>
        <v>18161.467583999998</v>
      </c>
      <c r="S54" s="128">
        <f t="shared" si="1"/>
        <v>9322.8866931200009</v>
      </c>
      <c r="T54" s="128">
        <f t="shared" si="2"/>
        <v>1135.0917239999999</v>
      </c>
      <c r="U54" s="129">
        <f t="shared" si="3"/>
        <v>179965.00920112</v>
      </c>
      <c r="V54" s="130">
        <f t="shared" si="10"/>
        <v>224956.2615014</v>
      </c>
    </row>
    <row r="55" spans="1:22" ht="14.4" x14ac:dyDescent="0.3">
      <c r="A55" s="74" t="s">
        <v>88</v>
      </c>
      <c r="B55" s="127" t="s">
        <v>134</v>
      </c>
      <c r="C55" s="90">
        <f>'[2]2014'!C55*1.03</f>
        <v>136347.69200000001</v>
      </c>
      <c r="D55" s="91">
        <f t="shared" si="4"/>
        <v>69.698500702875407</v>
      </c>
      <c r="E55" s="127">
        <v>37.5</v>
      </c>
      <c r="F55" s="128">
        <f t="shared" si="5"/>
        <v>16361.723040000001</v>
      </c>
      <c r="G55" s="128">
        <f t="shared" si="6"/>
        <v>8399.0178272000012</v>
      </c>
      <c r="H55" s="128">
        <f t="shared" si="7"/>
        <v>1022.60769</v>
      </c>
      <c r="I55" s="129">
        <f t="shared" si="8"/>
        <v>162131.04055720003</v>
      </c>
      <c r="J55" s="130">
        <f t="shared" si="9"/>
        <v>202663.80069650005</v>
      </c>
      <c r="M55" s="74" t="s">
        <v>186</v>
      </c>
      <c r="N55" s="127" t="s">
        <v>137</v>
      </c>
      <c r="O55" s="90">
        <f>'[2]2014'!O54*1.03</f>
        <v>155220.09359999999</v>
      </c>
      <c r="P55" s="91">
        <f t="shared" si="11"/>
        <v>79.345734747603814</v>
      </c>
      <c r="Q55" s="127">
        <v>37.5</v>
      </c>
      <c r="R55" s="128">
        <f t="shared" si="0"/>
        <v>18626.411231999999</v>
      </c>
      <c r="S55" s="128">
        <f t="shared" si="1"/>
        <v>9561.5577657600006</v>
      </c>
      <c r="T55" s="128">
        <f t="shared" si="2"/>
        <v>1164.1507019999999</v>
      </c>
      <c r="U55" s="129">
        <f t="shared" si="3"/>
        <v>184572.21329976001</v>
      </c>
      <c r="V55" s="130">
        <f t="shared" si="10"/>
        <v>230715.26662470002</v>
      </c>
    </row>
    <row r="56" spans="1:22" ht="14.4" x14ac:dyDescent="0.3">
      <c r="A56" s="74" t="s">
        <v>89</v>
      </c>
      <c r="B56" s="127" t="s">
        <v>134</v>
      </c>
      <c r="C56" s="90">
        <f>'[2]2014'!C56*1.03</f>
        <v>139837.66159999999</v>
      </c>
      <c r="D56" s="91">
        <f t="shared" si="4"/>
        <v>71.482510722044722</v>
      </c>
      <c r="E56" s="127">
        <v>37.5</v>
      </c>
      <c r="F56" s="128">
        <f t="shared" si="5"/>
        <v>16780.519391999998</v>
      </c>
      <c r="G56" s="128">
        <f t="shared" si="6"/>
        <v>8613.9999545599985</v>
      </c>
      <c r="H56" s="128">
        <f t="shared" si="7"/>
        <v>1048.7824619999999</v>
      </c>
      <c r="I56" s="129">
        <f t="shared" si="8"/>
        <v>166280.96340855997</v>
      </c>
      <c r="J56" s="130">
        <f t="shared" si="9"/>
        <v>207851.20426069997</v>
      </c>
      <c r="M56" s="74" t="s">
        <v>187</v>
      </c>
      <c r="N56" s="127" t="s">
        <v>137</v>
      </c>
      <c r="O56" s="90">
        <f>'[2]2014'!O55*1.03</f>
        <v>158307.29199999999</v>
      </c>
      <c r="P56" s="91">
        <f t="shared" si="11"/>
        <v>80.923855335463244</v>
      </c>
      <c r="Q56" s="127">
        <v>37.5</v>
      </c>
      <c r="R56" s="128">
        <f t="shared" si="0"/>
        <v>18996.875039999999</v>
      </c>
      <c r="S56" s="128">
        <f t="shared" si="1"/>
        <v>9751.7291871999987</v>
      </c>
      <c r="T56" s="128">
        <f t="shared" si="2"/>
        <v>1187.3046899999999</v>
      </c>
      <c r="U56" s="129">
        <f t="shared" si="3"/>
        <v>188243.20091719995</v>
      </c>
      <c r="V56" s="130">
        <f t="shared" si="10"/>
        <v>235304.00114649994</v>
      </c>
    </row>
    <row r="57" spans="1:22" ht="14.4" x14ac:dyDescent="0.3">
      <c r="A57" s="74" t="s">
        <v>90</v>
      </c>
      <c r="B57" s="127" t="s">
        <v>134</v>
      </c>
      <c r="C57" s="90">
        <f>'[2]2014'!C57*1.03</f>
        <v>142620.63920000001</v>
      </c>
      <c r="D57" s="91">
        <f t="shared" si="4"/>
        <v>72.905119079872208</v>
      </c>
      <c r="E57" s="127">
        <v>37.5</v>
      </c>
      <c r="F57" s="128">
        <f t="shared" si="5"/>
        <v>17114.476704000001</v>
      </c>
      <c r="G57" s="128">
        <f t="shared" si="6"/>
        <v>8785.4313747200013</v>
      </c>
      <c r="H57" s="128">
        <f t="shared" si="7"/>
        <v>1069.654794</v>
      </c>
      <c r="I57" s="129">
        <f t="shared" si="8"/>
        <v>169590.20207272001</v>
      </c>
      <c r="J57" s="130">
        <f t="shared" si="9"/>
        <v>211987.75259090003</v>
      </c>
      <c r="M57" s="74" t="s">
        <v>188</v>
      </c>
      <c r="N57" s="127" t="s">
        <v>137</v>
      </c>
      <c r="O57" s="90">
        <f>'[2]2014'!O56*1.03</f>
        <v>161397.70400000003</v>
      </c>
      <c r="P57" s="91">
        <f t="shared" si="11"/>
        <v>82.503618658146976</v>
      </c>
      <c r="Q57" s="127">
        <v>37.5</v>
      </c>
      <c r="R57" s="128">
        <f t="shared" si="0"/>
        <v>19367.724480000001</v>
      </c>
      <c r="S57" s="128">
        <f t="shared" si="1"/>
        <v>9942.0985664000018</v>
      </c>
      <c r="T57" s="128">
        <f t="shared" si="2"/>
        <v>1210.48278</v>
      </c>
      <c r="U57" s="129">
        <f t="shared" si="3"/>
        <v>191918.00982640003</v>
      </c>
      <c r="V57" s="130">
        <f t="shared" si="10"/>
        <v>239897.51228300005</v>
      </c>
    </row>
    <row r="58" spans="1:22" ht="14.4" x14ac:dyDescent="0.3">
      <c r="A58" s="74" t="s">
        <v>91</v>
      </c>
      <c r="B58" s="127" t="s">
        <v>134</v>
      </c>
      <c r="C58" s="90">
        <f>'[2]2014'!C58*1.03</f>
        <v>145403.61679999999</v>
      </c>
      <c r="D58" s="91">
        <f t="shared" si="4"/>
        <v>74.327727437699679</v>
      </c>
      <c r="E58" s="127">
        <v>37.5</v>
      </c>
      <c r="F58" s="128">
        <f t="shared" si="5"/>
        <v>17448.434015999999</v>
      </c>
      <c r="G58" s="128">
        <f t="shared" si="6"/>
        <v>8956.8627948799985</v>
      </c>
      <c r="H58" s="128">
        <f t="shared" si="7"/>
        <v>1090.527126</v>
      </c>
      <c r="I58" s="129">
        <f t="shared" si="8"/>
        <v>172899.44073687997</v>
      </c>
      <c r="J58" s="130">
        <f t="shared" si="9"/>
        <v>216124.30092109996</v>
      </c>
      <c r="M58" s="74" t="s">
        <v>189</v>
      </c>
      <c r="N58" s="127" t="s">
        <v>137</v>
      </c>
      <c r="O58" s="90">
        <f>'[2]2014'!O57*1.03</f>
        <v>177805.27440000002</v>
      </c>
      <c r="P58" s="91">
        <f t="shared" si="11"/>
        <v>90.890875092651783</v>
      </c>
      <c r="Q58" s="127">
        <v>37.5</v>
      </c>
      <c r="R58" s="128">
        <f t="shared" si="0"/>
        <v>21336.632928000003</v>
      </c>
      <c r="S58" s="128">
        <f t="shared" si="1"/>
        <v>10952.804903040002</v>
      </c>
      <c r="T58" s="128">
        <f t="shared" si="2"/>
        <v>1333.5395580000002</v>
      </c>
      <c r="U58" s="129">
        <f t="shared" si="3"/>
        <v>211428.25178904002</v>
      </c>
      <c r="V58" s="130">
        <f t="shared" si="10"/>
        <v>264285.31473630003</v>
      </c>
    </row>
    <row r="59" spans="1:22" ht="14.4" x14ac:dyDescent="0.3">
      <c r="A59" s="74" t="s">
        <v>92</v>
      </c>
      <c r="B59" s="127" t="s">
        <v>134</v>
      </c>
      <c r="C59" s="90">
        <f>'[2]2014'!C59*1.03</f>
        <v>160184.0344</v>
      </c>
      <c r="D59" s="91">
        <f t="shared" si="4"/>
        <v>81.883212472843454</v>
      </c>
      <c r="E59" s="127">
        <v>37.5</v>
      </c>
      <c r="F59" s="128">
        <f t="shared" si="5"/>
        <v>19222.084127999999</v>
      </c>
      <c r="G59" s="128">
        <f t="shared" si="6"/>
        <v>9867.33651904</v>
      </c>
      <c r="H59" s="128">
        <f t="shared" si="7"/>
        <v>1201.3802579999999</v>
      </c>
      <c r="I59" s="129">
        <f t="shared" si="8"/>
        <v>190474.83530503997</v>
      </c>
      <c r="J59" s="130">
        <f t="shared" si="9"/>
        <v>238093.54413129998</v>
      </c>
      <c r="M59" s="74" t="s">
        <v>190</v>
      </c>
      <c r="N59" s="127" t="s">
        <v>137</v>
      </c>
      <c r="O59" s="90">
        <f>'[2]2014'!O58*1.03</f>
        <v>186529.12720000002</v>
      </c>
      <c r="P59" s="91">
        <f t="shared" si="11"/>
        <v>95.35035256230033</v>
      </c>
      <c r="Q59" s="127">
        <v>37.5</v>
      </c>
      <c r="R59" s="128">
        <f t="shared" si="0"/>
        <v>22383.495264000001</v>
      </c>
      <c r="S59" s="128">
        <f t="shared" si="1"/>
        <v>11490.194235520001</v>
      </c>
      <c r="T59" s="128">
        <f t="shared" si="2"/>
        <v>1398.9684540000001</v>
      </c>
      <c r="U59" s="129">
        <f t="shared" si="3"/>
        <v>221801.78515352</v>
      </c>
      <c r="V59" s="130">
        <f t="shared" si="10"/>
        <v>277252.23144190002</v>
      </c>
    </row>
    <row r="60" spans="1:22" ht="14.4" x14ac:dyDescent="0.3">
      <c r="A60" s="74" t="s">
        <v>93</v>
      </c>
      <c r="B60" s="127" t="s">
        <v>134</v>
      </c>
      <c r="C60" s="90">
        <f>'[2]2014'!C60*1.03</f>
        <v>168045.57120000001</v>
      </c>
      <c r="D60" s="91">
        <f t="shared" si="4"/>
        <v>85.901889431309911</v>
      </c>
      <c r="E60" s="127">
        <v>37.5</v>
      </c>
      <c r="F60" s="128">
        <f t="shared" si="5"/>
        <v>20165.468543999999</v>
      </c>
      <c r="G60" s="128">
        <f t="shared" si="6"/>
        <v>10351.60718592</v>
      </c>
      <c r="H60" s="128">
        <f t="shared" si="7"/>
        <v>1260.341784</v>
      </c>
      <c r="I60" s="129">
        <f t="shared" si="8"/>
        <v>199822.98871392</v>
      </c>
      <c r="J60" s="130">
        <f t="shared" si="9"/>
        <v>249778.7358924</v>
      </c>
      <c r="M60" s="74" t="s">
        <v>191</v>
      </c>
      <c r="N60" s="127" t="s">
        <v>137</v>
      </c>
      <c r="O60" s="90">
        <f>'[2]2014'!O59*1.03</f>
        <v>190261.18800000002</v>
      </c>
      <c r="P60" s="91">
        <f t="shared" si="11"/>
        <v>97.258115271565501</v>
      </c>
      <c r="Q60" s="127">
        <v>37.5</v>
      </c>
      <c r="R60" s="128">
        <f t="shared" si="0"/>
        <v>22831.342560000001</v>
      </c>
      <c r="S60" s="128">
        <f t="shared" si="1"/>
        <v>11720.089180800001</v>
      </c>
      <c r="T60" s="128">
        <f t="shared" si="2"/>
        <v>1426.9589100000001</v>
      </c>
      <c r="U60" s="129">
        <f t="shared" si="3"/>
        <v>226239.57865079999</v>
      </c>
      <c r="V60" s="130">
        <f t="shared" si="10"/>
        <v>282799.4733135</v>
      </c>
    </row>
    <row r="61" spans="1:22" ht="14.4" x14ac:dyDescent="0.3">
      <c r="A61" s="74" t="s">
        <v>94</v>
      </c>
      <c r="B61" s="127" t="s">
        <v>134</v>
      </c>
      <c r="C61" s="90">
        <f>'[2]2014'!C61*1.03</f>
        <v>171405.92560000002</v>
      </c>
      <c r="D61" s="91">
        <f t="shared" si="4"/>
        <v>87.619642479233235</v>
      </c>
      <c r="E61" s="127">
        <v>37.5</v>
      </c>
      <c r="F61" s="128">
        <f t="shared" si="5"/>
        <v>20568.711072000002</v>
      </c>
      <c r="G61" s="128">
        <f t="shared" si="6"/>
        <v>10558.605016960002</v>
      </c>
      <c r="H61" s="128">
        <f t="shared" si="7"/>
        <v>1285.5444420000001</v>
      </c>
      <c r="I61" s="129">
        <f t="shared" si="8"/>
        <v>203818.78613096004</v>
      </c>
      <c r="J61" s="130">
        <f t="shared" si="9"/>
        <v>254773.48266370007</v>
      </c>
      <c r="M61" s="74" t="s">
        <v>192</v>
      </c>
      <c r="N61" s="127" t="s">
        <v>137</v>
      </c>
      <c r="O61" s="90">
        <f>'[2]2014'!O60*1.03</f>
        <v>193855.06400000001</v>
      </c>
      <c r="P61" s="91">
        <f t="shared" si="11"/>
        <v>99.095240383386596</v>
      </c>
      <c r="Q61" s="127">
        <v>37.5</v>
      </c>
      <c r="R61" s="128">
        <f t="shared" si="0"/>
        <v>23262.607680000001</v>
      </c>
      <c r="S61" s="128">
        <f t="shared" si="1"/>
        <v>11941.471942400001</v>
      </c>
      <c r="T61" s="128">
        <f t="shared" si="2"/>
        <v>1453.9129800000001</v>
      </c>
      <c r="U61" s="129">
        <f t="shared" si="3"/>
        <v>230513.05660240003</v>
      </c>
      <c r="V61" s="130">
        <f t="shared" si="10"/>
        <v>288141.32075300004</v>
      </c>
    </row>
    <row r="62" spans="1:22" ht="14.4" x14ac:dyDescent="0.3">
      <c r="A62" s="74" t="s">
        <v>95</v>
      </c>
      <c r="B62" s="127" t="s">
        <v>134</v>
      </c>
      <c r="C62" s="90">
        <f>'[2]2014'!C62*1.03</f>
        <v>174770.56480000002</v>
      </c>
      <c r="D62" s="91">
        <f t="shared" si="4"/>
        <v>89.339585840255594</v>
      </c>
      <c r="E62" s="127">
        <v>37.5</v>
      </c>
      <c r="F62" s="128">
        <f t="shared" si="5"/>
        <v>20972.467776000001</v>
      </c>
      <c r="G62" s="128">
        <f t="shared" si="6"/>
        <v>10765.866791680002</v>
      </c>
      <c r="H62" s="128">
        <f t="shared" si="7"/>
        <v>1310.7792360000001</v>
      </c>
      <c r="I62" s="129">
        <f t="shared" si="8"/>
        <v>207819.67860368002</v>
      </c>
      <c r="J62" s="130">
        <f t="shared" si="9"/>
        <v>259774.59825460002</v>
      </c>
      <c r="M62" s="74" t="s">
        <v>193</v>
      </c>
      <c r="N62" s="127" t="s">
        <v>137</v>
      </c>
      <c r="O62" s="90">
        <f>'[2]2014'!O61*1.03</f>
        <v>65467.459199999998</v>
      </c>
      <c r="P62" s="91">
        <f>+O62*12/313/80</f>
        <v>31.374181725239616</v>
      </c>
      <c r="Q62" s="127">
        <v>40</v>
      </c>
      <c r="R62" s="128">
        <f t="shared" si="0"/>
        <v>7856.0951039999991</v>
      </c>
      <c r="S62" s="128">
        <f t="shared" si="1"/>
        <v>4032.7954867199996</v>
      </c>
      <c r="T62" s="128">
        <f t="shared" si="2"/>
        <v>491.00594399999994</v>
      </c>
      <c r="U62" s="129">
        <f t="shared" si="3"/>
        <v>77847.355734719997</v>
      </c>
      <c r="V62" s="130">
        <f t="shared" si="10"/>
        <v>97309.1946684</v>
      </c>
    </row>
    <row r="63" spans="1:22" ht="14.4" x14ac:dyDescent="0.3">
      <c r="A63" s="74" t="s">
        <v>96</v>
      </c>
      <c r="B63" s="127" t="s">
        <v>134</v>
      </c>
      <c r="C63" s="90">
        <f>'[2]2014'!C63*1.03</f>
        <v>61298.3488</v>
      </c>
      <c r="D63" s="91">
        <f>+C63*12/313/80</f>
        <v>29.376205495207664</v>
      </c>
      <c r="E63" s="127">
        <v>40</v>
      </c>
      <c r="F63" s="128">
        <f t="shared" si="5"/>
        <v>7355.801856</v>
      </c>
      <c r="G63" s="128">
        <f t="shared" si="6"/>
        <v>3775.9782860800001</v>
      </c>
      <c r="H63" s="128">
        <f t="shared" si="7"/>
        <v>459.737616</v>
      </c>
      <c r="I63" s="129">
        <f t="shared" si="8"/>
        <v>72889.866558080001</v>
      </c>
      <c r="J63" s="130">
        <f t="shared" si="9"/>
        <v>91112.333197600004</v>
      </c>
      <c r="M63" s="74" t="s">
        <v>194</v>
      </c>
      <c r="N63" s="127" t="s">
        <v>137</v>
      </c>
      <c r="O63" s="90">
        <f>'[2]2014'!O62*1.03</f>
        <v>68930.64880000001</v>
      </c>
      <c r="P63" s="91">
        <f t="shared" ref="P63:P86" si="12">+O63*12/313/80</f>
        <v>33.033857252396167</v>
      </c>
      <c r="Q63" s="127">
        <v>40</v>
      </c>
      <c r="R63" s="128">
        <f t="shared" si="0"/>
        <v>8271.6778560000002</v>
      </c>
      <c r="S63" s="128">
        <f t="shared" si="1"/>
        <v>4246.1279660800001</v>
      </c>
      <c r="T63" s="128">
        <f t="shared" si="2"/>
        <v>516.97986600000002</v>
      </c>
      <c r="U63" s="129">
        <f t="shared" si="3"/>
        <v>81965.434488080005</v>
      </c>
      <c r="V63" s="130">
        <f t="shared" si="10"/>
        <v>102456.7931101</v>
      </c>
    </row>
    <row r="64" spans="1:22" ht="14.4" x14ac:dyDescent="0.3">
      <c r="A64" s="74" t="s">
        <v>97</v>
      </c>
      <c r="B64" s="127" t="s">
        <v>134</v>
      </c>
      <c r="C64" s="90">
        <f>'[2]2014'!C64*1.03</f>
        <v>64797.959199999998</v>
      </c>
      <c r="D64" s="91">
        <f t="shared" ref="D64:D87" si="13">+C64*12/313/80</f>
        <v>31.053335079872205</v>
      </c>
      <c r="E64" s="127">
        <v>40</v>
      </c>
      <c r="F64" s="128">
        <f t="shared" si="5"/>
        <v>7775.7551039999998</v>
      </c>
      <c r="G64" s="128">
        <f t="shared" si="6"/>
        <v>3991.5542867199997</v>
      </c>
      <c r="H64" s="128">
        <f t="shared" si="7"/>
        <v>485.98469399999999</v>
      </c>
      <c r="I64" s="129">
        <f t="shared" si="8"/>
        <v>77051.253284719991</v>
      </c>
      <c r="J64" s="130">
        <f t="shared" si="9"/>
        <v>96314.066605899992</v>
      </c>
      <c r="M64" s="74" t="s">
        <v>195</v>
      </c>
      <c r="N64" s="127" t="s">
        <v>137</v>
      </c>
      <c r="O64" s="90">
        <f>'[2]2014'!O63*1.03</f>
        <v>72425.974399999992</v>
      </c>
      <c r="P64" s="91">
        <f t="shared" si="12"/>
        <v>34.70893341853035</v>
      </c>
      <c r="Q64" s="127">
        <v>40</v>
      </c>
      <c r="R64" s="128">
        <f t="shared" si="0"/>
        <v>8691.1169279999995</v>
      </c>
      <c r="S64" s="128">
        <f t="shared" si="1"/>
        <v>4461.4400230399997</v>
      </c>
      <c r="T64" s="128">
        <f t="shared" si="2"/>
        <v>543.19480799999997</v>
      </c>
      <c r="U64" s="129">
        <f t="shared" si="3"/>
        <v>86121.726159040001</v>
      </c>
      <c r="V64" s="130">
        <f t="shared" si="10"/>
        <v>107652.1576988</v>
      </c>
    </row>
    <row r="65" spans="1:22" ht="14.4" x14ac:dyDescent="0.3">
      <c r="A65" s="74" t="s">
        <v>98</v>
      </c>
      <c r="B65" s="127" t="s">
        <v>134</v>
      </c>
      <c r="C65" s="90">
        <f>'[2]2014'!C65*1.03</f>
        <v>68301.854399999997</v>
      </c>
      <c r="D65" s="91">
        <f t="shared" si="13"/>
        <v>32.732518083067092</v>
      </c>
      <c r="E65" s="127">
        <v>40</v>
      </c>
      <c r="F65" s="128">
        <f t="shared" si="5"/>
        <v>8196.2225279999984</v>
      </c>
      <c r="G65" s="128">
        <f t="shared" si="6"/>
        <v>4207.3942310399998</v>
      </c>
      <c r="H65" s="128">
        <f t="shared" si="7"/>
        <v>512.2639079999999</v>
      </c>
      <c r="I65" s="129">
        <f t="shared" si="8"/>
        <v>81217.73506703999</v>
      </c>
      <c r="J65" s="130">
        <f t="shared" si="9"/>
        <v>101522.16883379998</v>
      </c>
      <c r="M65" s="74" t="s">
        <v>196</v>
      </c>
      <c r="N65" s="127" t="s">
        <v>137</v>
      </c>
      <c r="O65" s="90">
        <f>'[2]2014'!O64*1.03</f>
        <v>75926.656000000003</v>
      </c>
      <c r="P65" s="91">
        <f t="shared" si="12"/>
        <v>36.386576357827479</v>
      </c>
      <c r="Q65" s="127">
        <v>40</v>
      </c>
      <c r="R65" s="128">
        <f t="shared" si="0"/>
        <v>9111.1987200000003</v>
      </c>
      <c r="S65" s="128">
        <f t="shared" si="1"/>
        <v>4677.0820095999998</v>
      </c>
      <c r="T65" s="128">
        <f t="shared" si="2"/>
        <v>569.44992000000002</v>
      </c>
      <c r="U65" s="129">
        <f t="shared" si="3"/>
        <v>90284.386649599997</v>
      </c>
      <c r="V65" s="130">
        <f t="shared" si="10"/>
        <v>112855.483312</v>
      </c>
    </row>
    <row r="66" spans="1:22" ht="14.4" x14ac:dyDescent="0.3">
      <c r="A66" s="74" t="s">
        <v>99</v>
      </c>
      <c r="B66" s="127" t="s">
        <v>134</v>
      </c>
      <c r="C66" s="90">
        <f>'[2]2014'!C66*1.03</f>
        <v>71803.607200000013</v>
      </c>
      <c r="D66" s="91">
        <f t="shared" si="13"/>
        <v>34.410674376996809</v>
      </c>
      <c r="E66" s="127">
        <v>40</v>
      </c>
      <c r="F66" s="128">
        <f t="shared" si="5"/>
        <v>8616.4328640000022</v>
      </c>
      <c r="G66" s="128">
        <f t="shared" si="6"/>
        <v>4423.1022035200012</v>
      </c>
      <c r="H66" s="128">
        <f t="shared" si="7"/>
        <v>538.52705400000013</v>
      </c>
      <c r="I66" s="129">
        <f t="shared" si="8"/>
        <v>85381.669321520021</v>
      </c>
      <c r="J66" s="130">
        <f t="shared" si="9"/>
        <v>106727.08665190003</v>
      </c>
      <c r="M66" s="74" t="s">
        <v>197</v>
      </c>
      <c r="N66" s="127" t="s">
        <v>137</v>
      </c>
      <c r="O66" s="90">
        <f>'[2]2014'!O65*1.03</f>
        <v>78767.478400000007</v>
      </c>
      <c r="P66" s="91">
        <f t="shared" si="12"/>
        <v>37.747992843450483</v>
      </c>
      <c r="Q66" s="127">
        <v>40</v>
      </c>
      <c r="R66" s="128">
        <f t="shared" si="0"/>
        <v>9452.0974079999996</v>
      </c>
      <c r="S66" s="128">
        <f t="shared" si="1"/>
        <v>4852.0766694400008</v>
      </c>
      <c r="T66" s="128">
        <f t="shared" si="2"/>
        <v>590.75608799999998</v>
      </c>
      <c r="U66" s="129">
        <f t="shared" si="3"/>
        <v>93662.408565440011</v>
      </c>
      <c r="V66" s="130">
        <f t="shared" si="10"/>
        <v>117078.01070680001</v>
      </c>
    </row>
    <row r="67" spans="1:22" ht="14.4" x14ac:dyDescent="0.3">
      <c r="A67" s="74" t="s">
        <v>100</v>
      </c>
      <c r="B67" s="127" t="s">
        <v>134</v>
      </c>
      <c r="C67" s="90">
        <f>'[2]2014'!C67*1.03</f>
        <v>74651.928000000014</v>
      </c>
      <c r="D67" s="91">
        <f t="shared" si="13"/>
        <v>35.775684345047935</v>
      </c>
      <c r="E67" s="127">
        <v>40</v>
      </c>
      <c r="F67" s="128">
        <f t="shared" si="5"/>
        <v>8958.2313600000016</v>
      </c>
      <c r="G67" s="128">
        <f t="shared" si="6"/>
        <v>4598.558764800001</v>
      </c>
      <c r="H67" s="128">
        <f t="shared" si="7"/>
        <v>559.8894600000001</v>
      </c>
      <c r="I67" s="129">
        <f t="shared" si="8"/>
        <v>88768.607584800033</v>
      </c>
      <c r="J67" s="130">
        <f t="shared" si="9"/>
        <v>110960.75948100004</v>
      </c>
      <c r="M67" s="74" t="s">
        <v>198</v>
      </c>
      <c r="N67" s="127" t="s">
        <v>137</v>
      </c>
      <c r="O67" s="90">
        <f>'[2]2014'!O66*1.03</f>
        <v>81610.443200000009</v>
      </c>
      <c r="P67" s="91">
        <f t="shared" si="12"/>
        <v>39.110436038338662</v>
      </c>
      <c r="Q67" s="127">
        <v>40</v>
      </c>
      <c r="R67" s="128">
        <f t="shared" si="0"/>
        <v>9793.2531840000011</v>
      </c>
      <c r="S67" s="128">
        <f t="shared" si="1"/>
        <v>5027.203301120001</v>
      </c>
      <c r="T67" s="128">
        <f t="shared" si="2"/>
        <v>612.07832400000007</v>
      </c>
      <c r="U67" s="129">
        <f t="shared" si="3"/>
        <v>97042.978009120008</v>
      </c>
      <c r="V67" s="130">
        <f t="shared" si="10"/>
        <v>121303.7225114</v>
      </c>
    </row>
    <row r="68" spans="1:22" ht="14.4" x14ac:dyDescent="0.3">
      <c r="A68" s="74" t="s">
        <v>101</v>
      </c>
      <c r="B68" s="127" t="s">
        <v>134</v>
      </c>
      <c r="C68" s="90">
        <f>'[2]2014'!C68*1.03</f>
        <v>77494.892800000016</v>
      </c>
      <c r="D68" s="91">
        <f t="shared" si="13"/>
        <v>37.138127539936107</v>
      </c>
      <c r="E68" s="127">
        <v>40</v>
      </c>
      <c r="F68" s="128">
        <f t="shared" si="5"/>
        <v>9299.3871360000012</v>
      </c>
      <c r="G68" s="128">
        <f t="shared" si="6"/>
        <v>4773.6853964800011</v>
      </c>
      <c r="H68" s="128">
        <f t="shared" si="7"/>
        <v>581.21169600000007</v>
      </c>
      <c r="I68" s="129">
        <f t="shared" si="8"/>
        <v>92149.177028480015</v>
      </c>
      <c r="J68" s="130">
        <f t="shared" si="9"/>
        <v>115186.47128560001</v>
      </c>
      <c r="M68" s="74" t="s">
        <v>199</v>
      </c>
      <c r="N68" s="127" t="s">
        <v>137</v>
      </c>
      <c r="O68" s="90">
        <f>'[2]2014'!O67*1.03</f>
        <v>84452.336800000005</v>
      </c>
      <c r="P68" s="91">
        <f t="shared" si="12"/>
        <v>40.472365878594253</v>
      </c>
      <c r="Q68" s="127">
        <v>40</v>
      </c>
      <c r="R68" s="128">
        <f t="shared" si="0"/>
        <v>10134.280416</v>
      </c>
      <c r="S68" s="128">
        <f t="shared" si="1"/>
        <v>5202.2639468799998</v>
      </c>
      <c r="T68" s="128">
        <f t="shared" si="2"/>
        <v>633.39252599999998</v>
      </c>
      <c r="U68" s="129">
        <f t="shared" si="3"/>
        <v>100422.27368888</v>
      </c>
      <c r="V68" s="130">
        <f t="shared" si="10"/>
        <v>125527.84211110001</v>
      </c>
    </row>
    <row r="69" spans="1:22" ht="14.4" x14ac:dyDescent="0.3">
      <c r="A69" s="74" t="s">
        <v>102</v>
      </c>
      <c r="B69" s="127" t="s">
        <v>134</v>
      </c>
      <c r="C69" s="90">
        <f>'[2]2014'!C69*1.03</f>
        <v>80342.142399999997</v>
      </c>
      <c r="D69" s="91">
        <f t="shared" si="13"/>
        <v>38.502624153354631</v>
      </c>
      <c r="E69" s="127">
        <v>40</v>
      </c>
      <c r="F69" s="128">
        <f t="shared" si="5"/>
        <v>9641.0570879999996</v>
      </c>
      <c r="G69" s="128">
        <f t="shared" si="6"/>
        <v>4949.0759718399995</v>
      </c>
      <c r="H69" s="128">
        <f t="shared" si="7"/>
        <v>602.56606799999997</v>
      </c>
      <c r="I69" s="129">
        <f t="shared" si="8"/>
        <v>95534.841527839992</v>
      </c>
      <c r="J69" s="130">
        <f t="shared" si="9"/>
        <v>119418.55190979999</v>
      </c>
      <c r="M69" s="74" t="s">
        <v>200</v>
      </c>
      <c r="N69" s="127" t="s">
        <v>137</v>
      </c>
      <c r="O69" s="90">
        <f>'[2]2014'!O68*1.03</f>
        <v>87291.016799999998</v>
      </c>
      <c r="P69" s="91">
        <f t="shared" si="12"/>
        <v>41.832755654952074</v>
      </c>
      <c r="Q69" s="127">
        <v>40</v>
      </c>
      <c r="R69" s="128">
        <f t="shared" si="0"/>
        <v>10474.922015999999</v>
      </c>
      <c r="S69" s="128">
        <f t="shared" si="1"/>
        <v>5377.12663488</v>
      </c>
      <c r="T69" s="128">
        <f t="shared" si="2"/>
        <v>654.68262599999991</v>
      </c>
      <c r="U69" s="129">
        <f t="shared" si="3"/>
        <v>103797.74807687999</v>
      </c>
      <c r="V69" s="130">
        <f t="shared" si="10"/>
        <v>129747.18509609999</v>
      </c>
    </row>
    <row r="70" spans="1:22" ht="14.4" x14ac:dyDescent="0.3">
      <c r="A70" s="74" t="s">
        <v>103</v>
      </c>
      <c r="B70" s="127" t="s">
        <v>134</v>
      </c>
      <c r="C70" s="90">
        <f>'[2]2014'!C70*1.03</f>
        <v>83185.107200000013</v>
      </c>
      <c r="D70" s="91">
        <f t="shared" si="13"/>
        <v>39.865067348242818</v>
      </c>
      <c r="E70" s="127">
        <v>40</v>
      </c>
      <c r="F70" s="128">
        <f t="shared" ref="F70:F87" si="14">C70*F$4</f>
        <v>9982.212864000001</v>
      </c>
      <c r="G70" s="128">
        <f t="shared" ref="G70:G87" si="15">(C70+F70)*5.5%</f>
        <v>5124.2026035200006</v>
      </c>
      <c r="H70" s="128">
        <f t="shared" ref="H70:H87" si="16">(C70)*0.75%</f>
        <v>623.88830400000006</v>
      </c>
      <c r="I70" s="129">
        <f t="shared" ref="I70:I87" si="17">C70+F70+G70+H70</f>
        <v>98915.410971520003</v>
      </c>
      <c r="J70" s="130">
        <f t="shared" ref="J70:J87" si="18">I70*1.25</f>
        <v>123644.2637144</v>
      </c>
      <c r="M70" s="74" t="s">
        <v>201</v>
      </c>
      <c r="N70" s="127" t="s">
        <v>137</v>
      </c>
      <c r="O70" s="90">
        <f>'[2]2014'!O69*1.03</f>
        <v>91665.797600000005</v>
      </c>
      <c r="P70" s="91">
        <f t="shared" si="12"/>
        <v>43.929295974440905</v>
      </c>
      <c r="Q70" s="127">
        <v>40</v>
      </c>
      <c r="R70" s="128">
        <f t="shared" ref="R70:R86" si="19">O70*F$4</f>
        <v>10999.895712</v>
      </c>
      <c r="S70" s="128">
        <f t="shared" ref="S70:S86" si="20">(O70+R70)*5.5%</f>
        <v>5646.6131321600005</v>
      </c>
      <c r="T70" s="128">
        <f t="shared" ref="T70:T86" si="21">(O70)*0.75%</f>
        <v>687.49348199999997</v>
      </c>
      <c r="U70" s="129">
        <f t="shared" ref="U70:U86" si="22">O70+R70+S70+T70</f>
        <v>108999.79992616001</v>
      </c>
      <c r="V70" s="130">
        <f t="shared" si="10"/>
        <v>136249.7499077</v>
      </c>
    </row>
    <row r="71" spans="1:22" ht="14.4" x14ac:dyDescent="0.3">
      <c r="A71" s="74" t="s">
        <v>104</v>
      </c>
      <c r="B71" s="127" t="s">
        <v>134</v>
      </c>
      <c r="C71" s="90">
        <f>'[2]2014'!C71*1.03</f>
        <v>87564.172800000015</v>
      </c>
      <c r="D71" s="91">
        <f t="shared" si="13"/>
        <v>41.963661086261986</v>
      </c>
      <c r="E71" s="127">
        <v>40</v>
      </c>
      <c r="F71" s="128">
        <f t="shared" si="14"/>
        <v>10507.700736000001</v>
      </c>
      <c r="G71" s="128">
        <f t="shared" si="15"/>
        <v>5393.9530444800012</v>
      </c>
      <c r="H71" s="128">
        <f t="shared" si="16"/>
        <v>656.73129600000004</v>
      </c>
      <c r="I71" s="129">
        <f t="shared" si="17"/>
        <v>104122.55787648002</v>
      </c>
      <c r="J71" s="130">
        <f t="shared" si="18"/>
        <v>130153.19734560003</v>
      </c>
      <c r="M71" s="74" t="s">
        <v>202</v>
      </c>
      <c r="N71" s="127" t="s">
        <v>137</v>
      </c>
      <c r="O71" s="90">
        <f>'[2]2014'!O70*1.03</f>
        <v>94945.812000000005</v>
      </c>
      <c r="P71" s="91">
        <f t="shared" si="12"/>
        <v>45.501187859424917</v>
      </c>
      <c r="Q71" s="127">
        <v>40</v>
      </c>
      <c r="R71" s="128">
        <f t="shared" si="19"/>
        <v>11393.497440000001</v>
      </c>
      <c r="S71" s="128">
        <f t="shared" si="20"/>
        <v>5848.6620192000009</v>
      </c>
      <c r="T71" s="128">
        <f t="shared" si="21"/>
        <v>712.09359000000006</v>
      </c>
      <c r="U71" s="129">
        <f t="shared" si="22"/>
        <v>112900.06504920001</v>
      </c>
      <c r="V71" s="130">
        <f t="shared" ref="V71:V86" si="23">U71*1.25</f>
        <v>141125.08131150002</v>
      </c>
    </row>
    <row r="72" spans="1:22" ht="14.4" x14ac:dyDescent="0.3">
      <c r="A72" s="74" t="s">
        <v>105</v>
      </c>
      <c r="B72" s="127" t="s">
        <v>134</v>
      </c>
      <c r="C72" s="90">
        <f>'[2]2014'!C72*1.03</f>
        <v>90848.472000000009</v>
      </c>
      <c r="D72" s="91">
        <f t="shared" si="13"/>
        <v>43.537606389776364</v>
      </c>
      <c r="E72" s="127">
        <v>40</v>
      </c>
      <c r="F72" s="128">
        <f t="shared" si="14"/>
        <v>10901.816640000001</v>
      </c>
      <c r="G72" s="128">
        <f t="shared" si="15"/>
        <v>5596.2658752000007</v>
      </c>
      <c r="H72" s="128">
        <f t="shared" si="16"/>
        <v>681.36354000000006</v>
      </c>
      <c r="I72" s="129">
        <f t="shared" si="17"/>
        <v>108027.91805520002</v>
      </c>
      <c r="J72" s="130">
        <f t="shared" si="18"/>
        <v>135034.89756900002</v>
      </c>
      <c r="M72" s="74" t="s">
        <v>203</v>
      </c>
      <c r="N72" s="127" t="s">
        <v>137</v>
      </c>
      <c r="O72" s="90">
        <f>'[2]2014'!O71*1.03</f>
        <v>98221.541599999997</v>
      </c>
      <c r="P72" s="91">
        <f t="shared" si="12"/>
        <v>47.071026325878591</v>
      </c>
      <c r="Q72" s="127">
        <v>40</v>
      </c>
      <c r="R72" s="128">
        <f t="shared" si="19"/>
        <v>11786.584992</v>
      </c>
      <c r="S72" s="128">
        <f t="shared" si="20"/>
        <v>6050.4469625600004</v>
      </c>
      <c r="T72" s="128">
        <f t="shared" si="21"/>
        <v>736.661562</v>
      </c>
      <c r="U72" s="129">
        <f t="shared" si="22"/>
        <v>116795.23511656</v>
      </c>
      <c r="V72" s="130">
        <f t="shared" si="23"/>
        <v>145994.04389569999</v>
      </c>
    </row>
    <row r="73" spans="1:22" ht="14.4" x14ac:dyDescent="0.3">
      <c r="A73" s="74" t="s">
        <v>106</v>
      </c>
      <c r="B73" s="127" t="s">
        <v>134</v>
      </c>
      <c r="C73" s="90">
        <f>'[2]2014'!C73*1.03</f>
        <v>94133.842400000009</v>
      </c>
      <c r="D73" s="91">
        <f t="shared" si="13"/>
        <v>45.112065047923323</v>
      </c>
      <c r="E73" s="127">
        <v>40</v>
      </c>
      <c r="F73" s="128">
        <f t="shared" si="14"/>
        <v>11296.061088</v>
      </c>
      <c r="G73" s="128">
        <f t="shared" si="15"/>
        <v>5798.6446918400006</v>
      </c>
      <c r="H73" s="128">
        <f t="shared" si="16"/>
        <v>706.00381800000002</v>
      </c>
      <c r="I73" s="129">
        <f t="shared" si="17"/>
        <v>111934.55199784001</v>
      </c>
      <c r="J73" s="130">
        <f t="shared" si="18"/>
        <v>139918.18999730001</v>
      </c>
      <c r="M73" s="74" t="s">
        <v>204</v>
      </c>
      <c r="N73" s="127" t="s">
        <v>137</v>
      </c>
      <c r="O73" s="90">
        <f>'[2]2014'!O72*1.03</f>
        <v>101502.6272</v>
      </c>
      <c r="P73" s="91">
        <f t="shared" si="12"/>
        <v>48.643431565495213</v>
      </c>
      <c r="Q73" s="127">
        <v>40</v>
      </c>
      <c r="R73" s="128">
        <f t="shared" si="19"/>
        <v>12180.315264000001</v>
      </c>
      <c r="S73" s="128">
        <f t="shared" si="20"/>
        <v>6252.5618355200004</v>
      </c>
      <c r="T73" s="128">
        <f t="shared" si="21"/>
        <v>761.26970400000005</v>
      </c>
      <c r="U73" s="129">
        <f t="shared" si="22"/>
        <v>120696.77400352001</v>
      </c>
      <c r="V73" s="130">
        <f t="shared" si="23"/>
        <v>150870.9675044</v>
      </c>
    </row>
    <row r="74" spans="1:22" ht="14.4" x14ac:dyDescent="0.3">
      <c r="A74" s="74" t="s">
        <v>107</v>
      </c>
      <c r="B74" s="127" t="s">
        <v>134</v>
      </c>
      <c r="C74" s="90">
        <f>'[2]2014'!C74*1.03</f>
        <v>97418.141600000003</v>
      </c>
      <c r="D74" s="91">
        <f t="shared" si="13"/>
        <v>46.686010351437702</v>
      </c>
      <c r="E74" s="127">
        <v>40</v>
      </c>
      <c r="F74" s="128">
        <f t="shared" si="14"/>
        <v>11690.176992000001</v>
      </c>
      <c r="G74" s="128">
        <f t="shared" si="15"/>
        <v>6000.9575225600001</v>
      </c>
      <c r="H74" s="128">
        <f t="shared" si="16"/>
        <v>730.63606200000004</v>
      </c>
      <c r="I74" s="129">
        <f t="shared" si="17"/>
        <v>115839.91217656</v>
      </c>
      <c r="J74" s="130">
        <f t="shared" si="18"/>
        <v>144799.89022070001</v>
      </c>
      <c r="M74" s="74" t="s">
        <v>205</v>
      </c>
      <c r="N74" s="127" t="s">
        <v>137</v>
      </c>
      <c r="O74" s="90">
        <f>'[2]2014'!O73*1.03</f>
        <v>104778.35679999999</v>
      </c>
      <c r="P74" s="91">
        <f t="shared" si="12"/>
        <v>50.213270031948881</v>
      </c>
      <c r="Q74" s="127">
        <v>40</v>
      </c>
      <c r="R74" s="128">
        <f t="shared" si="19"/>
        <v>12573.402815999998</v>
      </c>
      <c r="S74" s="128">
        <f t="shared" si="20"/>
        <v>6454.3467788799999</v>
      </c>
      <c r="T74" s="128">
        <f t="shared" si="21"/>
        <v>785.83767599999987</v>
      </c>
      <c r="U74" s="129">
        <f t="shared" si="22"/>
        <v>124591.94407088</v>
      </c>
      <c r="V74" s="130">
        <f t="shared" si="23"/>
        <v>155739.9300886</v>
      </c>
    </row>
    <row r="75" spans="1:22" ht="14.4" x14ac:dyDescent="0.3">
      <c r="A75" s="74" t="s">
        <v>108</v>
      </c>
      <c r="B75" s="127" t="s">
        <v>134</v>
      </c>
      <c r="C75" s="90">
        <f>'[2]2014'!C75*1.03</f>
        <v>100700.2984</v>
      </c>
      <c r="D75" s="91">
        <f t="shared" si="13"/>
        <v>48.258928945686904</v>
      </c>
      <c r="E75" s="127">
        <v>40</v>
      </c>
      <c r="F75" s="128">
        <f t="shared" si="14"/>
        <v>12084.035807999999</v>
      </c>
      <c r="G75" s="128">
        <f t="shared" si="15"/>
        <v>6203.1383814399996</v>
      </c>
      <c r="H75" s="128">
        <f t="shared" si="16"/>
        <v>755.25223799999992</v>
      </c>
      <c r="I75" s="129">
        <f t="shared" si="17"/>
        <v>119742.72482744</v>
      </c>
      <c r="J75" s="130">
        <f t="shared" si="18"/>
        <v>149678.40603430002</v>
      </c>
      <c r="M75" s="74" t="s">
        <v>206</v>
      </c>
      <c r="N75" s="127" t="s">
        <v>137</v>
      </c>
      <c r="O75" s="90">
        <f>'[2]2014'!O74*1.03</f>
        <v>108062.656</v>
      </c>
      <c r="P75" s="91">
        <f t="shared" si="12"/>
        <v>51.787215335463259</v>
      </c>
      <c r="Q75" s="127">
        <v>40</v>
      </c>
      <c r="R75" s="128">
        <f t="shared" si="19"/>
        <v>12967.51872</v>
      </c>
      <c r="S75" s="128">
        <f t="shared" si="20"/>
        <v>6656.6596096000003</v>
      </c>
      <c r="T75" s="128">
        <f t="shared" si="21"/>
        <v>810.46992</v>
      </c>
      <c r="U75" s="129">
        <f t="shared" si="22"/>
        <v>128497.30424960001</v>
      </c>
      <c r="V75" s="130">
        <f t="shared" si="23"/>
        <v>160621.63031200002</v>
      </c>
    </row>
    <row r="76" spans="1:22" ht="14.4" x14ac:dyDescent="0.3">
      <c r="A76" s="74" t="s">
        <v>109</v>
      </c>
      <c r="B76" s="127" t="s">
        <v>134</v>
      </c>
      <c r="C76" s="90">
        <f>'[2]2014'!C76*1.03</f>
        <v>103985.66880000001</v>
      </c>
      <c r="D76" s="91">
        <f t="shared" si="13"/>
        <v>49.833387603833877</v>
      </c>
      <c r="E76" s="127">
        <v>40</v>
      </c>
      <c r="F76" s="128">
        <f t="shared" si="14"/>
        <v>12478.280256000002</v>
      </c>
      <c r="G76" s="128">
        <f t="shared" si="15"/>
        <v>6405.5171980800005</v>
      </c>
      <c r="H76" s="128">
        <f t="shared" si="16"/>
        <v>779.89251600000011</v>
      </c>
      <c r="I76" s="129">
        <f t="shared" si="17"/>
        <v>123649.35877008001</v>
      </c>
      <c r="J76" s="130">
        <f t="shared" si="18"/>
        <v>154561.6984626</v>
      </c>
      <c r="M76" s="74" t="s">
        <v>207</v>
      </c>
      <c r="N76" s="127" t="s">
        <v>137</v>
      </c>
      <c r="O76" s="90">
        <f>'[2]2014'!O75*1.03</f>
        <v>111337.31440000002</v>
      </c>
      <c r="P76" s="91">
        <f t="shared" si="12"/>
        <v>53.356540447284353</v>
      </c>
      <c r="Q76" s="127">
        <v>40</v>
      </c>
      <c r="R76" s="128">
        <f t="shared" si="19"/>
        <v>13360.477728000002</v>
      </c>
      <c r="S76" s="128">
        <f t="shared" si="20"/>
        <v>6858.3785670400011</v>
      </c>
      <c r="T76" s="128">
        <f t="shared" si="21"/>
        <v>835.0298580000001</v>
      </c>
      <c r="U76" s="129">
        <f t="shared" si="22"/>
        <v>132391.20055304002</v>
      </c>
      <c r="V76" s="130">
        <f t="shared" si="23"/>
        <v>165489.00069130003</v>
      </c>
    </row>
    <row r="77" spans="1:22" ht="14.4" x14ac:dyDescent="0.3">
      <c r="A77" s="74" t="s">
        <v>110</v>
      </c>
      <c r="B77" s="127" t="s">
        <v>134</v>
      </c>
      <c r="C77" s="90">
        <f>'[2]2014'!C77*1.03</f>
        <v>107265.6832</v>
      </c>
      <c r="D77" s="91">
        <f t="shared" si="13"/>
        <v>51.405279488817897</v>
      </c>
      <c r="E77" s="127">
        <v>40</v>
      </c>
      <c r="F77" s="128">
        <f t="shared" si="14"/>
        <v>12871.881984</v>
      </c>
      <c r="G77" s="128">
        <f t="shared" si="15"/>
        <v>6607.56608512</v>
      </c>
      <c r="H77" s="128">
        <f t="shared" si="16"/>
        <v>804.49262399999998</v>
      </c>
      <c r="I77" s="129">
        <f t="shared" si="17"/>
        <v>127549.62389312001</v>
      </c>
      <c r="J77" s="130">
        <f t="shared" si="18"/>
        <v>159437.0298664</v>
      </c>
      <c r="M77" s="74" t="s">
        <v>208</v>
      </c>
      <c r="N77" s="127" t="s">
        <v>137</v>
      </c>
      <c r="O77" s="90">
        <f>'[2]2014'!O76*1.03</f>
        <v>114617.3288</v>
      </c>
      <c r="P77" s="91">
        <f t="shared" si="12"/>
        <v>54.928432332268372</v>
      </c>
      <c r="Q77" s="127">
        <v>40</v>
      </c>
      <c r="R77" s="128">
        <f t="shared" si="19"/>
        <v>13754.079455999999</v>
      </c>
      <c r="S77" s="128">
        <f t="shared" si="20"/>
        <v>7060.4274540799997</v>
      </c>
      <c r="T77" s="128">
        <f t="shared" si="21"/>
        <v>859.62996599999997</v>
      </c>
      <c r="U77" s="129">
        <f t="shared" si="22"/>
        <v>136291.46567608</v>
      </c>
      <c r="V77" s="130">
        <f t="shared" si="23"/>
        <v>170364.33209509999</v>
      </c>
    </row>
    <row r="78" spans="1:22" ht="14.4" x14ac:dyDescent="0.3">
      <c r="A78" s="74" t="s">
        <v>111</v>
      </c>
      <c r="B78" s="127" t="s">
        <v>134</v>
      </c>
      <c r="C78" s="90">
        <f>'[2]2014'!C78*1.03</f>
        <v>110551.05360000001</v>
      </c>
      <c r="D78" s="91">
        <f t="shared" si="13"/>
        <v>52.97973814696487</v>
      </c>
      <c r="E78" s="127">
        <v>40</v>
      </c>
      <c r="F78" s="128">
        <f t="shared" si="14"/>
        <v>13266.126432000001</v>
      </c>
      <c r="G78" s="128">
        <f t="shared" si="15"/>
        <v>6809.9449017600009</v>
      </c>
      <c r="H78" s="128">
        <f t="shared" si="16"/>
        <v>829.13290200000006</v>
      </c>
      <c r="I78" s="129">
        <f t="shared" si="17"/>
        <v>131456.25783576001</v>
      </c>
      <c r="J78" s="130">
        <f t="shared" si="18"/>
        <v>164320.32229470002</v>
      </c>
      <c r="M78" s="74" t="s">
        <v>209</v>
      </c>
      <c r="N78" s="127" t="s">
        <v>137</v>
      </c>
      <c r="O78" s="90">
        <f>'[2]2014'!O77*1.03</f>
        <v>117893.05840000001</v>
      </c>
      <c r="P78" s="91">
        <f t="shared" si="12"/>
        <v>56.498270798722061</v>
      </c>
      <c r="Q78" s="127">
        <v>40</v>
      </c>
      <c r="R78" s="128">
        <f t="shared" si="19"/>
        <v>14147.167008</v>
      </c>
      <c r="S78" s="128">
        <f t="shared" si="20"/>
        <v>7262.2123974400001</v>
      </c>
      <c r="T78" s="128">
        <f t="shared" si="21"/>
        <v>884.19793800000002</v>
      </c>
      <c r="U78" s="129">
        <f t="shared" si="22"/>
        <v>140186.63574343998</v>
      </c>
      <c r="V78" s="130">
        <f t="shared" si="23"/>
        <v>175233.29467929999</v>
      </c>
    </row>
    <row r="79" spans="1:22" ht="14.4" x14ac:dyDescent="0.3">
      <c r="A79" s="74" t="s">
        <v>112</v>
      </c>
      <c r="B79" s="127" t="s">
        <v>134</v>
      </c>
      <c r="C79" s="90">
        <f>'[2]2014'!C79*1.03</f>
        <v>113835.35280000001</v>
      </c>
      <c r="D79" s="91">
        <f t="shared" si="13"/>
        <v>54.553683450479241</v>
      </c>
      <c r="E79" s="127">
        <v>40</v>
      </c>
      <c r="F79" s="128">
        <f t="shared" si="14"/>
        <v>13660.242336000001</v>
      </c>
      <c r="G79" s="128">
        <f t="shared" si="15"/>
        <v>7012.2577324800004</v>
      </c>
      <c r="H79" s="128">
        <f t="shared" si="16"/>
        <v>853.76514600000007</v>
      </c>
      <c r="I79" s="129">
        <f t="shared" si="17"/>
        <v>135361.61801447999</v>
      </c>
      <c r="J79" s="130">
        <f t="shared" si="18"/>
        <v>169202.02251809998</v>
      </c>
      <c r="M79" s="74" t="s">
        <v>210</v>
      </c>
      <c r="N79" s="127" t="s">
        <v>137</v>
      </c>
      <c r="O79" s="90">
        <f>'[2]2014'!O78*1.03</f>
        <v>121175.21520000002</v>
      </c>
      <c r="P79" s="91">
        <f t="shared" si="12"/>
        <v>58.071189392971256</v>
      </c>
      <c r="Q79" s="127">
        <v>40</v>
      </c>
      <c r="R79" s="128">
        <f t="shared" si="19"/>
        <v>14541.025824000002</v>
      </c>
      <c r="S79" s="128">
        <f t="shared" si="20"/>
        <v>7464.3932563200005</v>
      </c>
      <c r="T79" s="128">
        <f t="shared" si="21"/>
        <v>908.81411400000013</v>
      </c>
      <c r="U79" s="129">
        <f t="shared" si="22"/>
        <v>144089.44839432003</v>
      </c>
      <c r="V79" s="130">
        <f t="shared" si="23"/>
        <v>180111.81049290003</v>
      </c>
    </row>
    <row r="80" spans="1:22" ht="14.4" x14ac:dyDescent="0.3">
      <c r="A80" s="74" t="s">
        <v>113</v>
      </c>
      <c r="B80" s="127" t="s">
        <v>134</v>
      </c>
      <c r="C80" s="90">
        <f>'[2]2014'!C80*1.03</f>
        <v>117118.58080000001</v>
      </c>
      <c r="D80" s="91">
        <f t="shared" si="13"/>
        <v>56.127115399361024</v>
      </c>
      <c r="E80" s="127">
        <v>40</v>
      </c>
      <c r="F80" s="128">
        <f t="shared" si="14"/>
        <v>14054.229696</v>
      </c>
      <c r="G80" s="128">
        <f t="shared" si="15"/>
        <v>7214.5045772800013</v>
      </c>
      <c r="H80" s="128">
        <f t="shared" si="16"/>
        <v>878.38935600000002</v>
      </c>
      <c r="I80" s="129">
        <f t="shared" si="17"/>
        <v>139265.70442928001</v>
      </c>
      <c r="J80" s="130">
        <f t="shared" si="18"/>
        <v>174082.13053660002</v>
      </c>
      <c r="M80" s="74" t="s">
        <v>211</v>
      </c>
      <c r="N80" s="127" t="s">
        <v>137</v>
      </c>
      <c r="O80" s="90">
        <f>'[2]2014'!O79*1.03</f>
        <v>124452.016</v>
      </c>
      <c r="P80" s="91">
        <f t="shared" si="12"/>
        <v>59.641541214057511</v>
      </c>
      <c r="Q80" s="127">
        <v>40</v>
      </c>
      <c r="R80" s="128">
        <f t="shared" si="19"/>
        <v>14934.24192</v>
      </c>
      <c r="S80" s="128">
        <f t="shared" si="20"/>
        <v>7666.2441856000005</v>
      </c>
      <c r="T80" s="128">
        <f t="shared" si="21"/>
        <v>933.39012000000002</v>
      </c>
      <c r="U80" s="129">
        <f t="shared" si="22"/>
        <v>147985.89222559999</v>
      </c>
      <c r="V80" s="130">
        <f t="shared" si="23"/>
        <v>184982.36528199998</v>
      </c>
    </row>
    <row r="81" spans="1:22" ht="14.4" x14ac:dyDescent="0.3">
      <c r="A81" s="74" t="s">
        <v>114</v>
      </c>
      <c r="B81" s="127" t="s">
        <v>134</v>
      </c>
      <c r="C81" s="90">
        <f>'[2]2014'!C81*1.03</f>
        <v>120400.73760000001</v>
      </c>
      <c r="D81" s="91">
        <f t="shared" si="13"/>
        <v>57.700033993610226</v>
      </c>
      <c r="E81" s="127">
        <v>40</v>
      </c>
      <c r="F81" s="128">
        <f t="shared" si="14"/>
        <v>14448.088512</v>
      </c>
      <c r="G81" s="128">
        <f t="shared" si="15"/>
        <v>7416.6854361600008</v>
      </c>
      <c r="H81" s="128">
        <f t="shared" si="16"/>
        <v>903.00553200000002</v>
      </c>
      <c r="I81" s="129">
        <f t="shared" si="17"/>
        <v>143168.51708016003</v>
      </c>
      <c r="J81" s="130">
        <f t="shared" si="18"/>
        <v>178960.64635020006</v>
      </c>
      <c r="M81" s="74" t="s">
        <v>212</v>
      </c>
      <c r="N81" s="127" t="s">
        <v>137</v>
      </c>
      <c r="O81" s="90">
        <f>'[2]2014'!O80*1.03</f>
        <v>127733.10160000001</v>
      </c>
      <c r="P81" s="91">
        <f t="shared" si="12"/>
        <v>61.213946453674126</v>
      </c>
      <c r="Q81" s="127">
        <v>40</v>
      </c>
      <c r="R81" s="128">
        <f t="shared" si="19"/>
        <v>15327.972192000001</v>
      </c>
      <c r="S81" s="128">
        <f t="shared" si="20"/>
        <v>7868.3590585600004</v>
      </c>
      <c r="T81" s="128">
        <f t="shared" si="21"/>
        <v>957.99826200000007</v>
      </c>
      <c r="U81" s="129">
        <f t="shared" si="22"/>
        <v>151887.43111256001</v>
      </c>
      <c r="V81" s="130">
        <f t="shared" si="23"/>
        <v>189859.2888907</v>
      </c>
    </row>
    <row r="82" spans="1:22" ht="14.4" x14ac:dyDescent="0.3">
      <c r="A82" s="74" t="s">
        <v>115</v>
      </c>
      <c r="B82" s="127" t="s">
        <v>134</v>
      </c>
      <c r="C82" s="90">
        <f>'[2]2014'!C82*1.03</f>
        <v>123686.10800000001</v>
      </c>
      <c r="D82" s="91">
        <f t="shared" si="13"/>
        <v>59.274492651757193</v>
      </c>
      <c r="E82" s="127">
        <v>40</v>
      </c>
      <c r="F82" s="128">
        <f t="shared" si="14"/>
        <v>14842.33296</v>
      </c>
      <c r="G82" s="128">
        <f t="shared" si="15"/>
        <v>7619.0642528000008</v>
      </c>
      <c r="H82" s="128">
        <f t="shared" si="16"/>
        <v>927.64580999999998</v>
      </c>
      <c r="I82" s="129">
        <f t="shared" si="17"/>
        <v>147075.15102279998</v>
      </c>
      <c r="J82" s="130">
        <f t="shared" si="18"/>
        <v>183843.93877849999</v>
      </c>
      <c r="M82" s="74" t="s">
        <v>213</v>
      </c>
      <c r="N82" s="127" t="s">
        <v>137</v>
      </c>
      <c r="O82" s="90">
        <f>'[2]2014'!O81*1.03</f>
        <v>133199.43520000001</v>
      </c>
      <c r="P82" s="91">
        <f t="shared" si="12"/>
        <v>63.833595143769969</v>
      </c>
      <c r="Q82" s="127">
        <v>40</v>
      </c>
      <c r="R82" s="128">
        <f t="shared" si="19"/>
        <v>15983.932224</v>
      </c>
      <c r="S82" s="128">
        <f t="shared" si="20"/>
        <v>8205.0852083200007</v>
      </c>
      <c r="T82" s="128">
        <f t="shared" si="21"/>
        <v>998.99576400000001</v>
      </c>
      <c r="U82" s="129">
        <f t="shared" si="22"/>
        <v>158387.44839631999</v>
      </c>
      <c r="V82" s="130">
        <f t="shared" si="23"/>
        <v>197984.31049539999</v>
      </c>
    </row>
    <row r="83" spans="1:22" ht="14.4" x14ac:dyDescent="0.3">
      <c r="A83" s="74" t="s">
        <v>116</v>
      </c>
      <c r="B83" s="127" t="s">
        <v>134</v>
      </c>
      <c r="C83" s="90">
        <f>'[2]2014'!C83*1.03</f>
        <v>129158.86880000001</v>
      </c>
      <c r="D83" s="91">
        <f t="shared" si="13"/>
        <v>61.897221469648571</v>
      </c>
      <c r="E83" s="127">
        <v>40</v>
      </c>
      <c r="F83" s="128">
        <f t="shared" si="14"/>
        <v>15499.064256000001</v>
      </c>
      <c r="G83" s="128">
        <f t="shared" si="15"/>
        <v>7956.1863180800001</v>
      </c>
      <c r="H83" s="128">
        <f t="shared" si="16"/>
        <v>968.69151600000009</v>
      </c>
      <c r="I83" s="129">
        <f t="shared" si="17"/>
        <v>153582.81089008</v>
      </c>
      <c r="J83" s="130">
        <f t="shared" si="18"/>
        <v>191978.51361259999</v>
      </c>
      <c r="M83" s="74" t="s">
        <v>214</v>
      </c>
      <c r="N83" s="127" t="s">
        <v>137</v>
      </c>
      <c r="O83" s="90">
        <f>'[2]2014'!O82*1.03</f>
        <v>137565.6464</v>
      </c>
      <c r="P83" s="91">
        <f t="shared" si="12"/>
        <v>65.926028626198089</v>
      </c>
      <c r="Q83" s="127">
        <v>40</v>
      </c>
      <c r="R83" s="128">
        <f t="shared" si="19"/>
        <v>16507.877568</v>
      </c>
      <c r="S83" s="128">
        <f t="shared" si="20"/>
        <v>8474.0438182399994</v>
      </c>
      <c r="T83" s="128">
        <f t="shared" si="21"/>
        <v>1031.742348</v>
      </c>
      <c r="U83" s="129">
        <f t="shared" si="22"/>
        <v>163579.31013423999</v>
      </c>
      <c r="V83" s="130">
        <f t="shared" si="23"/>
        <v>204474.13766779998</v>
      </c>
    </row>
    <row r="84" spans="1:22" ht="14.4" x14ac:dyDescent="0.3">
      <c r="A84" s="74" t="s">
        <v>117</v>
      </c>
      <c r="B84" s="127" t="s">
        <v>134</v>
      </c>
      <c r="C84" s="90">
        <f>'[2]2014'!C84*1.03</f>
        <v>133535.79200000002</v>
      </c>
      <c r="D84" s="91">
        <f t="shared" si="13"/>
        <v>63.994788498402571</v>
      </c>
      <c r="E84" s="127">
        <v>40</v>
      </c>
      <c r="F84" s="128">
        <f t="shared" si="14"/>
        <v>16024.295040000001</v>
      </c>
      <c r="G84" s="128">
        <f t="shared" si="15"/>
        <v>8225.8047872000006</v>
      </c>
      <c r="H84" s="128">
        <f t="shared" si="16"/>
        <v>1001.5184400000001</v>
      </c>
      <c r="I84" s="129">
        <f t="shared" si="17"/>
        <v>158787.41026720003</v>
      </c>
      <c r="J84" s="130">
        <f t="shared" si="18"/>
        <v>198484.26283400005</v>
      </c>
      <c r="M84" s="74" t="s">
        <v>215</v>
      </c>
      <c r="N84" s="127" t="s">
        <v>137</v>
      </c>
      <c r="O84" s="90">
        <f>'[2]2014'!O83*1.03</f>
        <v>141937.21359999999</v>
      </c>
      <c r="P84" s="91">
        <f t="shared" si="12"/>
        <v>68.021028881789135</v>
      </c>
      <c r="Q84" s="127">
        <v>40</v>
      </c>
      <c r="R84" s="128">
        <f t="shared" si="19"/>
        <v>17032.465631999999</v>
      </c>
      <c r="S84" s="128">
        <f t="shared" si="20"/>
        <v>8743.3323577600004</v>
      </c>
      <c r="T84" s="128">
        <f t="shared" si="21"/>
        <v>1064.529102</v>
      </c>
      <c r="U84" s="129">
        <f t="shared" si="22"/>
        <v>168777.54069175999</v>
      </c>
      <c r="V84" s="130">
        <f t="shared" si="23"/>
        <v>210971.9258647</v>
      </c>
    </row>
    <row r="85" spans="1:22" ht="14.4" x14ac:dyDescent="0.3">
      <c r="A85" s="74" t="s">
        <v>118</v>
      </c>
      <c r="B85" s="127" t="s">
        <v>134</v>
      </c>
      <c r="C85" s="90">
        <f>'[2]2014'!C85*1.03</f>
        <v>137915.92879999999</v>
      </c>
      <c r="D85" s="91">
        <f t="shared" si="13"/>
        <v>66.093895591054306</v>
      </c>
      <c r="E85" s="127">
        <v>40</v>
      </c>
      <c r="F85" s="128">
        <f t="shared" si="14"/>
        <v>16549.911455999998</v>
      </c>
      <c r="G85" s="128">
        <f t="shared" si="15"/>
        <v>8495.6212140799998</v>
      </c>
      <c r="H85" s="128">
        <f t="shared" si="16"/>
        <v>1034.3694659999999</v>
      </c>
      <c r="I85" s="129">
        <f t="shared" si="17"/>
        <v>163995.83093607999</v>
      </c>
      <c r="J85" s="130">
        <f t="shared" si="18"/>
        <v>204994.78867009998</v>
      </c>
      <c r="M85" s="74" t="s">
        <v>216</v>
      </c>
      <c r="N85" s="127" t="s">
        <v>137</v>
      </c>
      <c r="O85" s="90">
        <f>'[2]2014'!O84*1.03</f>
        <v>146309.85199999998</v>
      </c>
      <c r="P85" s="91">
        <f t="shared" si="12"/>
        <v>70.116542492012769</v>
      </c>
      <c r="Q85" s="127">
        <v>40</v>
      </c>
      <c r="R85" s="128">
        <f t="shared" si="19"/>
        <v>17557.182239999998</v>
      </c>
      <c r="S85" s="128">
        <f t="shared" si="20"/>
        <v>9012.6868831999982</v>
      </c>
      <c r="T85" s="128">
        <f t="shared" si="21"/>
        <v>1097.3238899999999</v>
      </c>
      <c r="U85" s="129">
        <f t="shared" si="22"/>
        <v>173977.04501319997</v>
      </c>
      <c r="V85" s="130">
        <f t="shared" si="23"/>
        <v>217471.30626649997</v>
      </c>
    </row>
    <row r="86" spans="1:22" ht="14.4" x14ac:dyDescent="0.3">
      <c r="A86" s="74" t="s">
        <v>119</v>
      </c>
      <c r="B86" s="127" t="s">
        <v>134</v>
      </c>
      <c r="C86" s="90">
        <f>'[2]2014'!C86*1.03</f>
        <v>142294.99440000003</v>
      </c>
      <c r="D86" s="91">
        <f t="shared" si="13"/>
        <v>68.192489329073496</v>
      </c>
      <c r="E86" s="127">
        <v>40</v>
      </c>
      <c r="F86" s="128">
        <f t="shared" si="14"/>
        <v>17075.399328000003</v>
      </c>
      <c r="G86" s="128">
        <f t="shared" si="15"/>
        <v>8765.3716550400022</v>
      </c>
      <c r="H86" s="128">
        <f t="shared" si="16"/>
        <v>1067.2124580000002</v>
      </c>
      <c r="I86" s="129">
        <f t="shared" si="17"/>
        <v>169202.97784104003</v>
      </c>
      <c r="J86" s="130">
        <f t="shared" si="18"/>
        <v>211503.72230130003</v>
      </c>
      <c r="M86" s="74" t="s">
        <v>217</v>
      </c>
      <c r="N86" s="127" t="s">
        <v>137</v>
      </c>
      <c r="O86" s="90">
        <f>'[2]2014'!O85*1.03</f>
        <v>170358.29199999999</v>
      </c>
      <c r="P86" s="91">
        <f t="shared" si="12"/>
        <v>81.64135399361021</v>
      </c>
      <c r="Q86" s="127">
        <v>40</v>
      </c>
      <c r="R86" s="128">
        <f t="shared" si="19"/>
        <v>20442.995039999998</v>
      </c>
      <c r="S86" s="128">
        <f t="shared" si="20"/>
        <v>10494.0707872</v>
      </c>
      <c r="T86" s="128">
        <f t="shared" si="21"/>
        <v>1277.6871899999999</v>
      </c>
      <c r="U86" s="129">
        <f t="shared" si="22"/>
        <v>202573.0450172</v>
      </c>
      <c r="V86" s="130">
        <f t="shared" si="23"/>
        <v>253216.30627150001</v>
      </c>
    </row>
    <row r="87" spans="1:22" ht="14.4" x14ac:dyDescent="0.3">
      <c r="A87" s="74" t="s">
        <v>120</v>
      </c>
      <c r="B87" s="127" t="s">
        <v>134</v>
      </c>
      <c r="C87" s="90">
        <f>'[2]2014'!C87*1.03</f>
        <v>166378.78400000001</v>
      </c>
      <c r="D87" s="91">
        <f t="shared" si="13"/>
        <v>79.734241533546339</v>
      </c>
      <c r="E87" s="127">
        <v>40</v>
      </c>
      <c r="F87" s="128">
        <f t="shared" si="14"/>
        <v>19965.45408</v>
      </c>
      <c r="G87" s="128">
        <f t="shared" si="15"/>
        <v>10248.933094400001</v>
      </c>
      <c r="H87" s="128">
        <f t="shared" si="16"/>
        <v>1247.84088</v>
      </c>
      <c r="I87" s="129">
        <f t="shared" si="17"/>
        <v>197841.01205440002</v>
      </c>
      <c r="J87" s="130">
        <f t="shared" si="18"/>
        <v>247301.26506800004</v>
      </c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opLeftCell="D1" workbookViewId="0">
      <selection activeCell="J7" sqref="J7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9.88671875" customWidth="1"/>
    <col min="5" max="5" width="15.88671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5.88671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722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218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218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124">
        <v>0.12</v>
      </c>
      <c r="G4" s="125" t="s">
        <v>131</v>
      </c>
      <c r="H4" s="126" t="s">
        <v>132</v>
      </c>
      <c r="I4" s="537"/>
      <c r="J4" s="533"/>
      <c r="M4" s="535"/>
      <c r="N4" s="535"/>
      <c r="O4" s="535"/>
      <c r="P4" s="535"/>
      <c r="Q4" s="535"/>
      <c r="R4" s="124">
        <v>0.12</v>
      </c>
      <c r="S4" s="125" t="s">
        <v>131</v>
      </c>
      <c r="T4" s="126" t="s">
        <v>132</v>
      </c>
      <c r="U4" s="537"/>
      <c r="V4" s="533"/>
    </row>
    <row r="5" spans="1:22" ht="14.4" x14ac:dyDescent="0.3">
      <c r="A5" s="74" t="s">
        <v>133</v>
      </c>
      <c r="B5" s="127" t="s">
        <v>134</v>
      </c>
      <c r="C5" s="90">
        <f>'[2]2015 (Cas)'!C5*1.03</f>
        <v>28122.269302399996</v>
      </c>
      <c r="D5" s="91">
        <f>+C5*12/313/75</f>
        <v>14.375600921354629</v>
      </c>
      <c r="E5" s="127">
        <v>37.5</v>
      </c>
      <c r="F5" s="128">
        <f>C5*F$4</f>
        <v>3374.6723162879994</v>
      </c>
      <c r="G5" s="128">
        <f>(C5+F5)*5.5%</f>
        <v>1732.3317890278399</v>
      </c>
      <c r="H5" s="128">
        <f>(C5)*0.75%</f>
        <v>210.91701976799996</v>
      </c>
      <c r="I5" s="129">
        <f>C5+F5+G5+H5</f>
        <v>33440.190427483838</v>
      </c>
      <c r="J5" s="130">
        <f>I5*1.25</f>
        <v>41800.238034354799</v>
      </c>
      <c r="M5" s="74" t="s">
        <v>720</v>
      </c>
      <c r="N5" s="127" t="s">
        <v>134</v>
      </c>
      <c r="O5" s="90">
        <f>'[2]2015 (Cas)'!O5*1.03</f>
        <v>83974.902960000007</v>
      </c>
      <c r="P5" s="91">
        <f>+O5*12/313/80</f>
        <v>40.243563718849842</v>
      </c>
      <c r="Q5" s="127">
        <v>40</v>
      </c>
      <c r="R5" s="128">
        <f t="shared" ref="R5:R69" si="0">O5*F$4</f>
        <v>10076.988355200001</v>
      </c>
      <c r="S5" s="128">
        <f t="shared" ref="S5:S69" si="1">(O5+R5)*5.5%</f>
        <v>5172.8540223360005</v>
      </c>
      <c r="T5" s="128">
        <f t="shared" ref="T5:T69" si="2">(O5)*0.75%</f>
        <v>629.81177220000006</v>
      </c>
      <c r="U5" s="129">
        <f t="shared" ref="U5:U69" si="3">O5+R5+S5+T5</f>
        <v>99854.557109736008</v>
      </c>
      <c r="V5" s="130">
        <f>U5*1.25</f>
        <v>124818.19638717001</v>
      </c>
    </row>
    <row r="6" spans="1:22" ht="14.4" x14ac:dyDescent="0.3">
      <c r="A6" s="74" t="s">
        <v>138</v>
      </c>
      <c r="B6" s="127" t="s">
        <v>134</v>
      </c>
      <c r="C6" s="90">
        <f>'[2]2015 (Cas)'!C6*1.03</f>
        <v>32139.736345600006</v>
      </c>
      <c r="D6" s="91">
        <f t="shared" ref="D6:D62" si="4">+C6*12/313/75</f>
        <v>16.429258195833871</v>
      </c>
      <c r="E6" s="127">
        <v>37.5</v>
      </c>
      <c r="F6" s="128">
        <f t="shared" ref="F6:F69" si="5">C6*F$4</f>
        <v>3856.7683614720004</v>
      </c>
      <c r="G6" s="128">
        <f t="shared" ref="G6:G69" si="6">(C6+F6)*5.5%</f>
        <v>1979.8077588889603</v>
      </c>
      <c r="H6" s="128">
        <f t="shared" ref="H6:H69" si="7">(C6)*0.75%</f>
        <v>241.04802259200002</v>
      </c>
      <c r="I6" s="129">
        <f t="shared" ref="I6:I69" si="8">C6+F6+G6+H6</f>
        <v>38217.360488552957</v>
      </c>
      <c r="J6" s="130">
        <f t="shared" ref="J6:J69" si="9">I6*1.25</f>
        <v>47771.700610691194</v>
      </c>
      <c r="M6" s="74" t="s">
        <v>721</v>
      </c>
      <c r="N6" s="127" t="s">
        <v>134</v>
      </c>
      <c r="O6" s="90">
        <f>'[2]2015 (Cas)'!O6*1.03</f>
        <v>64638.939559999999</v>
      </c>
      <c r="P6" s="91">
        <f>+O6*12/313/80</f>
        <v>30.977127584664537</v>
      </c>
      <c r="Q6" s="127">
        <v>40</v>
      </c>
      <c r="R6" s="128">
        <f t="shared" si="0"/>
        <v>7756.6727471999993</v>
      </c>
      <c r="S6" s="128">
        <f t="shared" si="1"/>
        <v>3981.7586768960005</v>
      </c>
      <c r="T6" s="128">
        <f t="shared" si="2"/>
        <v>484.79204669999996</v>
      </c>
      <c r="U6" s="129">
        <f t="shared" si="3"/>
        <v>76862.163030796</v>
      </c>
      <c r="V6" s="130">
        <f t="shared" ref="V6:V70" si="10">U6*1.25</f>
        <v>96077.703788494997</v>
      </c>
    </row>
    <row r="7" spans="1:22" ht="14.4" x14ac:dyDescent="0.3">
      <c r="A7" s="74" t="s">
        <v>140</v>
      </c>
      <c r="B7" s="127" t="s">
        <v>134</v>
      </c>
      <c r="C7" s="90">
        <f>'[2]2015 (Cas)'!C7*1.03</f>
        <v>36157.203388800008</v>
      </c>
      <c r="D7" s="91">
        <f t="shared" si="4"/>
        <v>18.482915470313102</v>
      </c>
      <c r="E7" s="127">
        <v>37.5</v>
      </c>
      <c r="F7" s="128">
        <f t="shared" si="5"/>
        <v>4338.8644066560009</v>
      </c>
      <c r="G7" s="128">
        <f t="shared" si="6"/>
        <v>2227.2837287500806</v>
      </c>
      <c r="H7" s="128">
        <f t="shared" si="7"/>
        <v>271.17902541600006</v>
      </c>
      <c r="I7" s="129">
        <f t="shared" si="8"/>
        <v>42994.53054962209</v>
      </c>
      <c r="J7" s="130">
        <f t="shared" si="9"/>
        <v>53743.163187027611</v>
      </c>
      <c r="M7" s="74" t="s">
        <v>136</v>
      </c>
      <c r="N7" s="127" t="s">
        <v>137</v>
      </c>
      <c r="O7" s="90">
        <f>'[2]2015 (Cas)'!O7*1.03</f>
        <v>46395.2788</v>
      </c>
      <c r="P7" s="91">
        <f>+O7*12/313/75</f>
        <v>23.716436447284345</v>
      </c>
      <c r="Q7" s="127">
        <v>37.5</v>
      </c>
      <c r="R7" s="128">
        <f t="shared" si="0"/>
        <v>5567.4334559999998</v>
      </c>
      <c r="S7" s="128">
        <f t="shared" si="1"/>
        <v>2857.9491740799999</v>
      </c>
      <c r="T7" s="128">
        <f t="shared" si="2"/>
        <v>347.96459099999998</v>
      </c>
      <c r="U7" s="129">
        <f t="shared" si="3"/>
        <v>55168.626021080003</v>
      </c>
      <c r="V7" s="130">
        <f t="shared" si="10"/>
        <v>68960.782526349998</v>
      </c>
    </row>
    <row r="8" spans="1:22" ht="14.4" x14ac:dyDescent="0.3">
      <c r="A8" s="74" t="s">
        <v>41</v>
      </c>
      <c r="B8" s="127" t="s">
        <v>134</v>
      </c>
      <c r="C8" s="90">
        <f>'[2]2015 (Cas)'!C8*1.03</f>
        <v>40174.670432000006</v>
      </c>
      <c r="D8" s="91">
        <f t="shared" si="4"/>
        <v>20.536572744792334</v>
      </c>
      <c r="E8" s="127">
        <v>37.5</v>
      </c>
      <c r="F8" s="128">
        <f t="shared" si="5"/>
        <v>4820.9604518400001</v>
      </c>
      <c r="G8" s="128">
        <f t="shared" si="6"/>
        <v>2474.7596986112003</v>
      </c>
      <c r="H8" s="128">
        <f t="shared" si="7"/>
        <v>301.31002824000001</v>
      </c>
      <c r="I8" s="129">
        <f t="shared" si="8"/>
        <v>47771.700610691201</v>
      </c>
      <c r="J8" s="130">
        <f t="shared" si="9"/>
        <v>59714.625763364005</v>
      </c>
      <c r="M8" s="74" t="s">
        <v>139</v>
      </c>
      <c r="N8" s="127" t="s">
        <v>137</v>
      </c>
      <c r="O8" s="90">
        <f>'[2]2015 (Cas)'!O8*1.03</f>
        <v>47688.38859200001</v>
      </c>
      <c r="P8" s="91">
        <f t="shared" ref="P8:P61" si="11">+O8*12/313/75</f>
        <v>24.377451037444096</v>
      </c>
      <c r="Q8" s="127">
        <v>37.5</v>
      </c>
      <c r="R8" s="128">
        <f t="shared" si="0"/>
        <v>5722.606631040001</v>
      </c>
      <c r="S8" s="128">
        <f t="shared" si="1"/>
        <v>2937.6047372672006</v>
      </c>
      <c r="T8" s="128">
        <f t="shared" si="2"/>
        <v>357.66291444000007</v>
      </c>
      <c r="U8" s="129">
        <f t="shared" si="3"/>
        <v>56706.262874747212</v>
      </c>
      <c r="V8" s="130">
        <f t="shared" si="10"/>
        <v>70882.828593434009</v>
      </c>
    </row>
    <row r="9" spans="1:22" ht="14.4" x14ac:dyDescent="0.3">
      <c r="A9" s="74" t="s">
        <v>42</v>
      </c>
      <c r="B9" s="127" t="s">
        <v>134</v>
      </c>
      <c r="C9" s="90">
        <f>'[2]2015 (Cas)'!C9*1.03</f>
        <v>40750.611824</v>
      </c>
      <c r="D9" s="91">
        <f t="shared" si="4"/>
        <v>20.830983680000003</v>
      </c>
      <c r="E9" s="127">
        <v>37.5</v>
      </c>
      <c r="F9" s="128">
        <f t="shared" si="5"/>
        <v>4890.0734188799997</v>
      </c>
      <c r="G9" s="128">
        <f t="shared" si="6"/>
        <v>2510.2376883583997</v>
      </c>
      <c r="H9" s="128">
        <f t="shared" si="7"/>
        <v>305.62958867999998</v>
      </c>
      <c r="I9" s="129">
        <f t="shared" si="8"/>
        <v>48456.552519918398</v>
      </c>
      <c r="J9" s="130">
        <f t="shared" si="9"/>
        <v>60570.690649897995</v>
      </c>
      <c r="M9" s="74" t="s">
        <v>141</v>
      </c>
      <c r="N9" s="127" t="s">
        <v>137</v>
      </c>
      <c r="O9" s="90">
        <f>'[2]2015 (Cas)'!O9*1.03</f>
        <v>49004.668440000001</v>
      </c>
      <c r="P9" s="91">
        <f t="shared" si="11"/>
        <v>25.050309745686899</v>
      </c>
      <c r="Q9" s="127">
        <v>37.5</v>
      </c>
      <c r="R9" s="128">
        <f t="shared" si="0"/>
        <v>5880.5602128</v>
      </c>
      <c r="S9" s="128">
        <f t="shared" si="1"/>
        <v>3018.6875759040004</v>
      </c>
      <c r="T9" s="128">
        <f t="shared" si="2"/>
        <v>367.5350133</v>
      </c>
      <c r="U9" s="129">
        <f t="shared" si="3"/>
        <v>58271.451242004005</v>
      </c>
      <c r="V9" s="130">
        <f t="shared" si="10"/>
        <v>72839.314052505011</v>
      </c>
    </row>
    <row r="10" spans="1:22" ht="14.4" x14ac:dyDescent="0.3">
      <c r="A10" s="74" t="s">
        <v>43</v>
      </c>
      <c r="B10" s="127" t="s">
        <v>134</v>
      </c>
      <c r="C10" s="90">
        <f>'[2]2015 (Cas)'!C10*1.03</f>
        <v>41415.923432000003</v>
      </c>
      <c r="D10" s="91">
        <f t="shared" si="4"/>
        <v>21.171079070670928</v>
      </c>
      <c r="E10" s="127">
        <v>37.5</v>
      </c>
      <c r="F10" s="128">
        <f t="shared" si="5"/>
        <v>4969.91081184</v>
      </c>
      <c r="G10" s="128">
        <f t="shared" si="6"/>
        <v>2551.2208834111998</v>
      </c>
      <c r="H10" s="128">
        <f t="shared" si="7"/>
        <v>310.61942574</v>
      </c>
      <c r="I10" s="129">
        <f t="shared" si="8"/>
        <v>49247.6745529912</v>
      </c>
      <c r="J10" s="130">
        <f t="shared" si="9"/>
        <v>61559.593191239001</v>
      </c>
      <c r="M10" s="74" t="s">
        <v>142</v>
      </c>
      <c r="N10" s="127" t="s">
        <v>137</v>
      </c>
      <c r="O10" s="90">
        <f>'[2]2015 (Cas)'!O10*1.03</f>
        <v>50324.258296000007</v>
      </c>
      <c r="P10" s="91">
        <f t="shared" si="11"/>
        <v>25.724860470798724</v>
      </c>
      <c r="Q10" s="127">
        <v>37.5</v>
      </c>
      <c r="R10" s="128">
        <f t="shared" si="0"/>
        <v>6038.9109955200011</v>
      </c>
      <c r="S10" s="128">
        <f t="shared" si="1"/>
        <v>3099.9743110336008</v>
      </c>
      <c r="T10" s="128">
        <f t="shared" si="2"/>
        <v>377.43193722000007</v>
      </c>
      <c r="U10" s="129">
        <f t="shared" si="3"/>
        <v>59840.575539773607</v>
      </c>
      <c r="V10" s="130">
        <f t="shared" si="10"/>
        <v>74800.719424717012</v>
      </c>
    </row>
    <row r="11" spans="1:22" ht="14.4" x14ac:dyDescent="0.3">
      <c r="A11" s="74" t="s">
        <v>44</v>
      </c>
      <c r="B11" s="127" t="s">
        <v>134</v>
      </c>
      <c r="C11" s="90">
        <f>'[2]2015 (Cas)'!C11*1.03</f>
        <v>45307.389504000006</v>
      </c>
      <c r="D11" s="91">
        <f t="shared" si="4"/>
        <v>23.160326903003195</v>
      </c>
      <c r="E11" s="127">
        <v>37.5</v>
      </c>
      <c r="F11" s="128">
        <f t="shared" si="5"/>
        <v>5436.8867404800003</v>
      </c>
      <c r="G11" s="128">
        <f t="shared" si="6"/>
        <v>2790.9351934464003</v>
      </c>
      <c r="H11" s="128">
        <f t="shared" si="7"/>
        <v>339.80542128000002</v>
      </c>
      <c r="I11" s="129">
        <f t="shared" si="8"/>
        <v>53875.0168592064</v>
      </c>
      <c r="J11" s="130">
        <f t="shared" si="9"/>
        <v>67343.771074007993</v>
      </c>
      <c r="M11" s="74" t="s">
        <v>143</v>
      </c>
      <c r="N11" s="127" t="s">
        <v>137</v>
      </c>
      <c r="O11" s="90">
        <f>'[2]2015 (Cas)'!O11*1.03</f>
        <v>51642.744816000013</v>
      </c>
      <c r="P11" s="91">
        <f t="shared" si="11"/>
        <v>26.398847190287544</v>
      </c>
      <c r="Q11" s="127">
        <v>37.5</v>
      </c>
      <c r="R11" s="128">
        <f t="shared" si="0"/>
        <v>6197.1293779200014</v>
      </c>
      <c r="S11" s="128">
        <f t="shared" si="1"/>
        <v>3181.1930806656005</v>
      </c>
      <c r="T11" s="128">
        <f t="shared" si="2"/>
        <v>387.32058612000009</v>
      </c>
      <c r="U11" s="129">
        <f t="shared" si="3"/>
        <v>61408.38786070561</v>
      </c>
      <c r="V11" s="130">
        <f t="shared" si="10"/>
        <v>76760.484825882013</v>
      </c>
    </row>
    <row r="12" spans="1:22" ht="14.4" x14ac:dyDescent="0.3">
      <c r="A12" s="74" t="s">
        <v>45</v>
      </c>
      <c r="B12" s="127" t="s">
        <v>134</v>
      </c>
      <c r="C12" s="90">
        <f>'[2]2015 (Cas)'!C12*1.03</f>
        <v>46255.155127999999</v>
      </c>
      <c r="D12" s="91">
        <f t="shared" si="4"/>
        <v>23.644807733162938</v>
      </c>
      <c r="E12" s="127">
        <v>37.5</v>
      </c>
      <c r="F12" s="128">
        <f t="shared" si="5"/>
        <v>5550.6186153599992</v>
      </c>
      <c r="G12" s="128">
        <f t="shared" si="6"/>
        <v>2849.3175558847997</v>
      </c>
      <c r="H12" s="128">
        <f t="shared" si="7"/>
        <v>346.91366345999995</v>
      </c>
      <c r="I12" s="129">
        <f t="shared" si="8"/>
        <v>55002.004962704799</v>
      </c>
      <c r="J12" s="130">
        <f t="shared" si="9"/>
        <v>68752.506203380995</v>
      </c>
      <c r="M12" s="74" t="s">
        <v>144</v>
      </c>
      <c r="N12" s="127" t="s">
        <v>137</v>
      </c>
      <c r="O12" s="90">
        <f>'[2]2015 (Cas)'!O12*1.03</f>
        <v>52336.743160000005</v>
      </c>
      <c r="P12" s="91">
        <f t="shared" si="11"/>
        <v>26.753606727156551</v>
      </c>
      <c r="Q12" s="127">
        <v>37.5</v>
      </c>
      <c r="R12" s="128">
        <f t="shared" si="0"/>
        <v>6280.4091792000008</v>
      </c>
      <c r="S12" s="128">
        <f t="shared" si="1"/>
        <v>3223.9433786560007</v>
      </c>
      <c r="T12" s="128">
        <f t="shared" si="2"/>
        <v>392.52557370000005</v>
      </c>
      <c r="U12" s="129">
        <f t="shared" si="3"/>
        <v>62233.62129155601</v>
      </c>
      <c r="V12" s="130">
        <f t="shared" si="10"/>
        <v>77792.026614445014</v>
      </c>
    </row>
    <row r="13" spans="1:22" ht="14.4" x14ac:dyDescent="0.3">
      <c r="A13" s="74" t="s">
        <v>46</v>
      </c>
      <c r="B13" s="127" t="s">
        <v>134</v>
      </c>
      <c r="C13" s="90">
        <f>'[2]2015 (Cas)'!C13*1.03</f>
        <v>47210.644104000014</v>
      </c>
      <c r="D13" s="91">
        <f t="shared" si="4"/>
        <v>24.133236602683713</v>
      </c>
      <c r="E13" s="127">
        <v>37.5</v>
      </c>
      <c r="F13" s="128">
        <f t="shared" si="5"/>
        <v>5665.2772924800011</v>
      </c>
      <c r="G13" s="128">
        <f t="shared" si="6"/>
        <v>2908.175676806401</v>
      </c>
      <c r="H13" s="128">
        <f t="shared" si="7"/>
        <v>354.07983078000007</v>
      </c>
      <c r="I13" s="129">
        <f t="shared" si="8"/>
        <v>56138.176904066415</v>
      </c>
      <c r="J13" s="130">
        <f t="shared" si="9"/>
        <v>70172.721130083024</v>
      </c>
      <c r="M13" s="74" t="s">
        <v>145</v>
      </c>
      <c r="N13" s="127" t="s">
        <v>137</v>
      </c>
      <c r="O13" s="90">
        <f>'[2]2015 (Cas)'!O13*1.03</f>
        <v>53029.638168000005</v>
      </c>
      <c r="P13" s="91">
        <f t="shared" si="11"/>
        <v>27.107802258402558</v>
      </c>
      <c r="Q13" s="127">
        <v>37.5</v>
      </c>
      <c r="R13" s="128">
        <f t="shared" si="0"/>
        <v>6363.5565801600005</v>
      </c>
      <c r="S13" s="128">
        <f t="shared" si="1"/>
        <v>3266.6257111488003</v>
      </c>
      <c r="T13" s="128">
        <f t="shared" si="2"/>
        <v>397.72228626000003</v>
      </c>
      <c r="U13" s="129">
        <f t="shared" si="3"/>
        <v>63057.542745568811</v>
      </c>
      <c r="V13" s="130">
        <f t="shared" si="10"/>
        <v>78821.928431961016</v>
      </c>
    </row>
    <row r="14" spans="1:22" ht="14.4" x14ac:dyDescent="0.3">
      <c r="A14" s="74" t="s">
        <v>47</v>
      </c>
      <c r="B14" s="127" t="s">
        <v>134</v>
      </c>
      <c r="C14" s="90">
        <f>'[2]2015 (Cas)'!C14*1.03</f>
        <v>48633.94754400001</v>
      </c>
      <c r="D14" s="91">
        <f t="shared" si="4"/>
        <v>24.860803856357833</v>
      </c>
      <c r="E14" s="127">
        <v>37.5</v>
      </c>
      <c r="F14" s="128">
        <f t="shared" si="5"/>
        <v>5836.0737052800014</v>
      </c>
      <c r="G14" s="128">
        <f t="shared" si="6"/>
        <v>2995.8511687104005</v>
      </c>
      <c r="H14" s="128">
        <f t="shared" si="7"/>
        <v>364.75460658000009</v>
      </c>
      <c r="I14" s="129">
        <f t="shared" si="8"/>
        <v>57830.627024570415</v>
      </c>
      <c r="J14" s="130">
        <f t="shared" si="9"/>
        <v>72288.283780713013</v>
      </c>
      <c r="M14" s="74" t="s">
        <v>146</v>
      </c>
      <c r="N14" s="127" t="s">
        <v>137</v>
      </c>
      <c r="O14" s="90">
        <f>'[2]2015 (Cas)'!O14*1.03</f>
        <v>54367.984736000006</v>
      </c>
      <c r="P14" s="91">
        <f t="shared" si="11"/>
        <v>27.791941079105431</v>
      </c>
      <c r="Q14" s="127">
        <v>37.5</v>
      </c>
      <c r="R14" s="128">
        <f t="shared" si="0"/>
        <v>6524.1581683200002</v>
      </c>
      <c r="S14" s="128">
        <f t="shared" si="1"/>
        <v>3349.0678597376004</v>
      </c>
      <c r="T14" s="128">
        <f t="shared" si="2"/>
        <v>407.75988552000001</v>
      </c>
      <c r="U14" s="129">
        <f t="shared" si="3"/>
        <v>64648.970649577604</v>
      </c>
      <c r="V14" s="130">
        <f t="shared" si="10"/>
        <v>80811.213311972009</v>
      </c>
    </row>
    <row r="15" spans="1:22" ht="14.4" x14ac:dyDescent="0.3">
      <c r="A15" s="74" t="s">
        <v>48</v>
      </c>
      <c r="B15" s="127" t="s">
        <v>134</v>
      </c>
      <c r="C15" s="90">
        <f>'[2]2015 (Cas)'!C15*1.03</f>
        <v>49589.436520000003</v>
      </c>
      <c r="D15" s="91">
        <f t="shared" si="4"/>
        <v>25.349232725878597</v>
      </c>
      <c r="E15" s="127">
        <v>37.5</v>
      </c>
      <c r="F15" s="128">
        <f t="shared" si="5"/>
        <v>5950.7323824000005</v>
      </c>
      <c r="G15" s="128">
        <f t="shared" si="6"/>
        <v>3054.709289632</v>
      </c>
      <c r="H15" s="128">
        <f t="shared" si="7"/>
        <v>371.92077390000003</v>
      </c>
      <c r="I15" s="129">
        <f t="shared" si="8"/>
        <v>58966.798965932001</v>
      </c>
      <c r="J15" s="130">
        <f t="shared" si="9"/>
        <v>73708.498707414998</v>
      </c>
      <c r="M15" s="74" t="s">
        <v>147</v>
      </c>
      <c r="N15" s="127" t="s">
        <v>137</v>
      </c>
      <c r="O15" s="90">
        <f>'[2]2015 (Cas)'!O15*1.03</f>
        <v>55193.280063999999</v>
      </c>
      <c r="P15" s="91">
        <f t="shared" si="11"/>
        <v>28.213817285111823</v>
      </c>
      <c r="Q15" s="127">
        <v>37.5</v>
      </c>
      <c r="R15" s="128">
        <f t="shared" si="0"/>
        <v>6623.1936076799993</v>
      </c>
      <c r="S15" s="128">
        <f t="shared" si="1"/>
        <v>3399.9060519423997</v>
      </c>
      <c r="T15" s="128">
        <f t="shared" si="2"/>
        <v>413.94960047999996</v>
      </c>
      <c r="U15" s="129">
        <f t="shared" si="3"/>
        <v>65630.329324102393</v>
      </c>
      <c r="V15" s="130">
        <f t="shared" si="10"/>
        <v>82037.911655127988</v>
      </c>
    </row>
    <row r="16" spans="1:22" ht="14.4" x14ac:dyDescent="0.3">
      <c r="A16" s="74" t="s">
        <v>49</v>
      </c>
      <c r="B16" s="127" t="s">
        <v>134</v>
      </c>
      <c r="C16" s="90">
        <f>'[2]2015 (Cas)'!C16*1.03</f>
        <v>50301.088240000005</v>
      </c>
      <c r="D16" s="91">
        <f t="shared" si="4"/>
        <v>25.713016352715655</v>
      </c>
      <c r="E16" s="127">
        <v>37.5</v>
      </c>
      <c r="F16" s="128">
        <f t="shared" si="5"/>
        <v>6036.1305888000006</v>
      </c>
      <c r="G16" s="128">
        <f t="shared" si="6"/>
        <v>3098.5470355840002</v>
      </c>
      <c r="H16" s="128">
        <f t="shared" si="7"/>
        <v>377.25816180000004</v>
      </c>
      <c r="I16" s="129">
        <f t="shared" si="8"/>
        <v>59813.024026184001</v>
      </c>
      <c r="J16" s="130">
        <f t="shared" si="9"/>
        <v>74766.280032730006</v>
      </c>
      <c r="M16" s="74" t="s">
        <v>148</v>
      </c>
      <c r="N16" s="127" t="s">
        <v>137</v>
      </c>
      <c r="O16" s="90">
        <f>'[2]2015 (Cas)'!O16*1.03</f>
        <v>56017.472056000006</v>
      </c>
      <c r="P16" s="91">
        <f t="shared" si="11"/>
        <v>28.635129485495213</v>
      </c>
      <c r="Q16" s="127">
        <v>37.5</v>
      </c>
      <c r="R16" s="128">
        <f t="shared" si="0"/>
        <v>6722.0966467200005</v>
      </c>
      <c r="S16" s="128">
        <f t="shared" si="1"/>
        <v>3450.6762786496001</v>
      </c>
      <c r="T16" s="128">
        <f t="shared" si="2"/>
        <v>420.13104042000003</v>
      </c>
      <c r="U16" s="129">
        <f t="shared" si="3"/>
        <v>66610.376021789605</v>
      </c>
      <c r="V16" s="130">
        <f t="shared" si="10"/>
        <v>83262.97002723701</v>
      </c>
    </row>
    <row r="17" spans="1:22" ht="14.4" x14ac:dyDescent="0.3">
      <c r="A17" s="74" t="s">
        <v>50</v>
      </c>
      <c r="B17" s="127" t="s">
        <v>134</v>
      </c>
      <c r="C17" s="90">
        <f>'[2]2015 (Cas)'!C17*1.03</f>
        <v>51258.783888000005</v>
      </c>
      <c r="D17" s="91">
        <f t="shared" si="4"/>
        <v>26.202573233482433</v>
      </c>
      <c r="E17" s="127">
        <v>37.5</v>
      </c>
      <c r="F17" s="128">
        <f t="shared" si="5"/>
        <v>6151.0540665600001</v>
      </c>
      <c r="G17" s="128">
        <f t="shared" si="6"/>
        <v>3157.5410875008001</v>
      </c>
      <c r="H17" s="128">
        <f t="shared" si="7"/>
        <v>384.44087916000001</v>
      </c>
      <c r="I17" s="129">
        <f t="shared" si="8"/>
        <v>60951.819921220806</v>
      </c>
      <c r="J17" s="130">
        <f t="shared" si="9"/>
        <v>76189.774901526005</v>
      </c>
      <c r="M17" s="74" t="s">
        <v>149</v>
      </c>
      <c r="N17" s="127" t="s">
        <v>137</v>
      </c>
      <c r="O17" s="90">
        <f>'[2]2015 (Cas)'!O17*1.03</f>
        <v>57661.442696000006</v>
      </c>
      <c r="P17" s="91">
        <f t="shared" si="11"/>
        <v>29.475497863769974</v>
      </c>
      <c r="Q17" s="127">
        <v>37.5</v>
      </c>
      <c r="R17" s="128">
        <f t="shared" si="0"/>
        <v>6919.3731235200003</v>
      </c>
      <c r="S17" s="128">
        <f t="shared" si="1"/>
        <v>3551.9448700736007</v>
      </c>
      <c r="T17" s="128">
        <f t="shared" si="2"/>
        <v>432.46082022000002</v>
      </c>
      <c r="U17" s="129">
        <f t="shared" si="3"/>
        <v>68565.221509813608</v>
      </c>
      <c r="V17" s="130">
        <f t="shared" si="10"/>
        <v>85706.526887267013</v>
      </c>
    </row>
    <row r="18" spans="1:22" ht="14.4" x14ac:dyDescent="0.3">
      <c r="A18" s="74" t="s">
        <v>51</v>
      </c>
      <c r="B18" s="127" t="s">
        <v>134</v>
      </c>
      <c r="C18" s="90">
        <f>'[2]2015 (Cas)'!C18*1.03</f>
        <v>52695.327360000003</v>
      </c>
      <c r="D18" s="91">
        <f t="shared" si="4"/>
        <v>26.936908554632591</v>
      </c>
      <c r="E18" s="127">
        <v>37.5</v>
      </c>
      <c r="F18" s="128">
        <f t="shared" si="5"/>
        <v>6323.4392832000003</v>
      </c>
      <c r="G18" s="128">
        <f t="shared" si="6"/>
        <v>3246.0321653760002</v>
      </c>
      <c r="H18" s="128">
        <f t="shared" si="7"/>
        <v>395.21495520000002</v>
      </c>
      <c r="I18" s="129">
        <f t="shared" si="8"/>
        <v>62660.013763775998</v>
      </c>
      <c r="J18" s="130">
        <f t="shared" si="9"/>
        <v>78325.017204720003</v>
      </c>
      <c r="M18" s="74" t="s">
        <v>150</v>
      </c>
      <c r="N18" s="127" t="s">
        <v>137</v>
      </c>
      <c r="O18" s="90">
        <f>'[2]2015 (Cas)'!O18*1.03</f>
        <v>59310.930016000006</v>
      </c>
      <c r="P18" s="91">
        <f t="shared" si="11"/>
        <v>30.318686270159748</v>
      </c>
      <c r="Q18" s="127">
        <v>37.5</v>
      </c>
      <c r="R18" s="128">
        <f t="shared" si="0"/>
        <v>7117.3116019200006</v>
      </c>
      <c r="S18" s="128">
        <f t="shared" si="1"/>
        <v>3653.5532889856004</v>
      </c>
      <c r="T18" s="128">
        <f t="shared" si="2"/>
        <v>444.83197512000004</v>
      </c>
      <c r="U18" s="129">
        <f t="shared" si="3"/>
        <v>70526.626882025608</v>
      </c>
      <c r="V18" s="130">
        <f t="shared" si="10"/>
        <v>88158.283602532014</v>
      </c>
    </row>
    <row r="19" spans="1:22" ht="14.4" x14ac:dyDescent="0.3">
      <c r="A19" s="74" t="s">
        <v>52</v>
      </c>
      <c r="B19" s="127" t="s">
        <v>134</v>
      </c>
      <c r="C19" s="90">
        <f>'[2]2015 (Cas)'!C19*1.03</f>
        <v>54129.66416</v>
      </c>
      <c r="D19" s="91">
        <f t="shared" si="4"/>
        <v>27.670115864536747</v>
      </c>
      <c r="E19" s="127">
        <v>37.5</v>
      </c>
      <c r="F19" s="128">
        <f t="shared" si="5"/>
        <v>6495.5596992000001</v>
      </c>
      <c r="G19" s="128">
        <f t="shared" si="6"/>
        <v>3334.3873122559999</v>
      </c>
      <c r="H19" s="128">
        <f t="shared" si="7"/>
        <v>405.9724812</v>
      </c>
      <c r="I19" s="129">
        <f t="shared" si="8"/>
        <v>64365.583652655994</v>
      </c>
      <c r="J19" s="130">
        <f t="shared" si="9"/>
        <v>80456.979565819987</v>
      </c>
      <c r="M19" s="74" t="s">
        <v>151</v>
      </c>
      <c r="N19" s="127" t="s">
        <v>137</v>
      </c>
      <c r="O19" s="90">
        <f>'[2]2015 (Cas)'!O19*1.03</f>
        <v>60958.210663999998</v>
      </c>
      <c r="P19" s="91">
        <f t="shared" si="11"/>
        <v>31.16074666530351</v>
      </c>
      <c r="Q19" s="127">
        <v>37.5</v>
      </c>
      <c r="R19" s="128">
        <f t="shared" si="0"/>
        <v>7314.9852796799996</v>
      </c>
      <c r="S19" s="128">
        <f t="shared" si="1"/>
        <v>3755.0257769023997</v>
      </c>
      <c r="T19" s="128">
        <f t="shared" si="2"/>
        <v>457.18657997999998</v>
      </c>
      <c r="U19" s="129">
        <f t="shared" si="3"/>
        <v>72485.408300562398</v>
      </c>
      <c r="V19" s="130">
        <f t="shared" si="10"/>
        <v>90606.760375703001</v>
      </c>
    </row>
    <row r="20" spans="1:22" ht="14.4" x14ac:dyDescent="0.3">
      <c r="A20" s="74" t="s">
        <v>53</v>
      </c>
      <c r="B20" s="127" t="s">
        <v>134</v>
      </c>
      <c r="C20" s="90">
        <f>'[2]2015 (Cas)'!C20*1.03</f>
        <v>55567.310968000013</v>
      </c>
      <c r="D20" s="91">
        <f t="shared" si="4"/>
        <v>28.405015191309911</v>
      </c>
      <c r="E20" s="127">
        <v>37.5</v>
      </c>
      <c r="F20" s="128">
        <f t="shared" si="5"/>
        <v>6668.0773161600009</v>
      </c>
      <c r="G20" s="128">
        <f t="shared" si="6"/>
        <v>3422.9463556288006</v>
      </c>
      <c r="H20" s="128">
        <f t="shared" si="7"/>
        <v>416.75483226000006</v>
      </c>
      <c r="I20" s="129">
        <f t="shared" si="8"/>
        <v>66075.089472048814</v>
      </c>
      <c r="J20" s="130">
        <f t="shared" si="9"/>
        <v>82593.861840061014</v>
      </c>
      <c r="M20" s="74" t="s">
        <v>152</v>
      </c>
      <c r="N20" s="127" t="s">
        <v>137</v>
      </c>
      <c r="O20" s="90">
        <f>'[2]2015 (Cas)'!O20*1.03</f>
        <v>62603.284639999998</v>
      </c>
      <c r="P20" s="91">
        <f t="shared" si="11"/>
        <v>32.001679049201279</v>
      </c>
      <c r="Q20" s="127">
        <v>37.5</v>
      </c>
      <c r="R20" s="128">
        <f t="shared" si="0"/>
        <v>7512.3941567999991</v>
      </c>
      <c r="S20" s="128">
        <f t="shared" si="1"/>
        <v>3856.362333824</v>
      </c>
      <c r="T20" s="128">
        <f t="shared" si="2"/>
        <v>469.52463479999994</v>
      </c>
      <c r="U20" s="129">
        <f t="shared" si="3"/>
        <v>74441.565765423991</v>
      </c>
      <c r="V20" s="130">
        <f t="shared" si="10"/>
        <v>93051.957206779989</v>
      </c>
    </row>
    <row r="21" spans="1:22" ht="14.4" x14ac:dyDescent="0.3">
      <c r="A21" s="74" t="s">
        <v>54</v>
      </c>
      <c r="B21" s="127" t="s">
        <v>134</v>
      </c>
      <c r="C21" s="90">
        <f>'[2]2015 (Cas)'!C21*1.03</f>
        <v>57001.64776800001</v>
      </c>
      <c r="D21" s="91">
        <f t="shared" si="4"/>
        <v>29.138222501214059</v>
      </c>
      <c r="E21" s="127">
        <v>37.5</v>
      </c>
      <c r="F21" s="128">
        <f t="shared" si="5"/>
        <v>6840.1977321600007</v>
      </c>
      <c r="G21" s="128">
        <f t="shared" si="6"/>
        <v>3511.3015025088007</v>
      </c>
      <c r="H21" s="128">
        <f t="shared" si="7"/>
        <v>427.51235826000004</v>
      </c>
      <c r="I21" s="129">
        <f t="shared" si="8"/>
        <v>67780.65936092881</v>
      </c>
      <c r="J21" s="130">
        <f t="shared" si="9"/>
        <v>84725.824201161013</v>
      </c>
      <c r="M21" s="74" t="s">
        <v>153</v>
      </c>
      <c r="N21" s="127" t="s">
        <v>137</v>
      </c>
      <c r="O21" s="90">
        <f>'[2]2015 (Cas)'!O21*1.03</f>
        <v>64382.965608000006</v>
      </c>
      <c r="P21" s="91">
        <f t="shared" si="11"/>
        <v>32.911420119105436</v>
      </c>
      <c r="Q21" s="127">
        <v>37.5</v>
      </c>
      <c r="R21" s="128">
        <f t="shared" si="0"/>
        <v>7725.9558729600003</v>
      </c>
      <c r="S21" s="128">
        <f t="shared" si="1"/>
        <v>3965.9906814528003</v>
      </c>
      <c r="T21" s="128">
        <f t="shared" si="2"/>
        <v>482.87224206000002</v>
      </c>
      <c r="U21" s="129">
        <f t="shared" si="3"/>
        <v>76557.784404472797</v>
      </c>
      <c r="V21" s="130">
        <f t="shared" si="10"/>
        <v>95697.230505590996</v>
      </c>
    </row>
    <row r="22" spans="1:22" ht="14.4" x14ac:dyDescent="0.3">
      <c r="A22" s="74" t="s">
        <v>55</v>
      </c>
      <c r="B22" s="127" t="s">
        <v>134</v>
      </c>
      <c r="C22" s="90">
        <f>'[2]2015 (Cas)'!C22*1.03</f>
        <v>59393.680216000008</v>
      </c>
      <c r="D22" s="91">
        <f t="shared" si="4"/>
        <v>30.360986691884985</v>
      </c>
      <c r="E22" s="127">
        <v>37.5</v>
      </c>
      <c r="F22" s="128">
        <f t="shared" si="5"/>
        <v>7127.2416259200008</v>
      </c>
      <c r="G22" s="128">
        <f t="shared" si="6"/>
        <v>3658.6507013056003</v>
      </c>
      <c r="H22" s="128">
        <f t="shared" si="7"/>
        <v>445.45260162000005</v>
      </c>
      <c r="I22" s="129">
        <f t="shared" si="8"/>
        <v>70625.025144845597</v>
      </c>
      <c r="J22" s="130">
        <f t="shared" si="9"/>
        <v>88281.281431056996</v>
      </c>
      <c r="M22" s="74" t="s">
        <v>154</v>
      </c>
      <c r="N22" s="127" t="s">
        <v>137</v>
      </c>
      <c r="O22" s="90">
        <f>'[2]2015 (Cas)'!O22*1.03</f>
        <v>66183.609960000002</v>
      </c>
      <c r="P22" s="91">
        <f t="shared" si="11"/>
        <v>33.831877295846645</v>
      </c>
      <c r="Q22" s="127">
        <v>37.5</v>
      </c>
      <c r="R22" s="128">
        <f t="shared" si="0"/>
        <v>7942.0331951999997</v>
      </c>
      <c r="S22" s="128">
        <f t="shared" si="1"/>
        <v>4076.910373536</v>
      </c>
      <c r="T22" s="128">
        <f t="shared" si="2"/>
        <v>496.37707469999998</v>
      </c>
      <c r="U22" s="129">
        <f t="shared" si="3"/>
        <v>78698.930603435991</v>
      </c>
      <c r="V22" s="130">
        <f t="shared" si="10"/>
        <v>98373.663254294981</v>
      </c>
    </row>
    <row r="23" spans="1:22" ht="14.4" x14ac:dyDescent="0.3">
      <c r="A23" s="74" t="s">
        <v>56</v>
      </c>
      <c r="B23" s="127" t="s">
        <v>134</v>
      </c>
      <c r="C23" s="90">
        <f>'[2]2015 (Cas)'!C23*1.03</f>
        <v>60831.327024000006</v>
      </c>
      <c r="D23" s="91">
        <f t="shared" si="4"/>
        <v>31.095886018658152</v>
      </c>
      <c r="E23" s="127">
        <v>37.5</v>
      </c>
      <c r="F23" s="128">
        <f t="shared" si="5"/>
        <v>7299.7592428800008</v>
      </c>
      <c r="G23" s="128">
        <f t="shared" si="6"/>
        <v>3747.2097446784005</v>
      </c>
      <c r="H23" s="128">
        <f t="shared" si="7"/>
        <v>456.23495268000005</v>
      </c>
      <c r="I23" s="129">
        <f t="shared" si="8"/>
        <v>72334.530964238409</v>
      </c>
      <c r="J23" s="130">
        <f t="shared" si="9"/>
        <v>90418.163705298008</v>
      </c>
      <c r="M23" s="74" t="s">
        <v>155</v>
      </c>
      <c r="N23" s="127" t="s">
        <v>137</v>
      </c>
      <c r="O23" s="90">
        <f>'[2]2015 (Cas)'!O23*1.03</f>
        <v>67965.497600000002</v>
      </c>
      <c r="P23" s="91">
        <f t="shared" si="11"/>
        <v>34.742746376996806</v>
      </c>
      <c r="Q23" s="127">
        <v>37.5</v>
      </c>
      <c r="R23" s="128">
        <f t="shared" si="0"/>
        <v>8155.8597120000004</v>
      </c>
      <c r="S23" s="128">
        <f t="shared" si="1"/>
        <v>4186.6746521600007</v>
      </c>
      <c r="T23" s="128">
        <f t="shared" si="2"/>
        <v>509.74123200000002</v>
      </c>
      <c r="U23" s="129">
        <f t="shared" si="3"/>
        <v>80817.773196160008</v>
      </c>
      <c r="V23" s="130">
        <f t="shared" si="10"/>
        <v>101022.2164952</v>
      </c>
    </row>
    <row r="24" spans="1:22" ht="14.4" x14ac:dyDescent="0.3">
      <c r="A24" s="74" t="s">
        <v>57</v>
      </c>
      <c r="B24" s="127" t="s">
        <v>134</v>
      </c>
      <c r="C24" s="90">
        <f>'[2]2015 (Cas)'!C24*1.03</f>
        <v>62025.136576000004</v>
      </c>
      <c r="D24" s="91">
        <f t="shared" si="4"/>
        <v>31.7061401027476</v>
      </c>
      <c r="E24" s="127">
        <v>37.5</v>
      </c>
      <c r="F24" s="128">
        <f t="shared" si="5"/>
        <v>7443.01638912</v>
      </c>
      <c r="G24" s="128">
        <f t="shared" si="6"/>
        <v>3820.7484130816006</v>
      </c>
      <c r="H24" s="128">
        <f t="shared" si="7"/>
        <v>465.18852432</v>
      </c>
      <c r="I24" s="129">
        <f t="shared" si="8"/>
        <v>73754.089902521606</v>
      </c>
      <c r="J24" s="130">
        <f t="shared" si="9"/>
        <v>92192.612378152</v>
      </c>
      <c r="M24" s="74" t="s">
        <v>156</v>
      </c>
      <c r="N24" s="127" t="s">
        <v>137</v>
      </c>
      <c r="O24" s="90">
        <f>'[2]2015 (Cas)'!O24*1.03</f>
        <v>69139.447104000006</v>
      </c>
      <c r="P24" s="91">
        <f t="shared" si="11"/>
        <v>35.342848359872207</v>
      </c>
      <c r="Q24" s="127">
        <v>37.5</v>
      </c>
      <c r="R24" s="128">
        <f t="shared" si="0"/>
        <v>8296.7336524800012</v>
      </c>
      <c r="S24" s="128">
        <f t="shared" si="1"/>
        <v>4258.9899416064009</v>
      </c>
      <c r="T24" s="128">
        <f t="shared" si="2"/>
        <v>518.54585328000007</v>
      </c>
      <c r="U24" s="129">
        <f t="shared" si="3"/>
        <v>82213.716551366408</v>
      </c>
      <c r="V24" s="130">
        <f t="shared" si="10"/>
        <v>102767.145689208</v>
      </c>
    </row>
    <row r="25" spans="1:22" ht="14.4" x14ac:dyDescent="0.3">
      <c r="A25" s="74" t="s">
        <v>58</v>
      </c>
      <c r="B25" s="127" t="s">
        <v>134</v>
      </c>
      <c r="C25" s="90">
        <f>'[2]2015 (Cas)'!C25*1.03</f>
        <v>63221.152800000003</v>
      </c>
      <c r="D25" s="91">
        <f t="shared" si="4"/>
        <v>32.317522198083068</v>
      </c>
      <c r="E25" s="127">
        <v>37.5</v>
      </c>
      <c r="F25" s="128">
        <f t="shared" si="5"/>
        <v>7586.5383360000005</v>
      </c>
      <c r="G25" s="128">
        <f t="shared" si="6"/>
        <v>3894.4230124800006</v>
      </c>
      <c r="H25" s="128">
        <f t="shared" si="7"/>
        <v>474.15864600000003</v>
      </c>
      <c r="I25" s="129">
        <f t="shared" si="8"/>
        <v>75176.272794479999</v>
      </c>
      <c r="J25" s="130">
        <f t="shared" si="9"/>
        <v>93970.340993099991</v>
      </c>
      <c r="M25" s="74" t="s">
        <v>157</v>
      </c>
      <c r="N25" s="127" t="s">
        <v>137</v>
      </c>
      <c r="O25" s="90">
        <f>'[2]2015 (Cas)'!O25*1.03</f>
        <v>70313.39660800001</v>
      </c>
      <c r="P25" s="91">
        <f t="shared" si="11"/>
        <v>35.942950342747608</v>
      </c>
      <c r="Q25" s="127">
        <v>37.5</v>
      </c>
      <c r="R25" s="128">
        <f t="shared" si="0"/>
        <v>8437.6075929600011</v>
      </c>
      <c r="S25" s="128">
        <f t="shared" si="1"/>
        <v>4331.305231052801</v>
      </c>
      <c r="T25" s="128">
        <f t="shared" si="2"/>
        <v>527.35047456000007</v>
      </c>
      <c r="U25" s="129">
        <f t="shared" si="3"/>
        <v>83609.659906572808</v>
      </c>
      <c r="V25" s="130">
        <f t="shared" si="10"/>
        <v>104512.074883216</v>
      </c>
    </row>
    <row r="26" spans="1:22" ht="14.4" x14ac:dyDescent="0.3">
      <c r="A26" s="74" t="s">
        <v>59</v>
      </c>
      <c r="B26" s="127" t="s">
        <v>134</v>
      </c>
      <c r="C26" s="90">
        <f>'[2]2015 (Cas)'!C26*1.03</f>
        <v>64179.951784000012</v>
      </c>
      <c r="D26" s="91">
        <f t="shared" si="4"/>
        <v>32.807643084472851</v>
      </c>
      <c r="E26" s="127">
        <v>37.5</v>
      </c>
      <c r="F26" s="128">
        <f t="shared" si="5"/>
        <v>7701.5942140800007</v>
      </c>
      <c r="G26" s="128">
        <f t="shared" si="6"/>
        <v>3953.4850298944007</v>
      </c>
      <c r="H26" s="128">
        <f t="shared" si="7"/>
        <v>481.34963838000004</v>
      </c>
      <c r="I26" s="129">
        <f t="shared" si="8"/>
        <v>76316.380666354409</v>
      </c>
      <c r="J26" s="130">
        <f t="shared" si="9"/>
        <v>95395.475832943019</v>
      </c>
      <c r="M26" s="74" t="s">
        <v>158</v>
      </c>
      <c r="N26" s="127" t="s">
        <v>137</v>
      </c>
      <c r="O26" s="90">
        <f>'[2]2015 (Cas)'!O26*1.03</f>
        <v>72644.745576000001</v>
      </c>
      <c r="P26" s="91">
        <f t="shared" si="11"/>
        <v>37.134694224153357</v>
      </c>
      <c r="Q26" s="127">
        <v>37.5</v>
      </c>
      <c r="R26" s="128">
        <f t="shared" si="0"/>
        <v>8717.3694691199998</v>
      </c>
      <c r="S26" s="128">
        <f t="shared" si="1"/>
        <v>4474.9163274816001</v>
      </c>
      <c r="T26" s="128">
        <f t="shared" si="2"/>
        <v>544.83559181999999</v>
      </c>
      <c r="U26" s="129">
        <f t="shared" si="3"/>
        <v>86381.866964421599</v>
      </c>
      <c r="V26" s="130">
        <f t="shared" si="10"/>
        <v>107977.33370552699</v>
      </c>
    </row>
    <row r="27" spans="1:22" ht="14.4" x14ac:dyDescent="0.3">
      <c r="A27" s="74" t="s">
        <v>60</v>
      </c>
      <c r="B27" s="127" t="s">
        <v>134</v>
      </c>
      <c r="C27" s="90">
        <f>'[2]2015 (Cas)'!C27*1.03</f>
        <v>66092.033072000006</v>
      </c>
      <c r="D27" s="91">
        <f t="shared" si="4"/>
        <v>33.785064829137376</v>
      </c>
      <c r="E27" s="127">
        <v>37.5</v>
      </c>
      <c r="F27" s="128">
        <f t="shared" si="5"/>
        <v>7931.0439686400005</v>
      </c>
      <c r="G27" s="128">
        <f t="shared" si="6"/>
        <v>4071.2692372352008</v>
      </c>
      <c r="H27" s="128">
        <f t="shared" si="7"/>
        <v>495.69024804000003</v>
      </c>
      <c r="I27" s="129">
        <f t="shared" si="8"/>
        <v>78590.036525915217</v>
      </c>
      <c r="J27" s="130">
        <f t="shared" si="9"/>
        <v>98237.545657394017</v>
      </c>
      <c r="M27" s="74" t="s">
        <v>159</v>
      </c>
      <c r="N27" s="127" t="s">
        <v>137</v>
      </c>
      <c r="O27" s="90">
        <f>'[2]2015 (Cas)'!O27*1.03</f>
        <v>74971.681200000006</v>
      </c>
      <c r="P27" s="91">
        <f t="shared" si="11"/>
        <v>38.3241820830671</v>
      </c>
      <c r="Q27" s="127">
        <v>37.5</v>
      </c>
      <c r="R27" s="128">
        <f t="shared" si="0"/>
        <v>8996.6017439999996</v>
      </c>
      <c r="S27" s="128">
        <f t="shared" si="1"/>
        <v>4618.2555619200002</v>
      </c>
      <c r="T27" s="128">
        <f t="shared" si="2"/>
        <v>562.28760899999997</v>
      </c>
      <c r="U27" s="129">
        <f t="shared" si="3"/>
        <v>89148.826114920012</v>
      </c>
      <c r="V27" s="130">
        <f t="shared" si="10"/>
        <v>111436.03264365002</v>
      </c>
    </row>
    <row r="28" spans="1:22" ht="14.4" x14ac:dyDescent="0.3">
      <c r="A28" s="74" t="s">
        <v>61</v>
      </c>
      <c r="B28" s="127" t="s">
        <v>134</v>
      </c>
      <c r="C28" s="90">
        <f>'[2]2015 (Cas)'!C28*1.03</f>
        <v>68487.375528000004</v>
      </c>
      <c r="D28" s="91">
        <f t="shared" si="4"/>
        <v>35.00952103667732</v>
      </c>
      <c r="E28" s="127">
        <v>37.5</v>
      </c>
      <c r="F28" s="128">
        <f t="shared" si="5"/>
        <v>8218.4850633599999</v>
      </c>
      <c r="G28" s="128">
        <f t="shared" si="6"/>
        <v>4218.8223325248</v>
      </c>
      <c r="H28" s="128">
        <f t="shared" si="7"/>
        <v>513.65531645999999</v>
      </c>
      <c r="I28" s="129">
        <f t="shared" si="8"/>
        <v>81438.338240344805</v>
      </c>
      <c r="J28" s="130">
        <f t="shared" si="9"/>
        <v>101797.922800431</v>
      </c>
      <c r="M28" s="74" t="s">
        <v>160</v>
      </c>
      <c r="N28" s="127" t="s">
        <v>137</v>
      </c>
      <c r="O28" s="90">
        <f>'[2]2015 (Cas)'!O28*1.03</f>
        <v>77322.890216</v>
      </c>
      <c r="P28" s="91">
        <f t="shared" si="11"/>
        <v>39.526078065686903</v>
      </c>
      <c r="Q28" s="127">
        <v>37.5</v>
      </c>
      <c r="R28" s="128">
        <f t="shared" si="0"/>
        <v>9278.7468259199995</v>
      </c>
      <c r="S28" s="128">
        <f t="shared" si="1"/>
        <v>4763.0900373056002</v>
      </c>
      <c r="T28" s="128">
        <f t="shared" si="2"/>
        <v>579.92167661999997</v>
      </c>
      <c r="U28" s="129">
        <f t="shared" si="3"/>
        <v>91944.648755845599</v>
      </c>
      <c r="V28" s="130">
        <f t="shared" si="10"/>
        <v>114930.810944807</v>
      </c>
    </row>
    <row r="29" spans="1:22" ht="14.4" x14ac:dyDescent="0.3">
      <c r="A29" s="74" t="s">
        <v>62</v>
      </c>
      <c r="B29" s="127" t="s">
        <v>134</v>
      </c>
      <c r="C29" s="90">
        <f>'[2]2015 (Cas)'!C29*1.03</f>
        <v>71360.462471999999</v>
      </c>
      <c r="D29" s="91">
        <f t="shared" si="4"/>
        <v>36.478191678977637</v>
      </c>
      <c r="E29" s="127">
        <v>37.5</v>
      </c>
      <c r="F29" s="128">
        <f t="shared" si="5"/>
        <v>8563.2554966400003</v>
      </c>
      <c r="G29" s="128">
        <f t="shared" si="6"/>
        <v>4395.8044882752001</v>
      </c>
      <c r="H29" s="128">
        <f t="shared" si="7"/>
        <v>535.20346854000002</v>
      </c>
      <c r="I29" s="129">
        <f t="shared" si="8"/>
        <v>84854.725925455205</v>
      </c>
      <c r="J29" s="130">
        <f t="shared" si="9"/>
        <v>106068.40740681901</v>
      </c>
      <c r="M29" s="74" t="s">
        <v>161</v>
      </c>
      <c r="N29" s="127" t="s">
        <v>137</v>
      </c>
      <c r="O29" s="90">
        <f>'[2]2015 (Cas)'!O29*1.03</f>
        <v>82441.265920000005</v>
      </c>
      <c r="P29" s="91">
        <f t="shared" si="11"/>
        <v>42.142500150798725</v>
      </c>
      <c r="Q29" s="127">
        <v>37.5</v>
      </c>
      <c r="R29" s="128">
        <f t="shared" si="0"/>
        <v>9892.951910400001</v>
      </c>
      <c r="S29" s="128">
        <f t="shared" si="1"/>
        <v>5078.3819806720003</v>
      </c>
      <c r="T29" s="128">
        <f t="shared" si="2"/>
        <v>618.30949440000006</v>
      </c>
      <c r="U29" s="129">
        <f t="shared" si="3"/>
        <v>98030.909305472014</v>
      </c>
      <c r="V29" s="130">
        <f t="shared" si="10"/>
        <v>122538.63663184003</v>
      </c>
    </row>
    <row r="30" spans="1:22" ht="14.4" x14ac:dyDescent="0.3">
      <c r="A30" s="74" t="s">
        <v>63</v>
      </c>
      <c r="B30" s="127" t="s">
        <v>134</v>
      </c>
      <c r="C30" s="90">
        <f>'[2]2015 (Cas)'!C30*1.03</f>
        <v>73750.288248000012</v>
      </c>
      <c r="D30" s="91">
        <f t="shared" si="4"/>
        <v>37.699827858402564</v>
      </c>
      <c r="E30" s="127">
        <v>37.5</v>
      </c>
      <c r="F30" s="128">
        <f t="shared" si="5"/>
        <v>8850.0345897600018</v>
      </c>
      <c r="G30" s="128">
        <f t="shared" si="6"/>
        <v>4543.0177560768007</v>
      </c>
      <c r="H30" s="128">
        <f t="shared" si="7"/>
        <v>553.12716186000011</v>
      </c>
      <c r="I30" s="129">
        <f t="shared" si="8"/>
        <v>87696.467755696824</v>
      </c>
      <c r="J30" s="130">
        <f t="shared" si="9"/>
        <v>109620.58469462104</v>
      </c>
      <c r="M30" s="74" t="s">
        <v>162</v>
      </c>
      <c r="N30" s="127" t="s">
        <v>137</v>
      </c>
      <c r="O30" s="90">
        <f>'[2]2015 (Cas)'!O30*1.03</f>
        <v>85208.432608000017</v>
      </c>
      <c r="P30" s="91">
        <f t="shared" si="11"/>
        <v>43.557026253290744</v>
      </c>
      <c r="Q30" s="127">
        <v>37.5</v>
      </c>
      <c r="R30" s="128">
        <f t="shared" si="0"/>
        <v>10225.011912960003</v>
      </c>
      <c r="S30" s="128">
        <f t="shared" si="1"/>
        <v>5248.8394486528014</v>
      </c>
      <c r="T30" s="128">
        <f t="shared" si="2"/>
        <v>639.06324456000016</v>
      </c>
      <c r="U30" s="129">
        <f t="shared" si="3"/>
        <v>101321.34721417283</v>
      </c>
      <c r="V30" s="130">
        <f t="shared" si="10"/>
        <v>126651.68401771603</v>
      </c>
    </row>
    <row r="31" spans="1:22" ht="14.4" x14ac:dyDescent="0.3">
      <c r="A31" s="74" t="s">
        <v>64</v>
      </c>
      <c r="B31" s="127" t="s">
        <v>134</v>
      </c>
      <c r="C31" s="90">
        <f>'[2]2015 (Cas)'!C31*1.03</f>
        <v>75185.728384000016</v>
      </c>
      <c r="D31" s="91">
        <f t="shared" si="4"/>
        <v>38.433599173929721</v>
      </c>
      <c r="E31" s="127">
        <v>37.5</v>
      </c>
      <c r="F31" s="128">
        <f t="shared" si="5"/>
        <v>9022.2874060800023</v>
      </c>
      <c r="G31" s="128">
        <f t="shared" si="6"/>
        <v>4631.4408684544005</v>
      </c>
      <c r="H31" s="128">
        <f t="shared" si="7"/>
        <v>563.89296288000014</v>
      </c>
      <c r="I31" s="129">
        <f t="shared" si="8"/>
        <v>89403.349621414411</v>
      </c>
      <c r="J31" s="130">
        <f t="shared" si="9"/>
        <v>111754.18702676802</v>
      </c>
      <c r="M31" s="74" t="s">
        <v>163</v>
      </c>
      <c r="N31" s="127" t="s">
        <v>137</v>
      </c>
      <c r="O31" s="90">
        <f>'[2]2015 (Cas)'!O31*1.03</f>
        <v>87997.666016000003</v>
      </c>
      <c r="P31" s="91">
        <f t="shared" si="11"/>
        <v>44.982832468242819</v>
      </c>
      <c r="Q31" s="127">
        <v>37.5</v>
      </c>
      <c r="R31" s="128">
        <f t="shared" si="0"/>
        <v>10559.719921919999</v>
      </c>
      <c r="S31" s="128">
        <f t="shared" si="1"/>
        <v>5420.6562265856001</v>
      </c>
      <c r="T31" s="128">
        <f t="shared" si="2"/>
        <v>659.98249511999995</v>
      </c>
      <c r="U31" s="129">
        <f t="shared" si="3"/>
        <v>104638.0246596256</v>
      </c>
      <c r="V31" s="130">
        <f t="shared" si="10"/>
        <v>130797.530824532</v>
      </c>
    </row>
    <row r="32" spans="1:22" ht="14.4" x14ac:dyDescent="0.3">
      <c r="A32" s="74" t="s">
        <v>65</v>
      </c>
      <c r="B32" s="127" t="s">
        <v>134</v>
      </c>
      <c r="C32" s="90">
        <f>'[2]2015 (Cas)'!C32*1.03</f>
        <v>76620.065184000006</v>
      </c>
      <c r="D32" s="91">
        <f t="shared" si="4"/>
        <v>39.166806483833867</v>
      </c>
      <c r="E32" s="127">
        <v>37.5</v>
      </c>
      <c r="F32" s="128">
        <f t="shared" si="5"/>
        <v>9194.4078220800002</v>
      </c>
      <c r="G32" s="128">
        <f t="shared" si="6"/>
        <v>4719.7960153344002</v>
      </c>
      <c r="H32" s="128">
        <f t="shared" si="7"/>
        <v>574.65048888000001</v>
      </c>
      <c r="I32" s="129">
        <f t="shared" si="8"/>
        <v>91108.919510294407</v>
      </c>
      <c r="J32" s="130">
        <f t="shared" si="9"/>
        <v>113886.149387868</v>
      </c>
      <c r="M32" s="74" t="s">
        <v>164</v>
      </c>
      <c r="N32" s="127" t="s">
        <v>137</v>
      </c>
      <c r="O32" s="90">
        <f>'[2]2015 (Cas)'!O32*1.03</f>
        <v>89249.952376000016</v>
      </c>
      <c r="P32" s="91">
        <f t="shared" si="11"/>
        <v>45.622978850351444</v>
      </c>
      <c r="Q32" s="127">
        <v>37.5</v>
      </c>
      <c r="R32" s="128">
        <f t="shared" si="0"/>
        <v>10709.994285120001</v>
      </c>
      <c r="S32" s="128">
        <f t="shared" si="1"/>
        <v>5497.7970663616006</v>
      </c>
      <c r="T32" s="128">
        <f t="shared" si="2"/>
        <v>669.37464282000008</v>
      </c>
      <c r="U32" s="129">
        <f t="shared" si="3"/>
        <v>106127.11837030161</v>
      </c>
      <c r="V32" s="130">
        <f t="shared" si="10"/>
        <v>132658.897962877</v>
      </c>
    </row>
    <row r="33" spans="1:22" ht="14.4" x14ac:dyDescent="0.3">
      <c r="A33" s="74" t="s">
        <v>66</v>
      </c>
      <c r="B33" s="127" t="s">
        <v>134</v>
      </c>
      <c r="C33" s="90">
        <f>'[2]2015 (Cas)'!C33*1.03</f>
        <v>78057.711992000011</v>
      </c>
      <c r="D33" s="91">
        <f t="shared" si="4"/>
        <v>39.901705810607034</v>
      </c>
      <c r="E33" s="127">
        <v>37.5</v>
      </c>
      <c r="F33" s="128">
        <f t="shared" si="5"/>
        <v>9366.9254390400001</v>
      </c>
      <c r="G33" s="128">
        <f t="shared" si="6"/>
        <v>4808.3550587072004</v>
      </c>
      <c r="H33" s="128">
        <f t="shared" si="7"/>
        <v>585.43283994000001</v>
      </c>
      <c r="I33" s="129">
        <f t="shared" si="8"/>
        <v>92818.425329687205</v>
      </c>
      <c r="J33" s="130">
        <f t="shared" si="9"/>
        <v>116023.031662109</v>
      </c>
      <c r="M33" s="74" t="s">
        <v>165</v>
      </c>
      <c r="N33" s="127" t="s">
        <v>137</v>
      </c>
      <c r="O33" s="90">
        <f>'[2]2015 (Cas)'!O33*1.03</f>
        <v>90503.342072000014</v>
      </c>
      <c r="P33" s="91">
        <f t="shared" si="11"/>
        <v>46.263689238083074</v>
      </c>
      <c r="Q33" s="127">
        <v>37.5</v>
      </c>
      <c r="R33" s="128">
        <f t="shared" si="0"/>
        <v>10860.401048640002</v>
      </c>
      <c r="S33" s="128">
        <f t="shared" si="1"/>
        <v>5575.0058716352014</v>
      </c>
      <c r="T33" s="128">
        <f t="shared" si="2"/>
        <v>678.77506554000013</v>
      </c>
      <c r="U33" s="129">
        <f t="shared" si="3"/>
        <v>107617.52405781523</v>
      </c>
      <c r="V33" s="130">
        <f t="shared" si="10"/>
        <v>134521.90507226903</v>
      </c>
    </row>
    <row r="34" spans="1:22" ht="14.4" x14ac:dyDescent="0.3">
      <c r="A34" s="74" t="s">
        <v>67</v>
      </c>
      <c r="B34" s="127" t="s">
        <v>134</v>
      </c>
      <c r="C34" s="90">
        <f>'[2]2015 (Cas)'!C34*1.03</f>
        <v>80928.592264000021</v>
      </c>
      <c r="D34" s="91">
        <f t="shared" si="4"/>
        <v>41.369248441661348</v>
      </c>
      <c r="E34" s="127">
        <v>37.5</v>
      </c>
      <c r="F34" s="128">
        <f t="shared" si="5"/>
        <v>9711.4310716800028</v>
      </c>
      <c r="G34" s="128">
        <f t="shared" si="6"/>
        <v>4985.2012834624011</v>
      </c>
      <c r="H34" s="128">
        <f t="shared" si="7"/>
        <v>606.96444198000017</v>
      </c>
      <c r="I34" s="129">
        <f t="shared" si="8"/>
        <v>96232.189061122423</v>
      </c>
      <c r="J34" s="130">
        <f t="shared" si="9"/>
        <v>120290.23632640303</v>
      </c>
      <c r="M34" s="74" t="s">
        <v>166</v>
      </c>
      <c r="N34" s="127" t="s">
        <v>137</v>
      </c>
      <c r="O34" s="90">
        <f>'[2]2015 (Cas)'!O34*1.03</f>
        <v>93005.70812000001</v>
      </c>
      <c r="P34" s="91">
        <f t="shared" si="11"/>
        <v>47.542853991054315</v>
      </c>
      <c r="Q34" s="127">
        <v>37.5</v>
      </c>
      <c r="R34" s="128">
        <f t="shared" si="0"/>
        <v>11160.684974400001</v>
      </c>
      <c r="S34" s="128">
        <f t="shared" si="1"/>
        <v>5729.1516201920012</v>
      </c>
      <c r="T34" s="128">
        <f t="shared" si="2"/>
        <v>697.54281090000006</v>
      </c>
      <c r="U34" s="129">
        <f t="shared" si="3"/>
        <v>110593.08752549202</v>
      </c>
      <c r="V34" s="130">
        <f t="shared" si="10"/>
        <v>138241.35940686503</v>
      </c>
    </row>
    <row r="35" spans="1:22" ht="14.4" x14ac:dyDescent="0.3">
      <c r="A35" s="74" t="s">
        <v>68</v>
      </c>
      <c r="B35" s="127" t="s">
        <v>134</v>
      </c>
      <c r="C35" s="90">
        <f>'[2]2015 (Cas)'!C35*1.03</f>
        <v>83798.369200000001</v>
      </c>
      <c r="D35" s="91">
        <f t="shared" si="4"/>
        <v>42.836227067092643</v>
      </c>
      <c r="E35" s="127">
        <v>37.5</v>
      </c>
      <c r="F35" s="128">
        <f t="shared" si="5"/>
        <v>10055.804303999999</v>
      </c>
      <c r="G35" s="128">
        <f t="shared" si="6"/>
        <v>5161.9795427200006</v>
      </c>
      <c r="H35" s="128">
        <f t="shared" si="7"/>
        <v>628.48776899999996</v>
      </c>
      <c r="I35" s="129">
        <f t="shared" si="8"/>
        <v>99644.640815720006</v>
      </c>
      <c r="J35" s="130">
        <f t="shared" si="9"/>
        <v>124555.80101965001</v>
      </c>
      <c r="M35" s="74" t="s">
        <v>167</v>
      </c>
      <c r="N35" s="127" t="s">
        <v>137</v>
      </c>
      <c r="O35" s="90">
        <f>'[2]2015 (Cas)'!O35*1.03</f>
        <v>95509.177503999992</v>
      </c>
      <c r="P35" s="91">
        <f t="shared" si="11"/>
        <v>48.822582749648554</v>
      </c>
      <c r="Q35" s="127">
        <v>37.5</v>
      </c>
      <c r="R35" s="128">
        <f t="shared" si="0"/>
        <v>11461.101300479999</v>
      </c>
      <c r="S35" s="128">
        <f t="shared" si="1"/>
        <v>5883.3653342463995</v>
      </c>
      <c r="T35" s="128">
        <f t="shared" si="2"/>
        <v>716.31883127999993</v>
      </c>
      <c r="U35" s="129">
        <f t="shared" si="3"/>
        <v>113569.9629700064</v>
      </c>
      <c r="V35" s="130">
        <f t="shared" si="10"/>
        <v>141962.453712508</v>
      </c>
    </row>
    <row r="36" spans="1:22" ht="14.4" x14ac:dyDescent="0.3">
      <c r="A36" s="74" t="s">
        <v>69</v>
      </c>
      <c r="B36" s="127" t="s">
        <v>134</v>
      </c>
      <c r="C36" s="90">
        <f>'[2]2015 (Cas)'!C36*1.03</f>
        <v>86670.352808000011</v>
      </c>
      <c r="D36" s="91">
        <f t="shared" si="4"/>
        <v>44.304333703769977</v>
      </c>
      <c r="E36" s="127">
        <v>37.5</v>
      </c>
      <c r="F36" s="128">
        <f t="shared" si="5"/>
        <v>10400.442336960001</v>
      </c>
      <c r="G36" s="128">
        <f t="shared" si="6"/>
        <v>5338.8937329728005</v>
      </c>
      <c r="H36" s="128">
        <f t="shared" si="7"/>
        <v>650.02764606000005</v>
      </c>
      <c r="I36" s="129">
        <f t="shared" si="8"/>
        <v>103059.71652399281</v>
      </c>
      <c r="J36" s="130">
        <f t="shared" si="9"/>
        <v>128824.64565499102</v>
      </c>
      <c r="M36" s="74" t="s">
        <v>168</v>
      </c>
      <c r="N36" s="127" t="s">
        <v>137</v>
      </c>
      <c r="O36" s="90">
        <f>'[2]2015 (Cas)'!O36*1.03</f>
        <v>98012.646888000017</v>
      </c>
      <c r="P36" s="91">
        <f t="shared" si="11"/>
        <v>50.102311508242821</v>
      </c>
      <c r="Q36" s="127">
        <v>37.5</v>
      </c>
      <c r="R36" s="128">
        <f t="shared" si="0"/>
        <v>11761.517626560002</v>
      </c>
      <c r="S36" s="128">
        <f t="shared" si="1"/>
        <v>6037.5790483008013</v>
      </c>
      <c r="T36" s="128">
        <f t="shared" si="2"/>
        <v>735.09485166000013</v>
      </c>
      <c r="U36" s="129">
        <f t="shared" si="3"/>
        <v>116546.83841452083</v>
      </c>
      <c r="V36" s="130">
        <f t="shared" si="10"/>
        <v>145683.54801815102</v>
      </c>
    </row>
    <row r="37" spans="1:22" ht="14.4" x14ac:dyDescent="0.3">
      <c r="A37" s="74" t="s">
        <v>70</v>
      </c>
      <c r="B37" s="127" t="s">
        <v>134</v>
      </c>
      <c r="C37" s="90">
        <f>'[2]2015 (Cas)'!C37*1.03</f>
        <v>90017.874232000002</v>
      </c>
      <c r="D37" s="91">
        <f t="shared" si="4"/>
        <v>46.015526763961667</v>
      </c>
      <c r="E37" s="127">
        <v>37.5</v>
      </c>
      <c r="F37" s="128">
        <f t="shared" si="5"/>
        <v>10802.14490784</v>
      </c>
      <c r="G37" s="128">
        <f t="shared" si="6"/>
        <v>5545.1010526912005</v>
      </c>
      <c r="H37" s="128">
        <f t="shared" si="7"/>
        <v>675.13405674000001</v>
      </c>
      <c r="I37" s="129">
        <f t="shared" si="8"/>
        <v>107040.25424927121</v>
      </c>
      <c r="J37" s="130">
        <f t="shared" si="9"/>
        <v>133800.31781158902</v>
      </c>
      <c r="M37" s="74" t="s">
        <v>169</v>
      </c>
      <c r="N37" s="127" t="s">
        <v>137</v>
      </c>
      <c r="O37" s="90">
        <f>'[2]2015 (Cas)'!O37*1.03</f>
        <v>101265.28141600001</v>
      </c>
      <c r="P37" s="91">
        <f t="shared" si="11"/>
        <v>51.765000084856247</v>
      </c>
      <c r="Q37" s="127">
        <v>37.5</v>
      </c>
      <c r="R37" s="128">
        <f t="shared" si="0"/>
        <v>12151.833769920002</v>
      </c>
      <c r="S37" s="128">
        <f t="shared" si="1"/>
        <v>6237.9413352256006</v>
      </c>
      <c r="T37" s="128">
        <f t="shared" si="2"/>
        <v>759.48961062000012</v>
      </c>
      <c r="U37" s="129">
        <f t="shared" si="3"/>
        <v>120414.54613176562</v>
      </c>
      <c r="V37" s="130">
        <f t="shared" si="10"/>
        <v>150518.18266470701</v>
      </c>
    </row>
    <row r="38" spans="1:22" ht="14.4" x14ac:dyDescent="0.3">
      <c r="A38" s="74" t="s">
        <v>71</v>
      </c>
      <c r="B38" s="127" t="s">
        <v>134</v>
      </c>
      <c r="C38" s="90">
        <f>'[2]2015 (Cas)'!C38*1.03</f>
        <v>90497.825392000013</v>
      </c>
      <c r="D38" s="91">
        <f t="shared" si="4"/>
        <v>46.260869209968057</v>
      </c>
      <c r="E38" s="127">
        <v>37.5</v>
      </c>
      <c r="F38" s="128">
        <f t="shared" si="5"/>
        <v>10859.739047040001</v>
      </c>
      <c r="G38" s="128">
        <f t="shared" si="6"/>
        <v>5574.6660441472004</v>
      </c>
      <c r="H38" s="128">
        <f t="shared" si="7"/>
        <v>678.73369044000003</v>
      </c>
      <c r="I38" s="129">
        <f t="shared" si="8"/>
        <v>107610.96417362722</v>
      </c>
      <c r="J38" s="130">
        <f t="shared" si="9"/>
        <v>134513.70521703403</v>
      </c>
      <c r="M38" s="74" t="s">
        <v>170</v>
      </c>
      <c r="N38" s="127" t="s">
        <v>137</v>
      </c>
      <c r="O38" s="90">
        <f>'[2]2015 (Cas)'!O38*1.03</f>
        <v>104498.05589600001</v>
      </c>
      <c r="P38" s="91">
        <f t="shared" si="11"/>
        <v>53.417536560255591</v>
      </c>
      <c r="Q38" s="127">
        <v>37.5</v>
      </c>
      <c r="R38" s="128">
        <f t="shared" si="0"/>
        <v>12539.766707520001</v>
      </c>
      <c r="S38" s="128">
        <f t="shared" si="1"/>
        <v>6437.0802431935999</v>
      </c>
      <c r="T38" s="128">
        <f t="shared" si="2"/>
        <v>783.73541922000004</v>
      </c>
      <c r="U38" s="129">
        <f t="shared" si="3"/>
        <v>124258.63826593361</v>
      </c>
      <c r="V38" s="130">
        <f t="shared" si="10"/>
        <v>155323.29783241701</v>
      </c>
    </row>
    <row r="39" spans="1:22" ht="14.4" x14ac:dyDescent="0.3">
      <c r="A39" s="74" t="s">
        <v>72</v>
      </c>
      <c r="B39" s="127" t="s">
        <v>134</v>
      </c>
      <c r="C39" s="90">
        <f>'[2]2015 (Cas)'!C39*1.03</f>
        <v>93368.705664000008</v>
      </c>
      <c r="D39" s="91">
        <f t="shared" si="4"/>
        <v>47.728411841022371</v>
      </c>
      <c r="E39" s="127">
        <v>37.5</v>
      </c>
      <c r="F39" s="128">
        <f t="shared" si="5"/>
        <v>11204.244679680001</v>
      </c>
      <c r="G39" s="128">
        <f t="shared" si="6"/>
        <v>5751.512268902401</v>
      </c>
      <c r="H39" s="128">
        <f t="shared" si="7"/>
        <v>700.26529248000008</v>
      </c>
      <c r="I39" s="129">
        <f t="shared" si="8"/>
        <v>111024.72790506242</v>
      </c>
      <c r="J39" s="130">
        <f t="shared" si="9"/>
        <v>138780.90988132803</v>
      </c>
      <c r="M39" s="74" t="s">
        <v>171</v>
      </c>
      <c r="N39" s="127" t="s">
        <v>137</v>
      </c>
      <c r="O39" s="90">
        <f>'[2]2015 (Cas)'!O39*1.03</f>
        <v>107723.10702400001</v>
      </c>
      <c r="P39" s="91">
        <f t="shared" si="11"/>
        <v>55.066124996293937</v>
      </c>
      <c r="Q39" s="127">
        <v>37.5</v>
      </c>
      <c r="R39" s="128">
        <f t="shared" si="0"/>
        <v>12926.77284288</v>
      </c>
      <c r="S39" s="128">
        <f t="shared" si="1"/>
        <v>6635.7433926784006</v>
      </c>
      <c r="T39" s="128">
        <f t="shared" si="2"/>
        <v>807.92330268000001</v>
      </c>
      <c r="U39" s="129">
        <f t="shared" si="3"/>
        <v>128093.54656223842</v>
      </c>
      <c r="V39" s="130">
        <f t="shared" si="10"/>
        <v>160116.93320279801</v>
      </c>
    </row>
    <row r="40" spans="1:22" ht="14.4" x14ac:dyDescent="0.3">
      <c r="A40" s="74" t="s">
        <v>73</v>
      </c>
      <c r="B40" s="127" t="s">
        <v>134</v>
      </c>
      <c r="C40" s="90">
        <f>'[2]2015 (Cas)'!C40*1.03</f>
        <v>96243.999280000004</v>
      </c>
      <c r="D40" s="91">
        <f t="shared" si="4"/>
        <v>49.198210494568698</v>
      </c>
      <c r="E40" s="127">
        <v>37.5</v>
      </c>
      <c r="F40" s="128">
        <f t="shared" si="5"/>
        <v>11549.279913599999</v>
      </c>
      <c r="G40" s="128">
        <f t="shared" si="6"/>
        <v>5928.6303556479997</v>
      </c>
      <c r="H40" s="128">
        <f t="shared" si="7"/>
        <v>721.82999459999996</v>
      </c>
      <c r="I40" s="129">
        <f t="shared" si="8"/>
        <v>114443.739543848</v>
      </c>
      <c r="J40" s="130">
        <f t="shared" si="9"/>
        <v>143054.67442980999</v>
      </c>
      <c r="M40" s="74" t="s">
        <v>172</v>
      </c>
      <c r="N40" s="127" t="s">
        <v>137</v>
      </c>
      <c r="O40" s="90">
        <f>'[2]2015 (Cas)'!O40*1.03</f>
        <v>110952.57149600002</v>
      </c>
      <c r="P40" s="91">
        <f t="shared" si="11"/>
        <v>56.716969454824287</v>
      </c>
      <c r="Q40" s="127">
        <v>37.5</v>
      </c>
      <c r="R40" s="128">
        <f t="shared" si="0"/>
        <v>13314.308579520002</v>
      </c>
      <c r="S40" s="128">
        <f t="shared" si="1"/>
        <v>6834.6784041536012</v>
      </c>
      <c r="T40" s="128">
        <f t="shared" si="2"/>
        <v>832.14428622000014</v>
      </c>
      <c r="U40" s="129">
        <f t="shared" si="3"/>
        <v>131933.70276589363</v>
      </c>
      <c r="V40" s="130">
        <f t="shared" si="10"/>
        <v>164917.12845736704</v>
      </c>
    </row>
    <row r="41" spans="1:22" ht="14.4" x14ac:dyDescent="0.3">
      <c r="A41" s="74" t="s">
        <v>74</v>
      </c>
      <c r="B41" s="127" t="s">
        <v>134</v>
      </c>
      <c r="C41" s="90">
        <f>'[2]2015 (Cas)'!C41*1.03</f>
        <v>99111.569543999998</v>
      </c>
      <c r="D41" s="91">
        <f t="shared" si="4"/>
        <v>50.664061108753998</v>
      </c>
      <c r="E41" s="127">
        <v>37.5</v>
      </c>
      <c r="F41" s="128">
        <f t="shared" si="5"/>
        <v>11893.38834528</v>
      </c>
      <c r="G41" s="128">
        <f t="shared" si="6"/>
        <v>6105.2726839103998</v>
      </c>
      <c r="H41" s="128">
        <f t="shared" si="7"/>
        <v>743.33677158</v>
      </c>
      <c r="I41" s="129">
        <f t="shared" si="8"/>
        <v>117853.56734477039</v>
      </c>
      <c r="J41" s="130">
        <f t="shared" si="9"/>
        <v>147316.95918096299</v>
      </c>
      <c r="M41" s="74" t="s">
        <v>173</v>
      </c>
      <c r="N41" s="127" t="s">
        <v>137</v>
      </c>
      <c r="O41" s="90">
        <f>'[2]2015 (Cas)'!O41*1.03</f>
        <v>117808.70140000001</v>
      </c>
      <c r="P41" s="91">
        <f t="shared" si="11"/>
        <v>60.221700396166135</v>
      </c>
      <c r="Q41" s="127">
        <v>37.5</v>
      </c>
      <c r="R41" s="128">
        <f t="shared" si="0"/>
        <v>14137.044168</v>
      </c>
      <c r="S41" s="128">
        <f t="shared" si="1"/>
        <v>7257.0160062400009</v>
      </c>
      <c r="T41" s="128">
        <f t="shared" si="2"/>
        <v>883.56526050000002</v>
      </c>
      <c r="U41" s="129">
        <f t="shared" si="3"/>
        <v>140086.32683474003</v>
      </c>
      <c r="V41" s="130">
        <f t="shared" si="10"/>
        <v>175107.90854342503</v>
      </c>
    </row>
    <row r="42" spans="1:22" ht="14.4" x14ac:dyDescent="0.3">
      <c r="A42" s="74" t="s">
        <v>75</v>
      </c>
      <c r="B42" s="127" t="s">
        <v>134</v>
      </c>
      <c r="C42" s="90">
        <f>'[2]2015 (Cas)'!C42*1.03</f>
        <v>104854.43342400002</v>
      </c>
      <c r="D42" s="91">
        <f t="shared" si="4"/>
        <v>53.599710376485625</v>
      </c>
      <c r="E42" s="127">
        <v>37.5</v>
      </c>
      <c r="F42" s="128">
        <f t="shared" si="5"/>
        <v>12582.532010880002</v>
      </c>
      <c r="G42" s="128">
        <f t="shared" si="6"/>
        <v>6459.0330989184013</v>
      </c>
      <c r="H42" s="128">
        <f t="shared" si="7"/>
        <v>786.40825068000015</v>
      </c>
      <c r="I42" s="129">
        <f t="shared" si="8"/>
        <v>124682.40678447843</v>
      </c>
      <c r="J42" s="130">
        <f t="shared" si="9"/>
        <v>155853.00848059804</v>
      </c>
      <c r="M42" s="74" t="s">
        <v>174</v>
      </c>
      <c r="N42" s="127" t="s">
        <v>137</v>
      </c>
      <c r="O42" s="90">
        <f>'[2]2015 (Cas)'!O42*1.03</f>
        <v>121432.05682400001</v>
      </c>
      <c r="P42" s="91">
        <f t="shared" si="11"/>
        <v>62.073894862108631</v>
      </c>
      <c r="Q42" s="127">
        <v>37.5</v>
      </c>
      <c r="R42" s="128">
        <f t="shared" si="0"/>
        <v>14571.846818880002</v>
      </c>
      <c r="S42" s="128">
        <f t="shared" si="1"/>
        <v>7480.2147003584005</v>
      </c>
      <c r="T42" s="128">
        <f t="shared" si="2"/>
        <v>910.7404261800001</v>
      </c>
      <c r="U42" s="129">
        <f t="shared" si="3"/>
        <v>144394.85876941841</v>
      </c>
      <c r="V42" s="130">
        <f t="shared" si="10"/>
        <v>180493.57346177302</v>
      </c>
    </row>
    <row r="43" spans="1:22" ht="14.4" x14ac:dyDescent="0.3">
      <c r="A43" s="74" t="s">
        <v>76</v>
      </c>
      <c r="B43" s="127" t="s">
        <v>134</v>
      </c>
      <c r="C43" s="90">
        <f>'[2]2015 (Cas)'!C43*1.03</f>
        <v>106767.618048</v>
      </c>
      <c r="D43" s="91">
        <f t="shared" si="4"/>
        <v>54.577696126773162</v>
      </c>
      <c r="E43" s="127">
        <v>37.5</v>
      </c>
      <c r="F43" s="128">
        <f t="shared" si="5"/>
        <v>12812.11416576</v>
      </c>
      <c r="G43" s="128">
        <f t="shared" si="6"/>
        <v>6576.8852717567997</v>
      </c>
      <c r="H43" s="128">
        <f t="shared" si="7"/>
        <v>800.75713536000001</v>
      </c>
      <c r="I43" s="129">
        <f t="shared" si="8"/>
        <v>126957.3746208768</v>
      </c>
      <c r="J43" s="130">
        <f t="shared" si="9"/>
        <v>158696.71827609598</v>
      </c>
      <c r="M43" s="74" t="s">
        <v>175</v>
      </c>
      <c r="N43" s="127" t="s">
        <v>137</v>
      </c>
      <c r="O43" s="90">
        <f>'[2]2015 (Cas)'!O43*1.03</f>
        <v>125058.72225600001</v>
      </c>
      <c r="P43" s="91">
        <f t="shared" si="11"/>
        <v>63.927781344920128</v>
      </c>
      <c r="Q43" s="127">
        <v>37.5</v>
      </c>
      <c r="R43" s="128">
        <f t="shared" si="0"/>
        <v>15007.046670720001</v>
      </c>
      <c r="S43" s="128">
        <f t="shared" si="1"/>
        <v>7703.6172909696006</v>
      </c>
      <c r="T43" s="128">
        <f t="shared" si="2"/>
        <v>937.94041692000008</v>
      </c>
      <c r="U43" s="129">
        <f t="shared" si="3"/>
        <v>148707.32663460961</v>
      </c>
      <c r="V43" s="130">
        <f t="shared" si="10"/>
        <v>185884.15829326201</v>
      </c>
    </row>
    <row r="44" spans="1:22" ht="14.4" x14ac:dyDescent="0.3">
      <c r="A44" s="74" t="s">
        <v>77</v>
      </c>
      <c r="B44" s="127" t="s">
        <v>134</v>
      </c>
      <c r="C44" s="90">
        <f>'[2]2015 (Cas)'!C44*1.03</f>
        <v>108684.11268000001</v>
      </c>
      <c r="D44" s="91">
        <f t="shared" si="4"/>
        <v>55.557373893929714</v>
      </c>
      <c r="E44" s="127">
        <v>37.5</v>
      </c>
      <c r="F44" s="128">
        <f t="shared" si="5"/>
        <v>13042.0935216</v>
      </c>
      <c r="G44" s="128">
        <f t="shared" si="6"/>
        <v>6694.9413410879997</v>
      </c>
      <c r="H44" s="128">
        <f t="shared" si="7"/>
        <v>815.13084509999999</v>
      </c>
      <c r="I44" s="129">
        <f t="shared" si="8"/>
        <v>129236.27838778798</v>
      </c>
      <c r="J44" s="130">
        <f t="shared" si="9"/>
        <v>161545.34798473498</v>
      </c>
      <c r="M44" s="74" t="s">
        <v>727</v>
      </c>
      <c r="N44" s="127" t="s">
        <v>137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</row>
    <row r="45" spans="1:22" ht="14.4" x14ac:dyDescent="0.3">
      <c r="A45" s="74" t="s">
        <v>78</v>
      </c>
      <c r="B45" s="127" t="s">
        <v>134</v>
      </c>
      <c r="C45" s="90">
        <f>'[2]2015 (Cas)'!C45*1.03</f>
        <v>111073.938456</v>
      </c>
      <c r="D45" s="91">
        <f t="shared" si="4"/>
        <v>56.779010073354634</v>
      </c>
      <c r="E45" s="127">
        <v>37.5</v>
      </c>
      <c r="F45" s="128">
        <f t="shared" si="5"/>
        <v>13328.87261472</v>
      </c>
      <c r="G45" s="128">
        <f t="shared" si="6"/>
        <v>6842.1546088896002</v>
      </c>
      <c r="H45" s="128">
        <f t="shared" si="7"/>
        <v>833.05453841999997</v>
      </c>
      <c r="I45" s="129">
        <f t="shared" si="8"/>
        <v>132078.02021802959</v>
      </c>
      <c r="J45" s="130">
        <f t="shared" si="9"/>
        <v>165097.52527253699</v>
      </c>
      <c r="M45" s="74" t="s">
        <v>176</v>
      </c>
      <c r="N45" s="127" t="s">
        <v>137</v>
      </c>
      <c r="O45" s="90">
        <f>'[2]2015 (Cas)'!O44*1.03</f>
        <v>125951.32107999999</v>
      </c>
      <c r="P45" s="91">
        <f t="shared" si="11"/>
        <v>64.384061893929712</v>
      </c>
      <c r="Q45" s="127">
        <v>37.5</v>
      </c>
      <c r="R45" s="128">
        <f t="shared" si="0"/>
        <v>15114.158529599999</v>
      </c>
      <c r="S45" s="128">
        <f t="shared" si="1"/>
        <v>7758.6013785280002</v>
      </c>
      <c r="T45" s="128">
        <f t="shared" si="2"/>
        <v>944.63490809999996</v>
      </c>
      <c r="U45" s="129">
        <f t="shared" si="3"/>
        <v>149768.71589622801</v>
      </c>
      <c r="V45" s="130">
        <f t="shared" si="10"/>
        <v>187210.894870285</v>
      </c>
    </row>
    <row r="46" spans="1:22" ht="14.4" x14ac:dyDescent="0.3">
      <c r="A46" s="74" t="s">
        <v>79</v>
      </c>
      <c r="B46" s="127" t="s">
        <v>134</v>
      </c>
      <c r="C46" s="90">
        <f>'[2]2015 (Cas)'!C46*1.03</f>
        <v>113468.177576</v>
      </c>
      <c r="D46" s="91">
        <f t="shared" si="4"/>
        <v>58.002902275271566</v>
      </c>
      <c r="E46" s="127">
        <v>37.5</v>
      </c>
      <c r="F46" s="128">
        <f t="shared" si="5"/>
        <v>13616.18130912</v>
      </c>
      <c r="G46" s="128">
        <f t="shared" si="6"/>
        <v>6989.6397386816006</v>
      </c>
      <c r="H46" s="128">
        <f t="shared" si="7"/>
        <v>851.01133182000001</v>
      </c>
      <c r="I46" s="129">
        <f t="shared" si="8"/>
        <v>134925.00995562159</v>
      </c>
      <c r="J46" s="130">
        <f t="shared" si="9"/>
        <v>168656.26244452698</v>
      </c>
      <c r="M46" s="74" t="s">
        <v>177</v>
      </c>
      <c r="N46" s="127" t="s">
        <v>137</v>
      </c>
      <c r="O46" s="90">
        <f>'[2]2015 (Cas)'!O45*1.03</f>
        <v>133073.35496000003</v>
      </c>
      <c r="P46" s="91">
        <f t="shared" si="11"/>
        <v>68.024718190415342</v>
      </c>
      <c r="Q46" s="127">
        <v>37.5</v>
      </c>
      <c r="R46" s="128">
        <f t="shared" si="0"/>
        <v>15968.802595200003</v>
      </c>
      <c r="S46" s="128">
        <f t="shared" si="1"/>
        <v>8197.3186655360023</v>
      </c>
      <c r="T46" s="128">
        <f t="shared" si="2"/>
        <v>998.05016220000016</v>
      </c>
      <c r="U46" s="129">
        <f t="shared" si="3"/>
        <v>158237.52638293605</v>
      </c>
      <c r="V46" s="130">
        <f t="shared" si="10"/>
        <v>197796.90797867006</v>
      </c>
    </row>
    <row r="47" spans="1:22" ht="14.4" x14ac:dyDescent="0.3">
      <c r="A47" s="74" t="s">
        <v>80</v>
      </c>
      <c r="B47" s="127" t="s">
        <v>134</v>
      </c>
      <c r="C47" s="90">
        <f>'[2]2015 (Cas)'!C47*1.03</f>
        <v>119885.17975200001</v>
      </c>
      <c r="D47" s="91">
        <f t="shared" si="4"/>
        <v>61.28315897865815</v>
      </c>
      <c r="E47" s="127">
        <v>37.5</v>
      </c>
      <c r="F47" s="128">
        <f t="shared" si="5"/>
        <v>14386.221570240001</v>
      </c>
      <c r="G47" s="128">
        <f t="shared" si="6"/>
        <v>7384.9270727232006</v>
      </c>
      <c r="H47" s="128">
        <f t="shared" si="7"/>
        <v>899.13884814000005</v>
      </c>
      <c r="I47" s="129">
        <f t="shared" si="8"/>
        <v>142555.46724310319</v>
      </c>
      <c r="J47" s="130">
        <f t="shared" si="9"/>
        <v>178194.33405387899</v>
      </c>
      <c r="M47" s="74" t="s">
        <v>178</v>
      </c>
      <c r="N47" s="127" t="s">
        <v>137</v>
      </c>
      <c r="O47" s="90">
        <f>'[2]2015 (Cas)'!O46*1.03</f>
        <v>135712.53467200001</v>
      </c>
      <c r="P47" s="91">
        <f t="shared" si="11"/>
        <v>69.373819640638985</v>
      </c>
      <c r="Q47" s="127">
        <v>37.5</v>
      </c>
      <c r="R47" s="128">
        <f t="shared" si="0"/>
        <v>16285.504160640001</v>
      </c>
      <c r="S47" s="128">
        <f t="shared" si="1"/>
        <v>8359.8921357952004</v>
      </c>
      <c r="T47" s="128">
        <f t="shared" si="2"/>
        <v>1017.8440100400001</v>
      </c>
      <c r="U47" s="129">
        <f t="shared" si="3"/>
        <v>161375.77497847521</v>
      </c>
      <c r="V47" s="130">
        <f t="shared" si="10"/>
        <v>201719.718723094</v>
      </c>
    </row>
    <row r="48" spans="1:22" ht="14.4" x14ac:dyDescent="0.3">
      <c r="A48" s="74" t="s">
        <v>81</v>
      </c>
      <c r="B48" s="127" t="s">
        <v>134</v>
      </c>
      <c r="C48" s="90">
        <f>'[2]2015 (Cas)'!C48*1.03</f>
        <v>122262.86883200002</v>
      </c>
      <c r="D48" s="91">
        <f t="shared" si="4"/>
        <v>62.498591096230051</v>
      </c>
      <c r="E48" s="127">
        <v>37.5</v>
      </c>
      <c r="F48" s="128">
        <f t="shared" si="5"/>
        <v>14671.544259840002</v>
      </c>
      <c r="G48" s="128">
        <f t="shared" si="6"/>
        <v>7531.3927200512007</v>
      </c>
      <c r="H48" s="128">
        <f t="shared" si="7"/>
        <v>916.97151624000014</v>
      </c>
      <c r="I48" s="129">
        <f t="shared" si="8"/>
        <v>145382.77732813123</v>
      </c>
      <c r="J48" s="130">
        <f t="shared" si="9"/>
        <v>181728.47166016404</v>
      </c>
      <c r="M48" s="74" t="s">
        <v>179</v>
      </c>
      <c r="N48" s="127" t="s">
        <v>137</v>
      </c>
      <c r="O48" s="90">
        <f>'[2]2015 (Cas)'!O47*1.03</f>
        <v>138349.50771200002</v>
      </c>
      <c r="P48" s="91">
        <f t="shared" si="11"/>
        <v>70.721793079616617</v>
      </c>
      <c r="Q48" s="127">
        <v>37.5</v>
      </c>
      <c r="R48" s="128">
        <f t="shared" si="0"/>
        <v>16601.940925440002</v>
      </c>
      <c r="S48" s="128">
        <f t="shared" si="1"/>
        <v>8522.3296750592017</v>
      </c>
      <c r="T48" s="128">
        <f t="shared" si="2"/>
        <v>1037.6213078400001</v>
      </c>
      <c r="U48" s="129">
        <f t="shared" si="3"/>
        <v>164511.39962033922</v>
      </c>
      <c r="V48" s="130">
        <f t="shared" si="10"/>
        <v>205639.24952542403</v>
      </c>
    </row>
    <row r="49" spans="1:22" ht="14.4" x14ac:dyDescent="0.3">
      <c r="A49" s="74" t="s">
        <v>82</v>
      </c>
      <c r="B49" s="127" t="s">
        <v>134</v>
      </c>
      <c r="C49" s="90">
        <f>'[2]2015 (Cas)'!C49*1.03</f>
        <v>124640.557912</v>
      </c>
      <c r="D49" s="91">
        <f t="shared" si="4"/>
        <v>63.714023213801923</v>
      </c>
      <c r="E49" s="127">
        <v>37.5</v>
      </c>
      <c r="F49" s="128">
        <f t="shared" si="5"/>
        <v>14956.86694944</v>
      </c>
      <c r="G49" s="128">
        <f t="shared" si="6"/>
        <v>7677.8583673792</v>
      </c>
      <c r="H49" s="128">
        <f t="shared" si="7"/>
        <v>934.80418434000001</v>
      </c>
      <c r="I49" s="129">
        <f t="shared" si="8"/>
        <v>148210.0874131592</v>
      </c>
      <c r="J49" s="130">
        <f t="shared" si="9"/>
        <v>185262.609266449</v>
      </c>
      <c r="M49" s="74" t="s">
        <v>180</v>
      </c>
      <c r="N49" s="127" t="s">
        <v>137</v>
      </c>
      <c r="O49" s="90">
        <f>'[2]2015 (Cas)'!O48*1.03</f>
        <v>139970.308296</v>
      </c>
      <c r="P49" s="91">
        <f t="shared" si="11"/>
        <v>71.550317339808302</v>
      </c>
      <c r="Q49" s="127">
        <v>37.5</v>
      </c>
      <c r="R49" s="128">
        <f t="shared" si="0"/>
        <v>16796.436995519998</v>
      </c>
      <c r="S49" s="128">
        <f t="shared" si="1"/>
        <v>8622.1709910335994</v>
      </c>
      <c r="T49" s="128">
        <f t="shared" si="2"/>
        <v>1049.7773122199999</v>
      </c>
      <c r="U49" s="129">
        <f t="shared" si="3"/>
        <v>166438.69359477359</v>
      </c>
      <c r="V49" s="130">
        <f t="shared" si="10"/>
        <v>208048.36699346697</v>
      </c>
    </row>
    <row r="50" spans="1:22" ht="14.4" x14ac:dyDescent="0.3">
      <c r="A50" s="74" t="s">
        <v>83</v>
      </c>
      <c r="B50" s="127" t="s">
        <v>134</v>
      </c>
      <c r="C50" s="90">
        <f>'[2]2015 (Cas)'!C50*1.03</f>
        <v>126099.168104</v>
      </c>
      <c r="D50" s="91">
        <f t="shared" si="4"/>
        <v>64.459638647412135</v>
      </c>
      <c r="E50" s="127">
        <v>37.5</v>
      </c>
      <c r="F50" s="128">
        <f t="shared" si="5"/>
        <v>15131.900172479998</v>
      </c>
      <c r="G50" s="128">
        <f t="shared" si="6"/>
        <v>7767.7087552063995</v>
      </c>
      <c r="H50" s="128">
        <f t="shared" si="7"/>
        <v>945.74376077999989</v>
      </c>
      <c r="I50" s="129">
        <f t="shared" si="8"/>
        <v>149944.52079246638</v>
      </c>
      <c r="J50" s="130">
        <f t="shared" si="9"/>
        <v>187430.65099058297</v>
      </c>
      <c r="M50" s="74" t="s">
        <v>181</v>
      </c>
      <c r="N50" s="127" t="s">
        <v>137</v>
      </c>
      <c r="O50" s="90">
        <f>'[2]2015 (Cas)'!O49*1.03</f>
        <v>142748.508344</v>
      </c>
      <c r="P50" s="91">
        <f t="shared" si="11"/>
        <v>72.970483498530356</v>
      </c>
      <c r="Q50" s="127">
        <v>37.5</v>
      </c>
      <c r="R50" s="128">
        <f t="shared" si="0"/>
        <v>17129.821001280001</v>
      </c>
      <c r="S50" s="128">
        <f t="shared" si="1"/>
        <v>8793.3081139904007</v>
      </c>
      <c r="T50" s="128">
        <f t="shared" si="2"/>
        <v>1070.6138125800001</v>
      </c>
      <c r="U50" s="129">
        <f t="shared" si="3"/>
        <v>169742.25127185043</v>
      </c>
      <c r="V50" s="130">
        <f t="shared" si="10"/>
        <v>212177.81408981304</v>
      </c>
    </row>
    <row r="51" spans="1:22" ht="14.4" x14ac:dyDescent="0.3">
      <c r="A51" s="74" t="s">
        <v>84</v>
      </c>
      <c r="B51" s="127" t="s">
        <v>134</v>
      </c>
      <c r="C51" s="90">
        <f>'[2]2015 (Cas)'!C51*1.03</f>
        <v>128602.63748800002</v>
      </c>
      <c r="D51" s="91">
        <f t="shared" si="4"/>
        <v>65.739367406006394</v>
      </c>
      <c r="E51" s="127">
        <v>37.5</v>
      </c>
      <c r="F51" s="128">
        <f t="shared" si="5"/>
        <v>15432.316498560001</v>
      </c>
      <c r="G51" s="128">
        <f t="shared" si="6"/>
        <v>7921.9224692608013</v>
      </c>
      <c r="H51" s="128">
        <f t="shared" si="7"/>
        <v>964.51978116000009</v>
      </c>
      <c r="I51" s="129">
        <f t="shared" si="8"/>
        <v>152921.39623698083</v>
      </c>
      <c r="J51" s="130">
        <f t="shared" si="9"/>
        <v>191151.74529622603</v>
      </c>
      <c r="M51" s="74" t="s">
        <v>182</v>
      </c>
      <c r="N51" s="127" t="s">
        <v>137</v>
      </c>
      <c r="O51" s="90">
        <f>'[2]2015 (Cas)'!O50*1.03</f>
        <v>145488.09163200003</v>
      </c>
      <c r="P51" s="91">
        <f t="shared" si="11"/>
        <v>74.370909460447294</v>
      </c>
      <c r="Q51" s="127">
        <v>37.5</v>
      </c>
      <c r="R51" s="128">
        <f t="shared" si="0"/>
        <v>17458.570995840004</v>
      </c>
      <c r="S51" s="128">
        <f t="shared" si="1"/>
        <v>8962.0664445312013</v>
      </c>
      <c r="T51" s="128">
        <f t="shared" si="2"/>
        <v>1091.1606872400002</v>
      </c>
      <c r="U51" s="129">
        <f t="shared" si="3"/>
        <v>172999.88975961122</v>
      </c>
      <c r="V51" s="130">
        <f t="shared" si="10"/>
        <v>216249.86219951403</v>
      </c>
    </row>
    <row r="52" spans="1:22" ht="14.4" x14ac:dyDescent="0.3">
      <c r="A52" s="74" t="s">
        <v>85</v>
      </c>
      <c r="B52" s="127" t="s">
        <v>134</v>
      </c>
      <c r="C52" s="90">
        <f>'[2]2015 (Cas)'!C52*1.03</f>
        <v>131069.69678400001</v>
      </c>
      <c r="D52" s="91">
        <f t="shared" si="4"/>
        <v>67.000483979041533</v>
      </c>
      <c r="E52" s="127">
        <v>37.5</v>
      </c>
      <c r="F52" s="128">
        <f t="shared" si="5"/>
        <v>15728.363614080001</v>
      </c>
      <c r="G52" s="128">
        <f t="shared" si="6"/>
        <v>8073.8933218944003</v>
      </c>
      <c r="H52" s="128">
        <f t="shared" si="7"/>
        <v>983.02272588000005</v>
      </c>
      <c r="I52" s="129">
        <f t="shared" si="8"/>
        <v>155854.97644585441</v>
      </c>
      <c r="J52" s="130">
        <f t="shared" si="9"/>
        <v>194818.72055731801</v>
      </c>
      <c r="M52" s="74" t="s">
        <v>183</v>
      </c>
      <c r="N52" s="127" t="s">
        <v>137</v>
      </c>
      <c r="O52" s="90">
        <f>'[2]2015 (Cas)'!O51*1.03</f>
        <v>149921.29568000001</v>
      </c>
      <c r="P52" s="91">
        <f t="shared" si="11"/>
        <v>76.63708405367413</v>
      </c>
      <c r="Q52" s="127">
        <v>37.5</v>
      </c>
      <c r="R52" s="128">
        <f t="shared" si="0"/>
        <v>17990.5554816</v>
      </c>
      <c r="S52" s="128">
        <f t="shared" si="1"/>
        <v>9235.1518138880001</v>
      </c>
      <c r="T52" s="128">
        <f t="shared" si="2"/>
        <v>1124.4097176</v>
      </c>
      <c r="U52" s="129">
        <f t="shared" si="3"/>
        <v>178271.412693088</v>
      </c>
      <c r="V52" s="130">
        <f t="shared" si="10"/>
        <v>222839.26586635999</v>
      </c>
    </row>
    <row r="53" spans="1:22" ht="14.4" x14ac:dyDescent="0.3">
      <c r="A53" s="74" t="s">
        <v>86</v>
      </c>
      <c r="B53" s="127" t="s">
        <v>134</v>
      </c>
      <c r="C53" s="90">
        <f>'[2]2015 (Cas)'!C53*1.03</f>
        <v>135063.77310399999</v>
      </c>
      <c r="D53" s="91">
        <f t="shared" si="4"/>
        <v>69.042184334313092</v>
      </c>
      <c r="E53" s="127">
        <v>37.5</v>
      </c>
      <c r="F53" s="128">
        <f t="shared" si="5"/>
        <v>16207.652772479998</v>
      </c>
      <c r="G53" s="128">
        <f t="shared" si="6"/>
        <v>8319.9284232064001</v>
      </c>
      <c r="H53" s="128">
        <f t="shared" si="7"/>
        <v>1012.9782982799999</v>
      </c>
      <c r="I53" s="129">
        <f t="shared" si="8"/>
        <v>160604.33259796642</v>
      </c>
      <c r="J53" s="130">
        <f t="shared" si="9"/>
        <v>200755.41574745803</v>
      </c>
      <c r="M53" s="74" t="s">
        <v>184</v>
      </c>
      <c r="N53" s="127" t="s">
        <v>137</v>
      </c>
      <c r="O53" s="90">
        <f>'[2]2015 (Cas)'!O52*1.03</f>
        <v>152901.40621599997</v>
      </c>
      <c r="P53" s="91">
        <f t="shared" si="11"/>
        <v>78.160463241405736</v>
      </c>
      <c r="Q53" s="127">
        <v>37.5</v>
      </c>
      <c r="R53" s="128">
        <f t="shared" si="0"/>
        <v>18348.168745919997</v>
      </c>
      <c r="S53" s="128">
        <f t="shared" si="1"/>
        <v>9418.7266229055986</v>
      </c>
      <c r="T53" s="128">
        <f t="shared" si="2"/>
        <v>1146.7605466199998</v>
      </c>
      <c r="U53" s="129">
        <f t="shared" si="3"/>
        <v>181815.06213144559</v>
      </c>
      <c r="V53" s="130">
        <f t="shared" si="10"/>
        <v>227268.827664307</v>
      </c>
    </row>
    <row r="54" spans="1:22" ht="14.4" x14ac:dyDescent="0.3">
      <c r="A54" s="74" t="s">
        <v>87</v>
      </c>
      <c r="B54" s="127" t="s">
        <v>134</v>
      </c>
      <c r="C54" s="90">
        <f>'[2]2015 (Cas)'!C54*1.03</f>
        <v>137749.29292800001</v>
      </c>
      <c r="D54" s="91">
        <f t="shared" si="4"/>
        <v>70.414974020702886</v>
      </c>
      <c r="E54" s="127">
        <v>37.5</v>
      </c>
      <c r="F54" s="128">
        <f t="shared" si="5"/>
        <v>16529.915151360001</v>
      </c>
      <c r="G54" s="128">
        <f t="shared" si="6"/>
        <v>8485.3564443648011</v>
      </c>
      <c r="H54" s="128">
        <f t="shared" si="7"/>
        <v>1033.1196969600001</v>
      </c>
      <c r="I54" s="129">
        <f t="shared" si="8"/>
        <v>163797.68422068481</v>
      </c>
      <c r="J54" s="130">
        <f t="shared" si="9"/>
        <v>204747.10527585601</v>
      </c>
      <c r="M54" s="74" t="s">
        <v>185</v>
      </c>
      <c r="N54" s="127" t="s">
        <v>137</v>
      </c>
      <c r="O54" s="90">
        <f>'[2]2015 (Cas)'!O53*1.03</f>
        <v>155885.930096</v>
      </c>
      <c r="P54" s="91">
        <f t="shared" si="11"/>
        <v>79.686098451629391</v>
      </c>
      <c r="Q54" s="127">
        <v>37.5</v>
      </c>
      <c r="R54" s="128">
        <f t="shared" si="0"/>
        <v>18706.311611519999</v>
      </c>
      <c r="S54" s="128">
        <f t="shared" si="1"/>
        <v>9602.5732939135996</v>
      </c>
      <c r="T54" s="128">
        <f t="shared" si="2"/>
        <v>1169.1444757199999</v>
      </c>
      <c r="U54" s="129">
        <f t="shared" si="3"/>
        <v>185363.95947715361</v>
      </c>
      <c r="V54" s="130">
        <f t="shared" si="10"/>
        <v>231704.94934644201</v>
      </c>
    </row>
    <row r="55" spans="1:22" ht="14.4" x14ac:dyDescent="0.3">
      <c r="A55" s="74" t="s">
        <v>88</v>
      </c>
      <c r="B55" s="127" t="s">
        <v>134</v>
      </c>
      <c r="C55" s="90">
        <f>'[2]2015 (Cas)'!C55*1.03</f>
        <v>140438.12276000003</v>
      </c>
      <c r="D55" s="91">
        <f t="shared" si="4"/>
        <v>71.789455723961666</v>
      </c>
      <c r="E55" s="127">
        <v>37.5</v>
      </c>
      <c r="F55" s="128">
        <f t="shared" si="5"/>
        <v>16852.574731200002</v>
      </c>
      <c r="G55" s="128">
        <f t="shared" si="6"/>
        <v>8650.9883620160017</v>
      </c>
      <c r="H55" s="128">
        <f t="shared" si="7"/>
        <v>1053.2859207000001</v>
      </c>
      <c r="I55" s="129">
        <f t="shared" si="8"/>
        <v>166994.97177391604</v>
      </c>
      <c r="J55" s="130">
        <f t="shared" si="9"/>
        <v>208743.71471739505</v>
      </c>
      <c r="M55" s="74" t="s">
        <v>186</v>
      </c>
      <c r="N55" s="127" t="s">
        <v>137</v>
      </c>
      <c r="O55" s="90">
        <f>'[2]2015 (Cas)'!O54*1.03</f>
        <v>159876.69640799999</v>
      </c>
      <c r="P55" s="91">
        <f t="shared" si="11"/>
        <v>81.726106790031949</v>
      </c>
      <c r="Q55" s="127">
        <v>37.5</v>
      </c>
      <c r="R55" s="128">
        <f t="shared" si="0"/>
        <v>19185.203568959998</v>
      </c>
      <c r="S55" s="128">
        <f t="shared" si="1"/>
        <v>9848.4044987327979</v>
      </c>
      <c r="T55" s="128">
        <f t="shared" si="2"/>
        <v>1199.0752230599999</v>
      </c>
      <c r="U55" s="129">
        <f t="shared" si="3"/>
        <v>190109.37969875277</v>
      </c>
      <c r="V55" s="130">
        <f t="shared" si="10"/>
        <v>237636.72462344097</v>
      </c>
    </row>
    <row r="56" spans="1:22" ht="14.4" x14ac:dyDescent="0.3">
      <c r="A56" s="74" t="s">
        <v>89</v>
      </c>
      <c r="B56" s="127" t="s">
        <v>134</v>
      </c>
      <c r="C56" s="90">
        <f>'[2]2015 (Cas)'!C56*1.03</f>
        <v>144032.791448</v>
      </c>
      <c r="D56" s="91">
        <f t="shared" si="4"/>
        <v>73.626986043706069</v>
      </c>
      <c r="E56" s="127">
        <v>37.5</v>
      </c>
      <c r="F56" s="128">
        <f t="shared" si="5"/>
        <v>17283.934973759999</v>
      </c>
      <c r="G56" s="128">
        <f t="shared" si="6"/>
        <v>8872.4199531967988</v>
      </c>
      <c r="H56" s="128">
        <f t="shared" si="7"/>
        <v>1080.2459358599999</v>
      </c>
      <c r="I56" s="129">
        <f t="shared" si="8"/>
        <v>171269.39231081679</v>
      </c>
      <c r="J56" s="130">
        <f t="shared" si="9"/>
        <v>214086.74038852099</v>
      </c>
      <c r="M56" s="74" t="s">
        <v>187</v>
      </c>
      <c r="N56" s="127" t="s">
        <v>137</v>
      </c>
      <c r="O56" s="90">
        <f>'[2]2015 (Cas)'!O55*1.03</f>
        <v>163056.51076</v>
      </c>
      <c r="P56" s="91">
        <f t="shared" si="11"/>
        <v>83.351570995527169</v>
      </c>
      <c r="Q56" s="127">
        <v>37.5</v>
      </c>
      <c r="R56" s="128">
        <f t="shared" si="0"/>
        <v>19566.781291200001</v>
      </c>
      <c r="S56" s="128">
        <f t="shared" si="1"/>
        <v>10044.281062816</v>
      </c>
      <c r="T56" s="128">
        <f t="shared" si="2"/>
        <v>1222.9238307000001</v>
      </c>
      <c r="U56" s="129">
        <f t="shared" si="3"/>
        <v>193890.496944716</v>
      </c>
      <c r="V56" s="130">
        <f t="shared" si="10"/>
        <v>242363.12118089499</v>
      </c>
    </row>
    <row r="57" spans="1:22" ht="14.4" x14ac:dyDescent="0.3">
      <c r="A57" s="74" t="s">
        <v>90</v>
      </c>
      <c r="B57" s="127" t="s">
        <v>134</v>
      </c>
      <c r="C57" s="90">
        <f>'[2]2015 (Cas)'!C57*1.03</f>
        <v>146899.25837600001</v>
      </c>
      <c r="D57" s="91">
        <f t="shared" si="4"/>
        <v>75.092272652268377</v>
      </c>
      <c r="E57" s="127">
        <v>37.5</v>
      </c>
      <c r="F57" s="128">
        <f t="shared" si="5"/>
        <v>17627.91100512</v>
      </c>
      <c r="G57" s="128">
        <f t="shared" si="6"/>
        <v>9048.9943159616014</v>
      </c>
      <c r="H57" s="128">
        <f t="shared" si="7"/>
        <v>1101.74443782</v>
      </c>
      <c r="I57" s="129">
        <f t="shared" si="8"/>
        <v>174677.90813490161</v>
      </c>
      <c r="J57" s="130">
        <f t="shared" si="9"/>
        <v>218347.38516862702</v>
      </c>
      <c r="M57" s="74" t="s">
        <v>188</v>
      </c>
      <c r="N57" s="127" t="s">
        <v>137</v>
      </c>
      <c r="O57" s="90">
        <f>'[2]2015 (Cas)'!O56*1.03</f>
        <v>166239.63512000002</v>
      </c>
      <c r="P57" s="91">
        <f t="shared" si="11"/>
        <v>84.97872721789139</v>
      </c>
      <c r="Q57" s="127">
        <v>37.5</v>
      </c>
      <c r="R57" s="128">
        <f t="shared" si="0"/>
        <v>19948.7562144</v>
      </c>
      <c r="S57" s="128">
        <f t="shared" si="1"/>
        <v>10240.361523392001</v>
      </c>
      <c r="T57" s="128">
        <f t="shared" si="2"/>
        <v>1246.7972634</v>
      </c>
      <c r="U57" s="129">
        <f t="shared" si="3"/>
        <v>197675.55012119201</v>
      </c>
      <c r="V57" s="130">
        <f t="shared" si="10"/>
        <v>247094.43765149001</v>
      </c>
    </row>
    <row r="58" spans="1:22" ht="14.4" x14ac:dyDescent="0.3">
      <c r="A58" s="74" t="s">
        <v>91</v>
      </c>
      <c r="B58" s="127" t="s">
        <v>134</v>
      </c>
      <c r="C58" s="90">
        <f>'[2]2015 (Cas)'!C58*1.03</f>
        <v>149765.72530399999</v>
      </c>
      <c r="D58" s="91">
        <f t="shared" si="4"/>
        <v>76.557559260830672</v>
      </c>
      <c r="E58" s="127">
        <v>37.5</v>
      </c>
      <c r="F58" s="128">
        <f t="shared" si="5"/>
        <v>17971.887036479999</v>
      </c>
      <c r="G58" s="128">
        <f t="shared" si="6"/>
        <v>9225.5686787264003</v>
      </c>
      <c r="H58" s="128">
        <f t="shared" si="7"/>
        <v>1123.2429397799999</v>
      </c>
      <c r="I58" s="129">
        <f t="shared" si="8"/>
        <v>178086.42395898642</v>
      </c>
      <c r="J58" s="130">
        <f t="shared" si="9"/>
        <v>222608.02994873302</v>
      </c>
      <c r="M58" s="74" t="s">
        <v>189</v>
      </c>
      <c r="N58" s="127" t="s">
        <v>137</v>
      </c>
      <c r="O58" s="90">
        <f>'[2]2015 (Cas)'!O57*1.03</f>
        <v>183139.43263200004</v>
      </c>
      <c r="P58" s="91">
        <f t="shared" si="11"/>
        <v>93.617601345431325</v>
      </c>
      <c r="Q58" s="127">
        <v>37.5</v>
      </c>
      <c r="R58" s="128">
        <f t="shared" si="0"/>
        <v>21976.731915840002</v>
      </c>
      <c r="S58" s="128">
        <f t="shared" si="1"/>
        <v>11281.389050131203</v>
      </c>
      <c r="T58" s="128">
        <f t="shared" si="2"/>
        <v>1373.5457447400001</v>
      </c>
      <c r="U58" s="129">
        <f t="shared" si="3"/>
        <v>217771.09934271124</v>
      </c>
      <c r="V58" s="130">
        <f t="shared" si="10"/>
        <v>272213.87417838903</v>
      </c>
    </row>
    <row r="59" spans="1:22" ht="14.4" x14ac:dyDescent="0.3">
      <c r="A59" s="74" t="s">
        <v>92</v>
      </c>
      <c r="B59" s="127" t="s">
        <v>134</v>
      </c>
      <c r="C59" s="90">
        <f>'[2]2015 (Cas)'!C59*1.03</f>
        <v>164989.55543200002</v>
      </c>
      <c r="D59" s="91">
        <f t="shared" si="4"/>
        <v>84.33970884702876</v>
      </c>
      <c r="E59" s="127">
        <v>37.5</v>
      </c>
      <c r="F59" s="128">
        <f t="shared" si="5"/>
        <v>19798.746651840003</v>
      </c>
      <c r="G59" s="128">
        <f t="shared" si="6"/>
        <v>10163.356614611201</v>
      </c>
      <c r="H59" s="128">
        <f t="shared" si="7"/>
        <v>1237.4216657400002</v>
      </c>
      <c r="I59" s="129">
        <f t="shared" si="8"/>
        <v>196189.08036419121</v>
      </c>
      <c r="J59" s="130">
        <f t="shared" si="9"/>
        <v>245236.35045523901</v>
      </c>
      <c r="M59" s="74" t="s">
        <v>190</v>
      </c>
      <c r="N59" s="127" t="s">
        <v>137</v>
      </c>
      <c r="O59" s="90">
        <f>'[2]2015 (Cas)'!O58*1.03</f>
        <v>192125.00101600002</v>
      </c>
      <c r="P59" s="91">
        <f t="shared" si="11"/>
        <v>98.210863139169348</v>
      </c>
      <c r="Q59" s="127">
        <v>37.5</v>
      </c>
      <c r="R59" s="128">
        <f t="shared" si="0"/>
        <v>23055.000121920002</v>
      </c>
      <c r="S59" s="128">
        <f t="shared" si="1"/>
        <v>11834.900062585601</v>
      </c>
      <c r="T59" s="128">
        <f t="shared" si="2"/>
        <v>1440.9375076200001</v>
      </c>
      <c r="U59" s="129">
        <f t="shared" si="3"/>
        <v>228455.83870812561</v>
      </c>
      <c r="V59" s="130">
        <f t="shared" si="10"/>
        <v>285569.79838515702</v>
      </c>
    </row>
    <row r="60" spans="1:22" ht="14.4" x14ac:dyDescent="0.3">
      <c r="A60" s="74" t="s">
        <v>93</v>
      </c>
      <c r="B60" s="127" t="s">
        <v>134</v>
      </c>
      <c r="C60" s="90">
        <f>'[2]2015 (Cas)'!C60*1.03</f>
        <v>173086.93833600002</v>
      </c>
      <c r="D60" s="91">
        <f t="shared" si="4"/>
        <v>88.478946114249212</v>
      </c>
      <c r="E60" s="127">
        <v>37.5</v>
      </c>
      <c r="F60" s="128">
        <f t="shared" si="5"/>
        <v>20770.43260032</v>
      </c>
      <c r="G60" s="128">
        <f t="shared" si="6"/>
        <v>10662.155401497601</v>
      </c>
      <c r="H60" s="128">
        <f t="shared" si="7"/>
        <v>1298.15203752</v>
      </c>
      <c r="I60" s="129">
        <f t="shared" si="8"/>
        <v>205817.67837533762</v>
      </c>
      <c r="J60" s="130">
        <f t="shared" si="9"/>
        <v>257272.09796917203</v>
      </c>
      <c r="M60" s="74" t="s">
        <v>191</v>
      </c>
      <c r="N60" s="127" t="s">
        <v>137</v>
      </c>
      <c r="O60" s="90">
        <f>'[2]2015 (Cas)'!O59*1.03</f>
        <v>195969.02364000003</v>
      </c>
      <c r="P60" s="91">
        <f t="shared" si="11"/>
        <v>100.17585872971247</v>
      </c>
      <c r="Q60" s="127">
        <v>37.5</v>
      </c>
      <c r="R60" s="128">
        <f t="shared" si="0"/>
        <v>23516.282836800001</v>
      </c>
      <c r="S60" s="128">
        <f t="shared" si="1"/>
        <v>12071.691856224003</v>
      </c>
      <c r="T60" s="128">
        <f t="shared" si="2"/>
        <v>1469.7676773000001</v>
      </c>
      <c r="U60" s="129">
        <f t="shared" si="3"/>
        <v>233026.76601032403</v>
      </c>
      <c r="V60" s="130">
        <f t="shared" si="10"/>
        <v>291283.45751290506</v>
      </c>
    </row>
    <row r="61" spans="1:22" ht="14.4" x14ac:dyDescent="0.3">
      <c r="A61" s="74" t="s">
        <v>94</v>
      </c>
      <c r="B61" s="127" t="s">
        <v>134</v>
      </c>
      <c r="C61" s="90">
        <f>'[2]2015 (Cas)'!C61*1.03</f>
        <v>176548.10336800001</v>
      </c>
      <c r="D61" s="91">
        <f t="shared" si="4"/>
        <v>90.248231753610241</v>
      </c>
      <c r="E61" s="127">
        <v>37.5</v>
      </c>
      <c r="F61" s="128">
        <f t="shared" si="5"/>
        <v>21185.772404160001</v>
      </c>
      <c r="G61" s="128">
        <f t="shared" si="6"/>
        <v>10875.3631674688</v>
      </c>
      <c r="H61" s="128">
        <f t="shared" si="7"/>
        <v>1324.1107752600001</v>
      </c>
      <c r="I61" s="129">
        <f t="shared" si="8"/>
        <v>209933.34971488881</v>
      </c>
      <c r="J61" s="130">
        <f t="shared" si="9"/>
        <v>262416.68714361102</v>
      </c>
      <c r="M61" s="74" t="s">
        <v>192</v>
      </c>
      <c r="N61" s="127" t="s">
        <v>137</v>
      </c>
      <c r="O61" s="90">
        <f>'[2]2015 (Cas)'!O60*1.03</f>
        <v>199670.71592000002</v>
      </c>
      <c r="P61" s="91">
        <f t="shared" si="11"/>
        <v>102.06809759488819</v>
      </c>
      <c r="Q61" s="127">
        <v>37.5</v>
      </c>
      <c r="R61" s="128">
        <f t="shared" si="0"/>
        <v>23960.485910400002</v>
      </c>
      <c r="S61" s="128">
        <f t="shared" si="1"/>
        <v>12299.716100672</v>
      </c>
      <c r="T61" s="128">
        <f t="shared" si="2"/>
        <v>1497.5303694000002</v>
      </c>
      <c r="U61" s="129">
        <f t="shared" si="3"/>
        <v>237428.448300472</v>
      </c>
      <c r="V61" s="130">
        <f t="shared" si="10"/>
        <v>296785.56037558999</v>
      </c>
    </row>
    <row r="62" spans="1:22" ht="14.4" x14ac:dyDescent="0.3">
      <c r="A62" s="74" t="s">
        <v>95</v>
      </c>
      <c r="B62" s="127" t="s">
        <v>134</v>
      </c>
      <c r="C62" s="90">
        <f>'[2]2015 (Cas)'!C62*1.03</f>
        <v>180013.68174400003</v>
      </c>
      <c r="D62" s="91">
        <f t="shared" si="4"/>
        <v>92.019773415463263</v>
      </c>
      <c r="E62" s="127">
        <v>37.5</v>
      </c>
      <c r="F62" s="128">
        <f t="shared" si="5"/>
        <v>21601.641809280001</v>
      </c>
      <c r="G62" s="128">
        <f t="shared" si="6"/>
        <v>11088.842795430402</v>
      </c>
      <c r="H62" s="128">
        <f t="shared" si="7"/>
        <v>1350.1026130800001</v>
      </c>
      <c r="I62" s="129">
        <f t="shared" si="8"/>
        <v>214054.26896179043</v>
      </c>
      <c r="J62" s="130">
        <f t="shared" si="9"/>
        <v>267567.83620223805</v>
      </c>
      <c r="M62" s="74" t="s">
        <v>193</v>
      </c>
      <c r="N62" s="127" t="s">
        <v>137</v>
      </c>
      <c r="O62" s="90">
        <f>'[2]2015 (Cas)'!O61*1.03</f>
        <v>67431.482975999999</v>
      </c>
      <c r="P62" s="91">
        <f>+O62*12/313/80</f>
        <v>32.3154071769968</v>
      </c>
      <c r="Q62" s="127">
        <v>40</v>
      </c>
      <c r="R62" s="128">
        <f t="shared" si="0"/>
        <v>8091.7779571199999</v>
      </c>
      <c r="S62" s="128">
        <f t="shared" si="1"/>
        <v>4153.7793513215993</v>
      </c>
      <c r="T62" s="128">
        <f t="shared" si="2"/>
        <v>505.73612231999999</v>
      </c>
      <c r="U62" s="129">
        <f t="shared" si="3"/>
        <v>80182.776406761594</v>
      </c>
      <c r="V62" s="130">
        <f t="shared" si="10"/>
        <v>100228.470508452</v>
      </c>
    </row>
    <row r="63" spans="1:22" ht="14.4" x14ac:dyDescent="0.3">
      <c r="A63" s="74" t="s">
        <v>96</v>
      </c>
      <c r="B63" s="127" t="s">
        <v>134</v>
      </c>
      <c r="C63" s="90">
        <f>'[2]2015 (Cas)'!C63*1.03</f>
        <v>63137.299264000001</v>
      </c>
      <c r="D63" s="91">
        <f>+C63*12/313/80</f>
        <v>30.257491660063899</v>
      </c>
      <c r="E63" s="127">
        <v>40</v>
      </c>
      <c r="F63" s="128">
        <f t="shared" si="5"/>
        <v>7576.4759116799996</v>
      </c>
      <c r="G63" s="128">
        <f t="shared" si="6"/>
        <v>3889.2576346624001</v>
      </c>
      <c r="H63" s="128">
        <f t="shared" si="7"/>
        <v>473.52974447999998</v>
      </c>
      <c r="I63" s="129">
        <f t="shared" si="8"/>
        <v>75076.562554822391</v>
      </c>
      <c r="J63" s="130">
        <f t="shared" si="9"/>
        <v>93845.703193527996</v>
      </c>
      <c r="M63" s="74" t="s">
        <v>194</v>
      </c>
      <c r="N63" s="127" t="s">
        <v>137</v>
      </c>
      <c r="O63" s="90">
        <f>'[2]2015 (Cas)'!O62*1.03</f>
        <v>70998.568264000016</v>
      </c>
      <c r="P63" s="91">
        <f t="shared" ref="P63:P86" si="12">+O63*12/313/80</f>
        <v>34.024872969968058</v>
      </c>
      <c r="Q63" s="127">
        <v>40</v>
      </c>
      <c r="R63" s="128">
        <f t="shared" si="0"/>
        <v>8519.8281916800024</v>
      </c>
      <c r="S63" s="128">
        <f t="shared" si="1"/>
        <v>4373.5118050624014</v>
      </c>
      <c r="T63" s="128">
        <f t="shared" si="2"/>
        <v>532.48926198000015</v>
      </c>
      <c r="U63" s="129">
        <f t="shared" si="3"/>
        <v>84424.397522722415</v>
      </c>
      <c r="V63" s="130">
        <f t="shared" si="10"/>
        <v>105530.49690340302</v>
      </c>
    </row>
    <row r="64" spans="1:22" ht="14.4" x14ac:dyDescent="0.3">
      <c r="A64" s="74" t="s">
        <v>97</v>
      </c>
      <c r="B64" s="127" t="s">
        <v>134</v>
      </c>
      <c r="C64" s="90">
        <f>'[2]2015 (Cas)'!C64*1.03</f>
        <v>66741.897975999993</v>
      </c>
      <c r="D64" s="91">
        <f t="shared" ref="D64:D87" si="13">+C64*12/313/80</f>
        <v>31.984935132268369</v>
      </c>
      <c r="E64" s="127">
        <v>40</v>
      </c>
      <c r="F64" s="128">
        <f t="shared" si="5"/>
        <v>8009.0277571199986</v>
      </c>
      <c r="G64" s="128">
        <f t="shared" si="6"/>
        <v>4111.3009153215999</v>
      </c>
      <c r="H64" s="128">
        <f t="shared" si="7"/>
        <v>500.56423481999991</v>
      </c>
      <c r="I64" s="129">
        <f t="shared" si="8"/>
        <v>79362.790883261594</v>
      </c>
      <c r="J64" s="130">
        <f t="shared" si="9"/>
        <v>99203.488604076992</v>
      </c>
      <c r="M64" s="74" t="s">
        <v>195</v>
      </c>
      <c r="N64" s="127" t="s">
        <v>137</v>
      </c>
      <c r="O64" s="90">
        <f>'[2]2015 (Cas)'!O63*1.03</f>
        <v>74598.753631999993</v>
      </c>
      <c r="P64" s="91">
        <f t="shared" si="12"/>
        <v>35.75020142108626</v>
      </c>
      <c r="Q64" s="127">
        <v>40</v>
      </c>
      <c r="R64" s="128">
        <f t="shared" si="0"/>
        <v>8951.8504358399987</v>
      </c>
      <c r="S64" s="128">
        <f t="shared" si="1"/>
        <v>4595.2832237311995</v>
      </c>
      <c r="T64" s="128">
        <f t="shared" si="2"/>
        <v>559.49065223999992</v>
      </c>
      <c r="U64" s="129">
        <f t="shared" si="3"/>
        <v>88705.377943811181</v>
      </c>
      <c r="V64" s="130">
        <f t="shared" si="10"/>
        <v>110881.72242976398</v>
      </c>
    </row>
    <row r="65" spans="1:22" ht="14.4" x14ac:dyDescent="0.3">
      <c r="A65" s="74" t="s">
        <v>98</v>
      </c>
      <c r="B65" s="127" t="s">
        <v>134</v>
      </c>
      <c r="C65" s="90">
        <f>'[2]2015 (Cas)'!C65*1.03</f>
        <v>70350.910032</v>
      </c>
      <c r="D65" s="91">
        <f t="shared" si="13"/>
        <v>33.714493625559108</v>
      </c>
      <c r="E65" s="127">
        <v>40</v>
      </c>
      <c r="F65" s="128">
        <f t="shared" si="5"/>
        <v>8442.1092038400002</v>
      </c>
      <c r="G65" s="128">
        <f t="shared" si="6"/>
        <v>4333.6160579711996</v>
      </c>
      <c r="H65" s="128">
        <f t="shared" si="7"/>
        <v>527.63182524000001</v>
      </c>
      <c r="I65" s="129">
        <f t="shared" si="8"/>
        <v>83654.26711905119</v>
      </c>
      <c r="J65" s="130">
        <f t="shared" si="9"/>
        <v>104567.83389881399</v>
      </c>
      <c r="M65" s="74" t="s">
        <v>196</v>
      </c>
      <c r="N65" s="127" t="s">
        <v>137</v>
      </c>
      <c r="O65" s="90">
        <f>'[2]2015 (Cas)'!O64*1.03</f>
        <v>78204.455679999999</v>
      </c>
      <c r="P65" s="91">
        <f t="shared" si="12"/>
        <v>37.478173648562297</v>
      </c>
      <c r="Q65" s="127">
        <v>40</v>
      </c>
      <c r="R65" s="128">
        <f t="shared" si="0"/>
        <v>9384.5346816000001</v>
      </c>
      <c r="S65" s="128">
        <f t="shared" si="1"/>
        <v>4817.3944698879995</v>
      </c>
      <c r="T65" s="128">
        <f t="shared" si="2"/>
        <v>586.53341760000001</v>
      </c>
      <c r="U65" s="129">
        <f t="shared" si="3"/>
        <v>92992.91824908799</v>
      </c>
      <c r="V65" s="130">
        <f t="shared" si="10"/>
        <v>116241.14781135999</v>
      </c>
    </row>
    <row r="66" spans="1:22" ht="14.4" x14ac:dyDescent="0.3">
      <c r="A66" s="74" t="s">
        <v>99</v>
      </c>
      <c r="B66" s="127" t="s">
        <v>134</v>
      </c>
      <c r="C66" s="90">
        <f>'[2]2015 (Cas)'!C66*1.03</f>
        <v>73957.715416000021</v>
      </c>
      <c r="D66" s="91">
        <f t="shared" si="13"/>
        <v>35.442994608306719</v>
      </c>
      <c r="E66" s="127">
        <v>40</v>
      </c>
      <c r="F66" s="128">
        <f t="shared" si="5"/>
        <v>8874.9258499200023</v>
      </c>
      <c r="G66" s="128">
        <f t="shared" si="6"/>
        <v>4555.7952696256016</v>
      </c>
      <c r="H66" s="128">
        <f t="shared" si="7"/>
        <v>554.68286562000014</v>
      </c>
      <c r="I66" s="129">
        <f t="shared" si="8"/>
        <v>87943.119401165619</v>
      </c>
      <c r="J66" s="130">
        <f t="shared" si="9"/>
        <v>109928.89925145703</v>
      </c>
      <c r="M66" s="74" t="s">
        <v>197</v>
      </c>
      <c r="N66" s="127" t="s">
        <v>137</v>
      </c>
      <c r="O66" s="90">
        <f>'[2]2015 (Cas)'!O65*1.03</f>
        <v>81130.502752000015</v>
      </c>
      <c r="P66" s="91">
        <f t="shared" si="12"/>
        <v>38.880432628754008</v>
      </c>
      <c r="Q66" s="127">
        <v>40</v>
      </c>
      <c r="R66" s="128">
        <f t="shared" si="0"/>
        <v>9735.6603302400017</v>
      </c>
      <c r="S66" s="128">
        <f t="shared" si="1"/>
        <v>4997.638969523201</v>
      </c>
      <c r="T66" s="128">
        <f t="shared" si="2"/>
        <v>608.47877064000011</v>
      </c>
      <c r="U66" s="129">
        <f t="shared" si="3"/>
        <v>96472.28082240322</v>
      </c>
      <c r="V66" s="130">
        <f t="shared" si="10"/>
        <v>120590.35102800402</v>
      </c>
    </row>
    <row r="67" spans="1:22" ht="14.4" x14ac:dyDescent="0.3">
      <c r="A67" s="74" t="s">
        <v>100</v>
      </c>
      <c r="B67" s="127" t="s">
        <v>134</v>
      </c>
      <c r="C67" s="90">
        <f>'[2]2015 (Cas)'!C67*1.03</f>
        <v>76891.485840000023</v>
      </c>
      <c r="D67" s="91">
        <f t="shared" si="13"/>
        <v>36.848954875399372</v>
      </c>
      <c r="E67" s="127">
        <v>40</v>
      </c>
      <c r="F67" s="128">
        <f t="shared" si="5"/>
        <v>9226.9783008000031</v>
      </c>
      <c r="G67" s="128">
        <f t="shared" si="6"/>
        <v>4736.5155277440017</v>
      </c>
      <c r="H67" s="128">
        <f t="shared" si="7"/>
        <v>576.6861438000002</v>
      </c>
      <c r="I67" s="129">
        <f t="shared" si="8"/>
        <v>91431.665812344043</v>
      </c>
      <c r="J67" s="130">
        <f t="shared" si="9"/>
        <v>114289.58226543006</v>
      </c>
      <c r="M67" s="74" t="s">
        <v>198</v>
      </c>
      <c r="N67" s="127" t="s">
        <v>137</v>
      </c>
      <c r="O67" s="90">
        <f>'[2]2015 (Cas)'!O66*1.03</f>
        <v>84058.756496000016</v>
      </c>
      <c r="P67" s="91">
        <f t="shared" si="12"/>
        <v>40.283749119488824</v>
      </c>
      <c r="Q67" s="127">
        <v>40</v>
      </c>
      <c r="R67" s="128">
        <f t="shared" si="0"/>
        <v>10087.050779520001</v>
      </c>
      <c r="S67" s="128">
        <f t="shared" si="1"/>
        <v>5178.0194001536011</v>
      </c>
      <c r="T67" s="128">
        <f t="shared" si="2"/>
        <v>630.44067372000006</v>
      </c>
      <c r="U67" s="129">
        <f t="shared" si="3"/>
        <v>99954.267349393616</v>
      </c>
      <c r="V67" s="130">
        <f t="shared" si="10"/>
        <v>124942.83418674202</v>
      </c>
    </row>
    <row r="68" spans="1:22" ht="14.4" x14ac:dyDescent="0.3">
      <c r="A68" s="74" t="s">
        <v>101</v>
      </c>
      <c r="B68" s="127" t="s">
        <v>134</v>
      </c>
      <c r="C68" s="90">
        <f>'[2]2015 (Cas)'!C68*1.03</f>
        <v>79819.739584000024</v>
      </c>
      <c r="D68" s="91">
        <f t="shared" si="13"/>
        <v>38.252271366134195</v>
      </c>
      <c r="E68" s="127">
        <v>40</v>
      </c>
      <c r="F68" s="128">
        <f t="shared" si="5"/>
        <v>9578.3687500800024</v>
      </c>
      <c r="G68" s="128">
        <f t="shared" si="6"/>
        <v>4916.8959583744017</v>
      </c>
      <c r="H68" s="128">
        <f t="shared" si="7"/>
        <v>598.64804688000015</v>
      </c>
      <c r="I68" s="129">
        <f t="shared" si="8"/>
        <v>94913.652339334425</v>
      </c>
      <c r="J68" s="130">
        <f t="shared" si="9"/>
        <v>118642.06542416803</v>
      </c>
      <c r="M68" s="74" t="s">
        <v>199</v>
      </c>
      <c r="N68" s="127" t="s">
        <v>137</v>
      </c>
      <c r="O68" s="90">
        <f>'[2]2015 (Cas)'!O67*1.03</f>
        <v>86985.906904000003</v>
      </c>
      <c r="P68" s="91">
        <f t="shared" si="12"/>
        <v>41.686536854952081</v>
      </c>
      <c r="Q68" s="127">
        <v>40</v>
      </c>
      <c r="R68" s="128">
        <f t="shared" si="0"/>
        <v>10438.30882848</v>
      </c>
      <c r="S68" s="128">
        <f t="shared" si="1"/>
        <v>5358.3318652864</v>
      </c>
      <c r="T68" s="128">
        <f t="shared" si="2"/>
        <v>652.39430177999998</v>
      </c>
      <c r="U68" s="129">
        <f t="shared" si="3"/>
        <v>103434.94189954641</v>
      </c>
      <c r="V68" s="130">
        <f t="shared" si="10"/>
        <v>129293.67737443301</v>
      </c>
    </row>
    <row r="69" spans="1:22" ht="14.4" x14ac:dyDescent="0.3">
      <c r="A69" s="74" t="s">
        <v>102</v>
      </c>
      <c r="B69" s="127" t="s">
        <v>134</v>
      </c>
      <c r="C69" s="90">
        <f>'[2]2015 (Cas)'!C69*1.03</f>
        <v>82752.406671999997</v>
      </c>
      <c r="D69" s="91">
        <f t="shared" si="13"/>
        <v>39.657702877955266</v>
      </c>
      <c r="E69" s="127">
        <v>40</v>
      </c>
      <c r="F69" s="128">
        <f t="shared" si="5"/>
        <v>9930.288800639999</v>
      </c>
      <c r="G69" s="128">
        <f t="shared" si="6"/>
        <v>5097.5482509951999</v>
      </c>
      <c r="H69" s="128">
        <f t="shared" si="7"/>
        <v>620.64305003999993</v>
      </c>
      <c r="I69" s="129">
        <f t="shared" si="8"/>
        <v>98400.8867736752</v>
      </c>
      <c r="J69" s="130">
        <f t="shared" si="9"/>
        <v>123001.108467094</v>
      </c>
      <c r="M69" s="74" t="s">
        <v>200</v>
      </c>
      <c r="N69" s="127" t="s">
        <v>137</v>
      </c>
      <c r="O69" s="90">
        <f>'[2]2015 (Cas)'!O68*1.03</f>
        <v>89909.747304000004</v>
      </c>
      <c r="P69" s="91">
        <f t="shared" si="12"/>
        <v>43.087738324600636</v>
      </c>
      <c r="Q69" s="127">
        <v>40</v>
      </c>
      <c r="R69" s="128">
        <f t="shared" si="0"/>
        <v>10789.16967648</v>
      </c>
      <c r="S69" s="128">
        <f t="shared" si="1"/>
        <v>5538.4404339264001</v>
      </c>
      <c r="T69" s="128">
        <f t="shared" si="2"/>
        <v>674.32310477999999</v>
      </c>
      <c r="U69" s="129">
        <f t="shared" si="3"/>
        <v>106911.6805191864</v>
      </c>
      <c r="V69" s="130">
        <f t="shared" si="10"/>
        <v>133639.600648983</v>
      </c>
    </row>
    <row r="70" spans="1:22" ht="14.4" x14ac:dyDescent="0.3">
      <c r="A70" s="74" t="s">
        <v>103</v>
      </c>
      <c r="B70" s="127" t="s">
        <v>134</v>
      </c>
      <c r="C70" s="90">
        <f>'[2]2015 (Cas)'!C70*1.03</f>
        <v>85680.660416000013</v>
      </c>
      <c r="D70" s="91">
        <f t="shared" si="13"/>
        <v>41.061019368690104</v>
      </c>
      <c r="E70" s="127">
        <v>40</v>
      </c>
      <c r="F70" s="128">
        <f t="shared" ref="F70:F87" si="14">C70*F$4</f>
        <v>10281.679249920002</v>
      </c>
      <c r="G70" s="128">
        <f t="shared" ref="G70:G87" si="15">(C70+F70)*5.5%</f>
        <v>5277.9286816256008</v>
      </c>
      <c r="H70" s="128">
        <f t="shared" ref="H70:H87" si="16">(C70)*0.75%</f>
        <v>642.60495312000012</v>
      </c>
      <c r="I70" s="129">
        <f t="shared" ref="I70:I87" si="17">C70+F70+G70+H70</f>
        <v>101882.87330066561</v>
      </c>
      <c r="J70" s="130">
        <f t="shared" ref="J70:J87" si="18">I70*1.25</f>
        <v>127353.59162583202</v>
      </c>
      <c r="M70" s="74" t="s">
        <v>201</v>
      </c>
      <c r="N70" s="127" t="s">
        <v>137</v>
      </c>
      <c r="O70" s="90">
        <f>'[2]2015 (Cas)'!O69*1.03</f>
        <v>94415.771528000012</v>
      </c>
      <c r="P70" s="91">
        <f t="shared" si="12"/>
        <v>45.247174853674125</v>
      </c>
      <c r="Q70" s="127">
        <v>40</v>
      </c>
      <c r="R70" s="128">
        <f t="shared" ref="R70:R86" si="19">O70*F$4</f>
        <v>11329.892583360001</v>
      </c>
      <c r="S70" s="128">
        <f t="shared" ref="S70:S86" si="20">(O70+R70)*5.5%</f>
        <v>5816.0115261248002</v>
      </c>
      <c r="T70" s="128">
        <f t="shared" ref="T70:T86" si="21">(O70)*0.75%</f>
        <v>708.11828646000004</v>
      </c>
      <c r="U70" s="129">
        <f t="shared" ref="U70:U86" si="22">O70+R70+S70+T70</f>
        <v>112269.7939239448</v>
      </c>
      <c r="V70" s="130">
        <f t="shared" si="10"/>
        <v>140337.24240493099</v>
      </c>
    </row>
    <row r="71" spans="1:22" ht="14.4" x14ac:dyDescent="0.3">
      <c r="A71" s="74" t="s">
        <v>104</v>
      </c>
      <c r="B71" s="127" t="s">
        <v>134</v>
      </c>
      <c r="C71" s="90">
        <f>'[2]2015 (Cas)'!C71*1.03</f>
        <v>90191.097984000022</v>
      </c>
      <c r="D71" s="91">
        <f t="shared" si="13"/>
        <v>43.222570918849854</v>
      </c>
      <c r="E71" s="127">
        <v>40</v>
      </c>
      <c r="F71" s="128">
        <f t="shared" si="14"/>
        <v>10822.931758080002</v>
      </c>
      <c r="G71" s="128">
        <f t="shared" si="15"/>
        <v>5555.7716358144007</v>
      </c>
      <c r="H71" s="128">
        <f t="shared" si="16"/>
        <v>676.4332348800001</v>
      </c>
      <c r="I71" s="129">
        <f t="shared" si="17"/>
        <v>107246.23461277441</v>
      </c>
      <c r="J71" s="130">
        <f t="shared" si="18"/>
        <v>134057.79326596801</v>
      </c>
      <c r="M71" s="74" t="s">
        <v>202</v>
      </c>
      <c r="N71" s="127" t="s">
        <v>137</v>
      </c>
      <c r="O71" s="90">
        <f>'[2]2015 (Cas)'!O70*1.03</f>
        <v>97794.186360000007</v>
      </c>
      <c r="P71" s="91">
        <f t="shared" si="12"/>
        <v>46.866223495207677</v>
      </c>
      <c r="Q71" s="127">
        <v>40</v>
      </c>
      <c r="R71" s="128">
        <f t="shared" si="19"/>
        <v>11735.3023632</v>
      </c>
      <c r="S71" s="128">
        <f t="shared" si="20"/>
        <v>6024.1218797760002</v>
      </c>
      <c r="T71" s="128">
        <f t="shared" si="21"/>
        <v>733.45639770000002</v>
      </c>
      <c r="U71" s="129">
        <f t="shared" si="22"/>
        <v>116287.067000676</v>
      </c>
      <c r="V71" s="130">
        <f t="shared" ref="V71:V86" si="23">U71*1.25</f>
        <v>145358.83375084499</v>
      </c>
    </row>
    <row r="72" spans="1:22" ht="14.4" x14ac:dyDescent="0.3">
      <c r="A72" s="74" t="s">
        <v>105</v>
      </c>
      <c r="B72" s="127" t="s">
        <v>134</v>
      </c>
      <c r="C72" s="90">
        <f>'[2]2015 (Cas)'!C72*1.03</f>
        <v>93573.926160000017</v>
      </c>
      <c r="D72" s="91">
        <f t="shared" si="13"/>
        <v>44.843734581469654</v>
      </c>
      <c r="E72" s="127">
        <v>40</v>
      </c>
      <c r="F72" s="128">
        <f t="shared" si="14"/>
        <v>11228.871139200002</v>
      </c>
      <c r="G72" s="128">
        <f t="shared" si="15"/>
        <v>5764.1538514560007</v>
      </c>
      <c r="H72" s="128">
        <f t="shared" si="16"/>
        <v>701.80444620000014</v>
      </c>
      <c r="I72" s="129">
        <f t="shared" si="17"/>
        <v>111268.755596856</v>
      </c>
      <c r="J72" s="130">
        <f t="shared" si="18"/>
        <v>139085.94449607001</v>
      </c>
      <c r="M72" s="74" t="s">
        <v>203</v>
      </c>
      <c r="N72" s="127" t="s">
        <v>137</v>
      </c>
      <c r="O72" s="90">
        <f>'[2]2015 (Cas)'!O71*1.03</f>
        <v>101168.187848</v>
      </c>
      <c r="P72" s="91">
        <f t="shared" si="12"/>
        <v>48.483157115654954</v>
      </c>
      <c r="Q72" s="127">
        <v>40</v>
      </c>
      <c r="R72" s="128">
        <f t="shared" si="19"/>
        <v>12140.182541759999</v>
      </c>
      <c r="S72" s="128">
        <f t="shared" si="20"/>
        <v>6231.9603714368004</v>
      </c>
      <c r="T72" s="128">
        <f t="shared" si="21"/>
        <v>758.76140885999996</v>
      </c>
      <c r="U72" s="129">
        <f t="shared" si="22"/>
        <v>120299.0921700568</v>
      </c>
      <c r="V72" s="130">
        <f t="shared" si="23"/>
        <v>150373.86521257099</v>
      </c>
    </row>
    <row r="73" spans="1:22" ht="14.4" x14ac:dyDescent="0.3">
      <c r="A73" s="74" t="s">
        <v>106</v>
      </c>
      <c r="B73" s="127" t="s">
        <v>134</v>
      </c>
      <c r="C73" s="90">
        <f>'[2]2015 (Cas)'!C73*1.03</f>
        <v>96957.857672000013</v>
      </c>
      <c r="D73" s="91">
        <f t="shared" si="13"/>
        <v>46.465426999361028</v>
      </c>
      <c r="E73" s="127">
        <v>40</v>
      </c>
      <c r="F73" s="128">
        <f t="shared" si="14"/>
        <v>11634.942920640002</v>
      </c>
      <c r="G73" s="128">
        <f t="shared" si="15"/>
        <v>5972.6040325952008</v>
      </c>
      <c r="H73" s="128">
        <f t="shared" si="16"/>
        <v>727.18393254000011</v>
      </c>
      <c r="I73" s="129">
        <f t="shared" si="17"/>
        <v>115292.58855777522</v>
      </c>
      <c r="J73" s="130">
        <f t="shared" si="18"/>
        <v>144115.73569721903</v>
      </c>
      <c r="M73" s="74" t="s">
        <v>204</v>
      </c>
      <c r="N73" s="127" t="s">
        <v>137</v>
      </c>
      <c r="O73" s="90">
        <f>'[2]2015 (Cas)'!O72*1.03</f>
        <v>104547.70601600001</v>
      </c>
      <c r="P73" s="91">
        <f t="shared" si="12"/>
        <v>50.102734512460067</v>
      </c>
      <c r="Q73" s="127">
        <v>40</v>
      </c>
      <c r="R73" s="128">
        <f t="shared" si="19"/>
        <v>12545.724721920002</v>
      </c>
      <c r="S73" s="128">
        <f t="shared" si="20"/>
        <v>6440.1386905856007</v>
      </c>
      <c r="T73" s="128">
        <f t="shared" si="21"/>
        <v>784.10779512000011</v>
      </c>
      <c r="U73" s="129">
        <f t="shared" si="22"/>
        <v>124317.67722362562</v>
      </c>
      <c r="V73" s="130">
        <f t="shared" si="23"/>
        <v>155397.09652953202</v>
      </c>
    </row>
    <row r="74" spans="1:22" ht="14.4" x14ac:dyDescent="0.3">
      <c r="A74" s="74" t="s">
        <v>107</v>
      </c>
      <c r="B74" s="127" t="s">
        <v>134</v>
      </c>
      <c r="C74" s="90">
        <f>'[2]2015 (Cas)'!C74*1.03</f>
        <v>100340.68584800001</v>
      </c>
      <c r="D74" s="91">
        <f t="shared" si="13"/>
        <v>48.086590661980836</v>
      </c>
      <c r="E74" s="127">
        <v>40</v>
      </c>
      <c r="F74" s="128">
        <f t="shared" si="14"/>
        <v>12040.882301760001</v>
      </c>
      <c r="G74" s="128">
        <f t="shared" si="15"/>
        <v>6180.9862482368007</v>
      </c>
      <c r="H74" s="128">
        <f t="shared" si="16"/>
        <v>752.55514386000004</v>
      </c>
      <c r="I74" s="129">
        <f t="shared" si="17"/>
        <v>119315.10954185681</v>
      </c>
      <c r="J74" s="130">
        <f t="shared" si="18"/>
        <v>149143.88692732103</v>
      </c>
      <c r="M74" s="74" t="s">
        <v>205</v>
      </c>
      <c r="N74" s="127" t="s">
        <v>137</v>
      </c>
      <c r="O74" s="90">
        <f>'[2]2015 (Cas)'!O73*1.03</f>
        <v>107921.70750399999</v>
      </c>
      <c r="P74" s="91">
        <f t="shared" si="12"/>
        <v>51.719668132907337</v>
      </c>
      <c r="Q74" s="127">
        <v>40</v>
      </c>
      <c r="R74" s="128">
        <f t="shared" si="19"/>
        <v>12950.604900479999</v>
      </c>
      <c r="S74" s="128">
        <f t="shared" si="20"/>
        <v>6647.9771822463999</v>
      </c>
      <c r="T74" s="128">
        <f t="shared" si="21"/>
        <v>809.41280627999993</v>
      </c>
      <c r="U74" s="129">
        <f t="shared" si="22"/>
        <v>128329.70239300639</v>
      </c>
      <c r="V74" s="130">
        <f t="shared" si="23"/>
        <v>160412.12799125799</v>
      </c>
    </row>
    <row r="75" spans="1:22" ht="14.4" x14ac:dyDescent="0.3">
      <c r="A75" s="74" t="s">
        <v>108</v>
      </c>
      <c r="B75" s="127" t="s">
        <v>134</v>
      </c>
      <c r="C75" s="90">
        <f>'[2]2015 (Cas)'!C75*1.03</f>
        <v>103721.307352</v>
      </c>
      <c r="D75" s="91">
        <f t="shared" si="13"/>
        <v>49.706696814057509</v>
      </c>
      <c r="E75" s="127">
        <v>40</v>
      </c>
      <c r="F75" s="128">
        <f t="shared" si="14"/>
        <v>12446.55688224</v>
      </c>
      <c r="G75" s="128">
        <f t="shared" si="15"/>
        <v>6389.2325328832003</v>
      </c>
      <c r="H75" s="128">
        <f t="shared" si="16"/>
        <v>777.90980514</v>
      </c>
      <c r="I75" s="129">
        <f t="shared" si="17"/>
        <v>123335.0065722632</v>
      </c>
      <c r="J75" s="130">
        <f t="shared" si="18"/>
        <v>154168.758215329</v>
      </c>
      <c r="M75" s="74" t="s">
        <v>206</v>
      </c>
      <c r="N75" s="127" t="s">
        <v>137</v>
      </c>
      <c r="O75" s="90">
        <f>'[2]2015 (Cas)'!O74*1.03</f>
        <v>111304.53568</v>
      </c>
      <c r="P75" s="91">
        <f t="shared" si="12"/>
        <v>53.340831795527166</v>
      </c>
      <c r="Q75" s="127">
        <v>40</v>
      </c>
      <c r="R75" s="128">
        <f t="shared" si="19"/>
        <v>13356.5442816</v>
      </c>
      <c r="S75" s="128">
        <f t="shared" si="20"/>
        <v>6856.3593978879999</v>
      </c>
      <c r="T75" s="128">
        <f t="shared" si="21"/>
        <v>834.78401759999997</v>
      </c>
      <c r="U75" s="129">
        <f t="shared" si="22"/>
        <v>132352.223377088</v>
      </c>
      <c r="V75" s="130">
        <f t="shared" si="23"/>
        <v>165440.27922135999</v>
      </c>
    </row>
    <row r="76" spans="1:22" ht="14.4" x14ac:dyDescent="0.3">
      <c r="A76" s="74" t="s">
        <v>109</v>
      </c>
      <c r="B76" s="127" t="s">
        <v>134</v>
      </c>
      <c r="C76" s="90">
        <f>'[2]2015 (Cas)'!C76*1.03</f>
        <v>107105.23886400001</v>
      </c>
      <c r="D76" s="91">
        <f t="shared" si="13"/>
        <v>51.32838923194889</v>
      </c>
      <c r="E76" s="127">
        <v>40</v>
      </c>
      <c r="F76" s="128">
        <f t="shared" si="14"/>
        <v>12852.628663680001</v>
      </c>
      <c r="G76" s="128">
        <f t="shared" si="15"/>
        <v>6597.6827140224013</v>
      </c>
      <c r="H76" s="128">
        <f t="shared" si="16"/>
        <v>803.28929148000009</v>
      </c>
      <c r="I76" s="129">
        <f t="shared" si="17"/>
        <v>127358.83953318243</v>
      </c>
      <c r="J76" s="130">
        <f t="shared" si="18"/>
        <v>159198.54941647802</v>
      </c>
      <c r="M76" s="74" t="s">
        <v>207</v>
      </c>
      <c r="N76" s="127" t="s">
        <v>137</v>
      </c>
      <c r="O76" s="90">
        <f>'[2]2015 (Cas)'!O75*1.03</f>
        <v>114677.43383200002</v>
      </c>
      <c r="P76" s="91">
        <f t="shared" si="12"/>
        <v>54.95723666070289</v>
      </c>
      <c r="Q76" s="127">
        <v>40</v>
      </c>
      <c r="R76" s="128">
        <f t="shared" si="19"/>
        <v>13761.292059840003</v>
      </c>
      <c r="S76" s="128">
        <f t="shared" si="20"/>
        <v>7064.1299240512017</v>
      </c>
      <c r="T76" s="128">
        <f t="shared" si="21"/>
        <v>860.0807537400002</v>
      </c>
      <c r="U76" s="129">
        <f t="shared" si="22"/>
        <v>136362.93656963125</v>
      </c>
      <c r="V76" s="130">
        <f t="shared" si="23"/>
        <v>170453.67071203905</v>
      </c>
    </row>
    <row r="77" spans="1:22" ht="14.4" x14ac:dyDescent="0.3">
      <c r="A77" s="74" t="s">
        <v>110</v>
      </c>
      <c r="B77" s="127" t="s">
        <v>134</v>
      </c>
      <c r="C77" s="90">
        <f>'[2]2015 (Cas)'!C77*1.03</f>
        <v>110483.65369600001</v>
      </c>
      <c r="D77" s="91">
        <f t="shared" si="13"/>
        <v>52.947437873482428</v>
      </c>
      <c r="E77" s="127">
        <v>40</v>
      </c>
      <c r="F77" s="128">
        <f t="shared" si="14"/>
        <v>13258.038443520001</v>
      </c>
      <c r="G77" s="128">
        <f t="shared" si="15"/>
        <v>6805.7930676736005</v>
      </c>
      <c r="H77" s="128">
        <f t="shared" si="16"/>
        <v>828.62740272000008</v>
      </c>
      <c r="I77" s="129">
        <f t="shared" si="17"/>
        <v>131376.1126099136</v>
      </c>
      <c r="J77" s="130">
        <f t="shared" si="18"/>
        <v>164220.14076239199</v>
      </c>
      <c r="M77" s="74" t="s">
        <v>208</v>
      </c>
      <c r="N77" s="127" t="s">
        <v>137</v>
      </c>
      <c r="O77" s="90">
        <f>'[2]2015 (Cas)'!O76*1.03</f>
        <v>118055.848664</v>
      </c>
      <c r="P77" s="91">
        <f t="shared" si="12"/>
        <v>56.576285302236428</v>
      </c>
      <c r="Q77" s="127">
        <v>40</v>
      </c>
      <c r="R77" s="128">
        <f t="shared" si="19"/>
        <v>14166.701839679999</v>
      </c>
      <c r="S77" s="128">
        <f t="shared" si="20"/>
        <v>7272.2402777024008</v>
      </c>
      <c r="T77" s="128">
        <f t="shared" si="21"/>
        <v>885.41886497999997</v>
      </c>
      <c r="U77" s="129">
        <f t="shared" si="22"/>
        <v>140380.2096463624</v>
      </c>
      <c r="V77" s="130">
        <f t="shared" si="23"/>
        <v>175475.26205795299</v>
      </c>
    </row>
    <row r="78" spans="1:22" ht="14.4" x14ac:dyDescent="0.3">
      <c r="A78" s="74" t="s">
        <v>111</v>
      </c>
      <c r="B78" s="127" t="s">
        <v>134</v>
      </c>
      <c r="C78" s="90">
        <f>'[2]2015 (Cas)'!C78*1.03</f>
        <v>113867.58520800002</v>
      </c>
      <c r="D78" s="91">
        <f t="shared" si="13"/>
        <v>54.56913029137381</v>
      </c>
      <c r="E78" s="127">
        <v>40</v>
      </c>
      <c r="F78" s="128">
        <f t="shared" si="14"/>
        <v>13664.110224960003</v>
      </c>
      <c r="G78" s="128">
        <f t="shared" si="15"/>
        <v>7014.2432488128015</v>
      </c>
      <c r="H78" s="128">
        <f t="shared" si="16"/>
        <v>854.00688906000016</v>
      </c>
      <c r="I78" s="129">
        <f t="shared" si="17"/>
        <v>135399.94557083282</v>
      </c>
      <c r="J78" s="130">
        <f t="shared" si="18"/>
        <v>169249.93196354102</v>
      </c>
      <c r="M78" s="74" t="s">
        <v>209</v>
      </c>
      <c r="N78" s="127" t="s">
        <v>137</v>
      </c>
      <c r="O78" s="90">
        <f>'[2]2015 (Cas)'!O77*1.03</f>
        <v>121429.85015200001</v>
      </c>
      <c r="P78" s="91">
        <f t="shared" si="12"/>
        <v>58.193218922683705</v>
      </c>
      <c r="Q78" s="127">
        <v>40</v>
      </c>
      <c r="R78" s="128">
        <f t="shared" si="19"/>
        <v>14571.58201824</v>
      </c>
      <c r="S78" s="128">
        <f t="shared" si="20"/>
        <v>7480.0787693632001</v>
      </c>
      <c r="T78" s="128">
        <f t="shared" si="21"/>
        <v>910.72387614000002</v>
      </c>
      <c r="U78" s="129">
        <f t="shared" si="22"/>
        <v>144392.2348157432</v>
      </c>
      <c r="V78" s="130">
        <f t="shared" si="23"/>
        <v>180490.29351967899</v>
      </c>
    </row>
    <row r="79" spans="1:22" ht="14.4" x14ac:dyDescent="0.3">
      <c r="A79" s="74" t="s">
        <v>112</v>
      </c>
      <c r="B79" s="127" t="s">
        <v>134</v>
      </c>
      <c r="C79" s="90">
        <f>'[2]2015 (Cas)'!C79*1.03</f>
        <v>117250.41338400001</v>
      </c>
      <c r="D79" s="91">
        <f t="shared" si="13"/>
        <v>56.190293953993617</v>
      </c>
      <c r="E79" s="127">
        <v>40</v>
      </c>
      <c r="F79" s="128">
        <f t="shared" si="14"/>
        <v>14070.049606080001</v>
      </c>
      <c r="G79" s="128">
        <f t="shared" si="15"/>
        <v>7222.6254644544006</v>
      </c>
      <c r="H79" s="128">
        <f t="shared" si="16"/>
        <v>879.37810038000009</v>
      </c>
      <c r="I79" s="129">
        <f t="shared" si="17"/>
        <v>139422.46655491443</v>
      </c>
      <c r="J79" s="130">
        <f t="shared" si="18"/>
        <v>174278.08319364302</v>
      </c>
      <c r="M79" s="74" t="s">
        <v>210</v>
      </c>
      <c r="N79" s="127" t="s">
        <v>137</v>
      </c>
      <c r="O79" s="90">
        <f>'[2]2015 (Cas)'!O78*1.03</f>
        <v>124810.47165600002</v>
      </c>
      <c r="P79" s="91">
        <f t="shared" si="12"/>
        <v>59.813325074760392</v>
      </c>
      <c r="Q79" s="127">
        <v>40</v>
      </c>
      <c r="R79" s="128">
        <f t="shared" si="19"/>
        <v>14977.256598720001</v>
      </c>
      <c r="S79" s="128">
        <f t="shared" si="20"/>
        <v>7688.3250540096005</v>
      </c>
      <c r="T79" s="128">
        <f t="shared" si="21"/>
        <v>936.07853742000009</v>
      </c>
      <c r="U79" s="129">
        <f t="shared" si="22"/>
        <v>148412.1318461496</v>
      </c>
      <c r="V79" s="130">
        <f t="shared" si="23"/>
        <v>185515.16480768699</v>
      </c>
    </row>
    <row r="80" spans="1:22" ht="14.4" x14ac:dyDescent="0.3">
      <c r="A80" s="74" t="s">
        <v>113</v>
      </c>
      <c r="B80" s="127" t="s">
        <v>134</v>
      </c>
      <c r="C80" s="90">
        <f>'[2]2015 (Cas)'!C80*1.03</f>
        <v>120632.13822400001</v>
      </c>
      <c r="D80" s="91">
        <f t="shared" si="13"/>
        <v>57.810928861341857</v>
      </c>
      <c r="E80" s="127">
        <v>40</v>
      </c>
      <c r="F80" s="128">
        <f t="shared" si="14"/>
        <v>14475.856586880001</v>
      </c>
      <c r="G80" s="128">
        <f t="shared" si="15"/>
        <v>7430.9397145984012</v>
      </c>
      <c r="H80" s="128">
        <f t="shared" si="16"/>
        <v>904.74103668000009</v>
      </c>
      <c r="I80" s="129">
        <f t="shared" si="17"/>
        <v>143443.67556215843</v>
      </c>
      <c r="J80" s="130">
        <f t="shared" si="18"/>
        <v>179304.59445269805</v>
      </c>
      <c r="M80" s="74" t="s">
        <v>211</v>
      </c>
      <c r="N80" s="127" t="s">
        <v>137</v>
      </c>
      <c r="O80" s="90">
        <f>'[2]2015 (Cas)'!O79*1.03</f>
        <v>128185.57648</v>
      </c>
      <c r="P80" s="91">
        <f t="shared" si="12"/>
        <v>61.430787450479237</v>
      </c>
      <c r="Q80" s="127">
        <v>40</v>
      </c>
      <c r="R80" s="128">
        <f t="shared" si="19"/>
        <v>15382.269177599999</v>
      </c>
      <c r="S80" s="128">
        <f t="shared" si="20"/>
        <v>7896.231511168</v>
      </c>
      <c r="T80" s="128">
        <f t="shared" si="21"/>
        <v>961.39182359999995</v>
      </c>
      <c r="U80" s="129">
        <f t="shared" si="22"/>
        <v>152425.468992368</v>
      </c>
      <c r="V80" s="130">
        <f t="shared" si="23"/>
        <v>190531.83624045999</v>
      </c>
    </row>
    <row r="81" spans="1:22" ht="14.4" x14ac:dyDescent="0.3">
      <c r="A81" s="74" t="s">
        <v>114</v>
      </c>
      <c r="B81" s="127" t="s">
        <v>134</v>
      </c>
      <c r="C81" s="90">
        <f>'[2]2015 (Cas)'!C81*1.03</f>
        <v>124012.759728</v>
      </c>
      <c r="D81" s="91">
        <f t="shared" si="13"/>
        <v>59.431035013418523</v>
      </c>
      <c r="E81" s="127">
        <v>40</v>
      </c>
      <c r="F81" s="128">
        <f t="shared" si="14"/>
        <v>14881.531167360001</v>
      </c>
      <c r="G81" s="128">
        <f t="shared" si="15"/>
        <v>7639.1859992447999</v>
      </c>
      <c r="H81" s="128">
        <f t="shared" si="16"/>
        <v>930.09569796000005</v>
      </c>
      <c r="I81" s="129">
        <f t="shared" si="17"/>
        <v>147463.5725925648</v>
      </c>
      <c r="J81" s="130">
        <f t="shared" si="18"/>
        <v>184329.46574070601</v>
      </c>
      <c r="M81" s="74" t="s">
        <v>212</v>
      </c>
      <c r="N81" s="127" t="s">
        <v>137</v>
      </c>
      <c r="O81" s="90">
        <f>'[2]2015 (Cas)'!O80*1.03</f>
        <v>131565.094648</v>
      </c>
      <c r="P81" s="91">
        <f t="shared" si="12"/>
        <v>63.050364847284342</v>
      </c>
      <c r="Q81" s="127">
        <v>40</v>
      </c>
      <c r="R81" s="128">
        <f t="shared" si="19"/>
        <v>15787.81135776</v>
      </c>
      <c r="S81" s="128">
        <f t="shared" si="20"/>
        <v>8104.4098303167993</v>
      </c>
      <c r="T81" s="128">
        <f t="shared" si="21"/>
        <v>986.73820985999998</v>
      </c>
      <c r="U81" s="129">
        <f t="shared" si="22"/>
        <v>156444.05404593679</v>
      </c>
      <c r="V81" s="130">
        <f t="shared" si="23"/>
        <v>195555.06755742099</v>
      </c>
    </row>
    <row r="82" spans="1:22" ht="14.4" x14ac:dyDescent="0.3">
      <c r="A82" s="74" t="s">
        <v>115</v>
      </c>
      <c r="B82" s="127" t="s">
        <v>134</v>
      </c>
      <c r="C82" s="90">
        <f>'[2]2015 (Cas)'!C82*1.03</f>
        <v>127396.69124000001</v>
      </c>
      <c r="D82" s="91">
        <f t="shared" si="13"/>
        <v>61.052727431309918</v>
      </c>
      <c r="E82" s="127">
        <v>40</v>
      </c>
      <c r="F82" s="128">
        <f t="shared" si="14"/>
        <v>15287.6029488</v>
      </c>
      <c r="G82" s="128">
        <f t="shared" si="15"/>
        <v>7847.636180384</v>
      </c>
      <c r="H82" s="128">
        <f t="shared" si="16"/>
        <v>955.47518430000002</v>
      </c>
      <c r="I82" s="129">
        <f t="shared" si="17"/>
        <v>151487.40555348402</v>
      </c>
      <c r="J82" s="130">
        <f t="shared" si="18"/>
        <v>189359.25694185501</v>
      </c>
      <c r="M82" s="74" t="s">
        <v>213</v>
      </c>
      <c r="N82" s="127" t="s">
        <v>137</v>
      </c>
      <c r="O82" s="90">
        <f>'[2]2015 (Cas)'!O81*1.03</f>
        <v>137195.418256</v>
      </c>
      <c r="P82" s="91">
        <f t="shared" si="12"/>
        <v>65.748602998083058</v>
      </c>
      <c r="Q82" s="127">
        <v>40</v>
      </c>
      <c r="R82" s="128">
        <f t="shared" si="19"/>
        <v>16463.450190719999</v>
      </c>
      <c r="S82" s="128">
        <f t="shared" si="20"/>
        <v>8451.2377645695997</v>
      </c>
      <c r="T82" s="128">
        <f t="shared" si="21"/>
        <v>1028.96563692</v>
      </c>
      <c r="U82" s="129">
        <f t="shared" si="22"/>
        <v>163139.07184820963</v>
      </c>
      <c r="V82" s="130">
        <f t="shared" si="23"/>
        <v>203923.83981026203</v>
      </c>
    </row>
    <row r="83" spans="1:22" ht="14.4" x14ac:dyDescent="0.3">
      <c r="A83" s="74" t="s">
        <v>116</v>
      </c>
      <c r="B83" s="127" t="s">
        <v>134</v>
      </c>
      <c r="C83" s="90">
        <f>'[2]2015 (Cas)'!C83*1.03</f>
        <v>133033.63486400002</v>
      </c>
      <c r="D83" s="91">
        <f t="shared" si="13"/>
        <v>63.75413811373803</v>
      </c>
      <c r="E83" s="127">
        <v>40</v>
      </c>
      <c r="F83" s="128">
        <f t="shared" si="14"/>
        <v>15964.036183680002</v>
      </c>
      <c r="G83" s="128">
        <f t="shared" si="15"/>
        <v>8194.8719076224006</v>
      </c>
      <c r="H83" s="128">
        <f t="shared" si="16"/>
        <v>997.75226148000013</v>
      </c>
      <c r="I83" s="129">
        <f t="shared" si="17"/>
        <v>158190.29521678243</v>
      </c>
      <c r="J83" s="130">
        <f t="shared" si="18"/>
        <v>197737.86902097805</v>
      </c>
      <c r="M83" s="74" t="s">
        <v>214</v>
      </c>
      <c r="N83" s="127" t="s">
        <v>137</v>
      </c>
      <c r="O83" s="90">
        <f>'[2]2015 (Cas)'!O82*1.03</f>
        <v>141692.615792</v>
      </c>
      <c r="P83" s="91">
        <f t="shared" si="12"/>
        <v>67.903809484984023</v>
      </c>
      <c r="Q83" s="127">
        <v>40</v>
      </c>
      <c r="R83" s="128">
        <f t="shared" si="19"/>
        <v>17003.113895039998</v>
      </c>
      <c r="S83" s="128">
        <f t="shared" si="20"/>
        <v>8728.2651327872009</v>
      </c>
      <c r="T83" s="128">
        <f t="shared" si="21"/>
        <v>1062.6946184399999</v>
      </c>
      <c r="U83" s="129">
        <f t="shared" si="22"/>
        <v>168486.6894382672</v>
      </c>
      <c r="V83" s="130">
        <f t="shared" si="23"/>
        <v>210608.36179783399</v>
      </c>
    </row>
    <row r="84" spans="1:22" ht="14.4" x14ac:dyDescent="0.3">
      <c r="A84" s="74" t="s">
        <v>117</v>
      </c>
      <c r="B84" s="127" t="s">
        <v>134</v>
      </c>
      <c r="C84" s="90">
        <f>'[2]2015 (Cas)'!C84*1.03</f>
        <v>137541.86576000002</v>
      </c>
      <c r="D84" s="91">
        <f t="shared" si="13"/>
        <v>65.914632153354631</v>
      </c>
      <c r="E84" s="127">
        <v>40</v>
      </c>
      <c r="F84" s="128">
        <f t="shared" si="14"/>
        <v>16505.023891200002</v>
      </c>
      <c r="G84" s="128">
        <f t="shared" si="15"/>
        <v>8472.5789308160001</v>
      </c>
      <c r="H84" s="128">
        <f t="shared" si="16"/>
        <v>1031.5639932000001</v>
      </c>
      <c r="I84" s="129">
        <f t="shared" si="17"/>
        <v>163551.032575216</v>
      </c>
      <c r="J84" s="130">
        <f t="shared" si="18"/>
        <v>204438.79071902001</v>
      </c>
      <c r="M84" s="74" t="s">
        <v>215</v>
      </c>
      <c r="N84" s="127" t="s">
        <v>137</v>
      </c>
      <c r="O84" s="90">
        <f>'[2]2015 (Cas)'!O83*1.03</f>
        <v>146195.33000799999</v>
      </c>
      <c r="P84" s="91">
        <f t="shared" si="12"/>
        <v>70.061659748242803</v>
      </c>
      <c r="Q84" s="127">
        <v>40</v>
      </c>
      <c r="R84" s="128">
        <f t="shared" si="19"/>
        <v>17543.439600959999</v>
      </c>
      <c r="S84" s="128">
        <f t="shared" si="20"/>
        <v>9005.6323284928003</v>
      </c>
      <c r="T84" s="128">
        <f t="shared" si="21"/>
        <v>1096.4649750599999</v>
      </c>
      <c r="U84" s="129">
        <f t="shared" si="22"/>
        <v>173840.86691251278</v>
      </c>
      <c r="V84" s="130">
        <f t="shared" si="23"/>
        <v>217301.08364064098</v>
      </c>
    </row>
    <row r="85" spans="1:22" ht="14.4" x14ac:dyDescent="0.3">
      <c r="A85" s="74" t="s">
        <v>118</v>
      </c>
      <c r="B85" s="127" t="s">
        <v>134</v>
      </c>
      <c r="C85" s="90">
        <f>'[2]2015 (Cas)'!C85*1.03</f>
        <v>142053.40666400001</v>
      </c>
      <c r="D85" s="91">
        <f t="shared" si="13"/>
        <v>68.076712458785948</v>
      </c>
      <c r="E85" s="127">
        <v>40</v>
      </c>
      <c r="F85" s="128">
        <f t="shared" si="14"/>
        <v>17046.408799680001</v>
      </c>
      <c r="G85" s="128">
        <f t="shared" si="15"/>
        <v>8750.4898505024012</v>
      </c>
      <c r="H85" s="128">
        <f t="shared" si="16"/>
        <v>1065.4005499800001</v>
      </c>
      <c r="I85" s="129">
        <f t="shared" si="17"/>
        <v>168915.70586416242</v>
      </c>
      <c r="J85" s="130">
        <f t="shared" si="18"/>
        <v>211144.63233020302</v>
      </c>
      <c r="M85" s="74" t="s">
        <v>216</v>
      </c>
      <c r="N85" s="127" t="s">
        <v>137</v>
      </c>
      <c r="O85" s="90">
        <f>'[2]2015 (Cas)'!O84*1.03</f>
        <v>150699.14755999998</v>
      </c>
      <c r="P85" s="91">
        <f t="shared" si="12"/>
        <v>72.220038766773158</v>
      </c>
      <c r="Q85" s="127">
        <v>40</v>
      </c>
      <c r="R85" s="128">
        <f t="shared" si="19"/>
        <v>18083.897707199998</v>
      </c>
      <c r="S85" s="128">
        <f t="shared" si="20"/>
        <v>9283.067489695999</v>
      </c>
      <c r="T85" s="128">
        <f t="shared" si="21"/>
        <v>1130.2436066999999</v>
      </c>
      <c r="U85" s="129">
        <f t="shared" si="22"/>
        <v>179196.35636359599</v>
      </c>
      <c r="V85" s="130">
        <f t="shared" si="23"/>
        <v>223995.44545449497</v>
      </c>
    </row>
    <row r="86" spans="1:22" ht="14.4" x14ac:dyDescent="0.3">
      <c r="A86" s="74" t="s">
        <v>119</v>
      </c>
      <c r="B86" s="127" t="s">
        <v>134</v>
      </c>
      <c r="C86" s="90">
        <f>'[2]2015 (Cas)'!C86*1.03</f>
        <v>146563.84423200003</v>
      </c>
      <c r="D86" s="91">
        <f t="shared" si="13"/>
        <v>70.238264008945706</v>
      </c>
      <c r="E86" s="127">
        <v>40</v>
      </c>
      <c r="F86" s="128">
        <f t="shared" si="14"/>
        <v>17587.661307840004</v>
      </c>
      <c r="G86" s="128">
        <f t="shared" si="15"/>
        <v>9028.3328046912011</v>
      </c>
      <c r="H86" s="128">
        <f t="shared" si="16"/>
        <v>1099.2288317400003</v>
      </c>
      <c r="I86" s="129">
        <f t="shared" si="17"/>
        <v>174279.06717627123</v>
      </c>
      <c r="J86" s="130">
        <f t="shared" si="18"/>
        <v>217848.83397033904</v>
      </c>
      <c r="M86" s="74" t="s">
        <v>217</v>
      </c>
      <c r="N86" s="127" t="s">
        <v>137</v>
      </c>
      <c r="O86" s="90">
        <f>'[2]2015 (Cas)'!O85*1.03</f>
        <v>175469.04076</v>
      </c>
      <c r="P86" s="91">
        <f t="shared" si="12"/>
        <v>84.090594613418531</v>
      </c>
      <c r="Q86" s="127">
        <v>40</v>
      </c>
      <c r="R86" s="128">
        <f t="shared" si="19"/>
        <v>21056.284891200001</v>
      </c>
      <c r="S86" s="128">
        <f t="shared" si="20"/>
        <v>10808.892910815999</v>
      </c>
      <c r="T86" s="128">
        <f t="shared" si="21"/>
        <v>1316.0178057000001</v>
      </c>
      <c r="U86" s="129">
        <f t="shared" si="22"/>
        <v>208650.23636771599</v>
      </c>
      <c r="V86" s="130">
        <f t="shared" si="23"/>
        <v>260812.79545964499</v>
      </c>
    </row>
    <row r="87" spans="1:22" ht="14.4" x14ac:dyDescent="0.3">
      <c r="A87" s="74" t="s">
        <v>120</v>
      </c>
      <c r="B87" s="127" t="s">
        <v>134</v>
      </c>
      <c r="C87" s="90">
        <f>'[2]2015 (Cas)'!C87*1.03</f>
        <v>171370.14752000003</v>
      </c>
      <c r="D87" s="91">
        <f t="shared" si="13"/>
        <v>82.126268779552731</v>
      </c>
      <c r="E87" s="127">
        <v>40</v>
      </c>
      <c r="F87" s="128">
        <f t="shared" si="14"/>
        <v>20564.417702400002</v>
      </c>
      <c r="G87" s="128">
        <f t="shared" si="15"/>
        <v>10556.401087232001</v>
      </c>
      <c r="H87" s="128">
        <f t="shared" si="16"/>
        <v>1285.2761064000001</v>
      </c>
      <c r="I87" s="129">
        <f t="shared" si="17"/>
        <v>203776.24241603204</v>
      </c>
      <c r="J87" s="130">
        <f t="shared" si="18"/>
        <v>254720.30302004004</v>
      </c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"/>
  <sheetViews>
    <sheetView zoomScale="85" zoomScaleNormal="85" workbookViewId="0">
      <selection activeCell="C26" sqref="C26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416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3" width="12.6640625" style="84" bestFit="1" customWidth="1"/>
    <col min="14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32" ht="32.4" customHeight="1" x14ac:dyDescent="0.3">
      <c r="A1" s="519" t="s">
        <v>122</v>
      </c>
      <c r="B1" s="519" t="s">
        <v>123</v>
      </c>
      <c r="C1" s="519" t="s">
        <v>1270</v>
      </c>
      <c r="D1" s="519" t="s">
        <v>718</v>
      </c>
      <c r="E1" s="519" t="s">
        <v>126</v>
      </c>
      <c r="F1" s="405" t="s">
        <v>127</v>
      </c>
      <c r="G1" s="82" t="s">
        <v>128</v>
      </c>
      <c r="H1" s="83" t="s">
        <v>2493</v>
      </c>
      <c r="I1" s="82" t="s">
        <v>2494</v>
      </c>
      <c r="J1" s="519" t="s">
        <v>129</v>
      </c>
      <c r="K1" s="406" t="s">
        <v>2002</v>
      </c>
      <c r="L1" s="521" t="s">
        <v>130</v>
      </c>
      <c r="M1" s="528">
        <v>2023</v>
      </c>
      <c r="N1" s="529"/>
      <c r="O1" s="529"/>
      <c r="P1" s="519" t="s">
        <v>122</v>
      </c>
      <c r="Q1" s="519" t="s">
        <v>123</v>
      </c>
      <c r="R1" s="519" t="s">
        <v>1270</v>
      </c>
      <c r="S1" s="519" t="s">
        <v>718</v>
      </c>
      <c r="T1" s="519" t="s">
        <v>126</v>
      </c>
      <c r="U1" s="405" t="s">
        <v>127</v>
      </c>
      <c r="V1" s="404" t="s">
        <v>128</v>
      </c>
      <c r="W1" s="83" t="s">
        <v>2493</v>
      </c>
      <c r="X1" s="404" t="s">
        <v>2494</v>
      </c>
      <c r="Y1" s="519" t="s">
        <v>129</v>
      </c>
      <c r="Z1" s="406" t="s">
        <v>2002</v>
      </c>
      <c r="AA1" s="521" t="s">
        <v>130</v>
      </c>
    </row>
    <row r="2" spans="1:32" ht="29.25" customHeight="1" x14ac:dyDescent="0.3">
      <c r="A2" s="520"/>
      <c r="B2" s="520"/>
      <c r="C2" s="520"/>
      <c r="D2" s="520"/>
      <c r="E2" s="520"/>
      <c r="F2" s="339">
        <v>0.17499999999999999</v>
      </c>
      <c r="G2" s="339">
        <v>0.13750000000000001</v>
      </c>
      <c r="H2" s="413">
        <v>6.4899999999999999E-2</v>
      </c>
      <c r="I2" s="339">
        <v>7.4999999999999997E-3</v>
      </c>
      <c r="J2" s="520"/>
      <c r="K2" s="417">
        <v>1.4999999999999999E-2</v>
      </c>
      <c r="L2" s="522"/>
      <c r="M2" s="528"/>
      <c r="N2" s="529"/>
      <c r="O2" s="529"/>
      <c r="P2" s="520"/>
      <c r="Q2" s="520"/>
      <c r="R2" s="520"/>
      <c r="S2" s="520"/>
      <c r="T2" s="520"/>
      <c r="U2" s="339">
        <v>0.17499999999999999</v>
      </c>
      <c r="V2" s="339">
        <v>0.13750000000000001</v>
      </c>
      <c r="W2" s="413">
        <v>5.45E-2</v>
      </c>
      <c r="X2" s="339">
        <v>7.4999999999999997E-3</v>
      </c>
      <c r="Y2" s="520"/>
      <c r="Z2" s="417">
        <v>1.4999999999999999E-2</v>
      </c>
      <c r="AA2" s="522"/>
    </row>
    <row r="3" spans="1:32" x14ac:dyDescent="0.3">
      <c r="A3" s="88" t="s">
        <v>133</v>
      </c>
      <c r="B3" s="89" t="s">
        <v>134</v>
      </c>
      <c r="C3" s="418">
        <v>0</v>
      </c>
      <c r="D3" s="418">
        <v>0</v>
      </c>
      <c r="E3" s="415">
        <v>37.5</v>
      </c>
      <c r="F3" s="92">
        <f t="shared" ref="F3:F8" si="0">C3*$F$2/13.04</f>
        <v>0</v>
      </c>
      <c r="G3" s="92">
        <f>(C3+F3)*G$2</f>
        <v>0</v>
      </c>
      <c r="H3" s="92">
        <f>(C3+F3+G3)*$H$2</f>
        <v>0</v>
      </c>
      <c r="I3" s="92">
        <f>(C3+F3)*$I$2</f>
        <v>0</v>
      </c>
      <c r="J3" s="92">
        <f>SUM(F3:I3)</f>
        <v>0</v>
      </c>
      <c r="K3" s="318">
        <f>(C3+J3)*$K$2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418">
        <v>52500.583200000001</v>
      </c>
      <c r="S3" s="418">
        <v>26.400500000000001</v>
      </c>
      <c r="T3" s="89">
        <v>37.5</v>
      </c>
      <c r="U3" s="92">
        <f>R3*$U$2/13.04</f>
        <v>704.57071012269932</v>
      </c>
      <c r="V3" s="92">
        <f>(R3+U3)*V$2</f>
        <v>7315.7086626418723</v>
      </c>
      <c r="W3" s="92">
        <f>(R3+U3+V3)*$W$2</f>
        <v>3298.3870102156693</v>
      </c>
      <c r="X3" s="92">
        <f>(R3+U3+V3)*$X$2</f>
        <v>453.90646929573433</v>
      </c>
      <c r="Y3" s="92">
        <f>SUM(U3:X3)</f>
        <v>11772.572852275975</v>
      </c>
      <c r="Z3" s="318">
        <f>(R3+Y3)*$Z$2</f>
        <v>964.09734078413965</v>
      </c>
      <c r="AA3" s="323">
        <f>R3+U3+V3+W3+X3+Z3</f>
        <v>65237.25339306012</v>
      </c>
      <c r="AE3" s="319"/>
      <c r="AF3" s="412"/>
    </row>
    <row r="4" spans="1:32" x14ac:dyDescent="0.3">
      <c r="A4" s="88" t="s">
        <v>138</v>
      </c>
      <c r="B4" s="89" t="s">
        <v>134</v>
      </c>
      <c r="C4" s="418">
        <v>0</v>
      </c>
      <c r="D4" s="418">
        <v>0</v>
      </c>
      <c r="E4" s="415">
        <v>37.5</v>
      </c>
      <c r="F4" s="92">
        <f t="shared" si="0"/>
        <v>0</v>
      </c>
      <c r="G4" s="92">
        <f t="shared" ref="G4:G67" si="1">(C4+F4)*G$2</f>
        <v>0</v>
      </c>
      <c r="H4" s="92">
        <f t="shared" ref="H4:H67" si="2">(C4+F4+G4)*$H$2</f>
        <v>0</v>
      </c>
      <c r="I4" s="92">
        <f t="shared" ref="I4:I67" si="3">(C4+F4)*$I$2</f>
        <v>0</v>
      </c>
      <c r="J4" s="92">
        <f t="shared" ref="J4:J67" si="4">SUM(F4:I4)</f>
        <v>0</v>
      </c>
      <c r="K4" s="318">
        <f t="shared" ref="K4:K67" si="5">(C4+J4)*$K$2</f>
        <v>0</v>
      </c>
      <c r="L4" s="323">
        <f t="shared" ref="L4:L67" si="6">C4+F4+G4+H4+I4+K4</f>
        <v>0</v>
      </c>
      <c r="M4" s="523"/>
      <c r="N4" s="524"/>
      <c r="O4" s="525"/>
      <c r="P4" s="88" t="s">
        <v>139</v>
      </c>
      <c r="Q4" s="89" t="s">
        <v>137</v>
      </c>
      <c r="R4" s="418">
        <v>53964.069000000003</v>
      </c>
      <c r="S4" s="418">
        <v>27.136399999999998</v>
      </c>
      <c r="T4" s="89">
        <v>37.5</v>
      </c>
      <c r="U4" s="92">
        <f t="shared" ref="U4:U67" si="7">R4*$U$2/13.04</f>
        <v>724.21104869631904</v>
      </c>
      <c r="V4" s="92">
        <f t="shared" ref="V4:V67" si="8">(R4+U4)*V$2</f>
        <v>7519.6385066957455</v>
      </c>
      <c r="W4" s="92">
        <f t="shared" ref="W4:W67" si="9">(R4+U4+V4)*$W$2</f>
        <v>3390.3315612688675</v>
      </c>
      <c r="X4" s="92">
        <f t="shared" ref="X4:X67" si="10">(R4+U4+V4)*$X$2</f>
        <v>466.55938916544051</v>
      </c>
      <c r="Y4" s="92">
        <f>SUM(U4:X4)</f>
        <v>12100.740505826372</v>
      </c>
      <c r="Z4" s="318">
        <f t="shared" ref="Z4:Z67" si="11">(R4+Y4)*$Z$2</f>
        <v>990.97214258739552</v>
      </c>
      <c r="AA4" s="323">
        <f t="shared" ref="AA4:AA67" si="12">R4+U4+V4+W4+X4+Z4</f>
        <v>67055.781648413773</v>
      </c>
      <c r="AE4" s="319"/>
      <c r="AF4" s="412"/>
    </row>
    <row r="5" spans="1:32" x14ac:dyDescent="0.3">
      <c r="A5" s="88" t="s">
        <v>140</v>
      </c>
      <c r="B5" s="89" t="s">
        <v>134</v>
      </c>
      <c r="C5" s="418">
        <v>0</v>
      </c>
      <c r="D5" s="418">
        <v>0</v>
      </c>
      <c r="E5" s="415">
        <v>37.5</v>
      </c>
      <c r="F5" s="92">
        <f t="shared" si="0"/>
        <v>0</v>
      </c>
      <c r="G5" s="92">
        <f t="shared" si="1"/>
        <v>0</v>
      </c>
      <c r="H5" s="92">
        <f t="shared" si="2"/>
        <v>0</v>
      </c>
      <c r="I5" s="92">
        <f t="shared" si="3"/>
        <v>0</v>
      </c>
      <c r="J5" s="92">
        <f t="shared" si="4"/>
        <v>0</v>
      </c>
      <c r="K5" s="318">
        <f t="shared" si="5"/>
        <v>0</v>
      </c>
      <c r="L5" s="323">
        <f t="shared" si="6"/>
        <v>0</v>
      </c>
      <c r="P5" s="88" t="s">
        <v>141</v>
      </c>
      <c r="Q5" s="89" t="s">
        <v>137</v>
      </c>
      <c r="R5" s="418">
        <v>55453.819800000005</v>
      </c>
      <c r="S5" s="418">
        <v>27.8856</v>
      </c>
      <c r="T5" s="89">
        <v>37.5</v>
      </c>
      <c r="U5" s="92">
        <f t="shared" si="7"/>
        <v>744.20387001533754</v>
      </c>
      <c r="V5" s="92">
        <f t="shared" si="8"/>
        <v>7727.2282546271099</v>
      </c>
      <c r="W5" s="92">
        <f t="shared" si="9"/>
        <v>3483.9262298930134</v>
      </c>
      <c r="X5" s="92">
        <f t="shared" si="10"/>
        <v>479.43938943481834</v>
      </c>
      <c r="Y5" s="92">
        <f t="shared" ref="Y5:Y68" si="13">SUM(U5:X5)</f>
        <v>12434.797743970279</v>
      </c>
      <c r="Z5" s="318">
        <f t="shared" si="11"/>
        <v>1018.3292631595541</v>
      </c>
      <c r="AA5" s="323">
        <f t="shared" si="12"/>
        <v>68906.946807129832</v>
      </c>
      <c r="AE5" s="319"/>
      <c r="AF5" s="412"/>
    </row>
    <row r="6" spans="1:32" x14ac:dyDescent="0.3">
      <c r="A6" s="88" t="s">
        <v>41</v>
      </c>
      <c r="B6" s="89" t="s">
        <v>134</v>
      </c>
      <c r="C6" s="418">
        <v>0</v>
      </c>
      <c r="D6" s="418">
        <v>0</v>
      </c>
      <c r="E6" s="415">
        <v>37.5</v>
      </c>
      <c r="F6" s="92">
        <f t="shared" si="0"/>
        <v>0</v>
      </c>
      <c r="G6" s="92">
        <f t="shared" si="1"/>
        <v>0</v>
      </c>
      <c r="H6" s="92">
        <f t="shared" si="2"/>
        <v>0</v>
      </c>
      <c r="I6" s="92">
        <f t="shared" si="3"/>
        <v>0</v>
      </c>
      <c r="J6" s="92">
        <f t="shared" si="4"/>
        <v>0</v>
      </c>
      <c r="K6" s="318">
        <f t="shared" si="5"/>
        <v>0</v>
      </c>
      <c r="L6" s="323">
        <f t="shared" si="6"/>
        <v>0</v>
      </c>
      <c r="P6" s="88" t="s">
        <v>142</v>
      </c>
      <c r="Q6" s="89" t="s">
        <v>137</v>
      </c>
      <c r="R6" s="418">
        <v>56946.722400000006</v>
      </c>
      <c r="S6" s="418">
        <v>28.636399999999998</v>
      </c>
      <c r="T6" s="89">
        <v>37.5</v>
      </c>
      <c r="U6" s="92">
        <f t="shared" si="7"/>
        <v>764.23898926380366</v>
      </c>
      <c r="V6" s="92">
        <f t="shared" si="8"/>
        <v>7935.2571910237739</v>
      </c>
      <c r="W6" s="92">
        <f t="shared" si="9"/>
        <v>3577.7189126256731</v>
      </c>
      <c r="X6" s="92">
        <f t="shared" si="10"/>
        <v>492.34663935215679</v>
      </c>
      <c r="Y6" s="92">
        <f t="shared" si="13"/>
        <v>12769.561732265407</v>
      </c>
      <c r="Z6" s="318">
        <f t="shared" si="11"/>
        <v>1045.7442619839812</v>
      </c>
      <c r="AA6" s="323">
        <f t="shared" si="12"/>
        <v>70762.028394249384</v>
      </c>
      <c r="AE6" s="319"/>
      <c r="AF6" s="412"/>
    </row>
    <row r="7" spans="1:32" x14ac:dyDescent="0.3">
      <c r="A7" s="88" t="s">
        <v>42</v>
      </c>
      <c r="B7" s="89" t="s">
        <v>134</v>
      </c>
      <c r="C7" s="418">
        <v>0</v>
      </c>
      <c r="D7" s="418">
        <v>0</v>
      </c>
      <c r="E7" s="415">
        <v>37.5</v>
      </c>
      <c r="F7" s="92">
        <f t="shared" si="0"/>
        <v>0</v>
      </c>
      <c r="G7" s="92">
        <f t="shared" si="1"/>
        <v>0</v>
      </c>
      <c r="H7" s="92">
        <f t="shared" si="2"/>
        <v>0</v>
      </c>
      <c r="I7" s="92">
        <f t="shared" si="3"/>
        <v>0</v>
      </c>
      <c r="J7" s="92">
        <f t="shared" si="4"/>
        <v>0</v>
      </c>
      <c r="K7" s="318">
        <f t="shared" si="5"/>
        <v>0</v>
      </c>
      <c r="L7" s="323">
        <f t="shared" si="6"/>
        <v>0</v>
      </c>
      <c r="P7" s="88" t="s">
        <v>143</v>
      </c>
      <c r="Q7" s="89" t="s">
        <v>137</v>
      </c>
      <c r="R7" s="418">
        <v>58439.625</v>
      </c>
      <c r="S7" s="418">
        <v>29.3872</v>
      </c>
      <c r="T7" s="89">
        <v>37.5</v>
      </c>
      <c r="U7" s="92">
        <f t="shared" si="7"/>
        <v>784.27410851226989</v>
      </c>
      <c r="V7" s="92">
        <f t="shared" si="8"/>
        <v>8143.2861274204379</v>
      </c>
      <c r="W7" s="92">
        <f t="shared" si="9"/>
        <v>3671.5115953583322</v>
      </c>
      <c r="X7" s="92">
        <f t="shared" si="10"/>
        <v>505.25388926949523</v>
      </c>
      <c r="Y7" s="92">
        <f t="shared" si="13"/>
        <v>13104.325720560535</v>
      </c>
      <c r="Z7" s="318">
        <f t="shared" si="11"/>
        <v>1073.1592608084079</v>
      </c>
      <c r="AA7" s="323">
        <f t="shared" si="12"/>
        <v>72617.109981368936</v>
      </c>
      <c r="AE7" s="319"/>
      <c r="AF7" s="412"/>
    </row>
    <row r="8" spans="1:32" x14ac:dyDescent="0.3">
      <c r="A8" s="88" t="s">
        <v>43</v>
      </c>
      <c r="B8" s="89" t="s">
        <v>134</v>
      </c>
      <c r="C8" s="418">
        <v>0</v>
      </c>
      <c r="D8" s="418">
        <v>0</v>
      </c>
      <c r="E8" s="415">
        <v>37.5</v>
      </c>
      <c r="F8" s="92">
        <f t="shared" si="0"/>
        <v>0</v>
      </c>
      <c r="G8" s="92">
        <f t="shared" si="1"/>
        <v>0</v>
      </c>
      <c r="H8" s="92">
        <f t="shared" si="2"/>
        <v>0</v>
      </c>
      <c r="I8" s="92">
        <f t="shared" si="3"/>
        <v>0</v>
      </c>
      <c r="J8" s="92">
        <f t="shared" si="4"/>
        <v>0</v>
      </c>
      <c r="K8" s="318">
        <f t="shared" si="5"/>
        <v>0</v>
      </c>
      <c r="L8" s="323">
        <f t="shared" si="6"/>
        <v>0</v>
      </c>
      <c r="M8" s="414"/>
      <c r="N8" s="412"/>
      <c r="O8" s="412"/>
      <c r="P8" s="88" t="s">
        <v>144</v>
      </c>
      <c r="Q8" s="89" t="s">
        <v>137</v>
      </c>
      <c r="R8" s="418">
        <v>59223.372600000002</v>
      </c>
      <c r="S8" s="418">
        <v>29.780999999999999</v>
      </c>
      <c r="T8" s="89">
        <v>37.5</v>
      </c>
      <c r="U8" s="92">
        <f t="shared" si="7"/>
        <v>794.79219363496941</v>
      </c>
      <c r="V8" s="92">
        <f t="shared" si="8"/>
        <v>8252.4976591248087</v>
      </c>
      <c r="W8" s="92">
        <f t="shared" si="9"/>
        <v>3720.7511036754076</v>
      </c>
      <c r="X8" s="92">
        <f t="shared" si="10"/>
        <v>512.02996839569823</v>
      </c>
      <c r="Y8" s="92">
        <f t="shared" si="13"/>
        <v>13280.070924830885</v>
      </c>
      <c r="Z8" s="318">
        <f t="shared" si="11"/>
        <v>1087.5516528724634</v>
      </c>
      <c r="AA8" s="323">
        <f t="shared" si="12"/>
        <v>73590.995177703342</v>
      </c>
      <c r="AE8" s="319"/>
      <c r="AF8" s="412"/>
    </row>
    <row r="9" spans="1:32" x14ac:dyDescent="0.3">
      <c r="A9" s="88" t="s">
        <v>44</v>
      </c>
      <c r="B9" s="89" t="s">
        <v>134</v>
      </c>
      <c r="C9" s="418">
        <v>51271.381200000003</v>
      </c>
      <c r="D9" s="418">
        <v>25.782599999999999</v>
      </c>
      <c r="E9" s="415">
        <v>37.5</v>
      </c>
      <c r="F9" s="92">
        <f>C9*$F$2/13.04</f>
        <v>688.07451763803692</v>
      </c>
      <c r="G9" s="92">
        <f>(C9+F9)*G$2</f>
        <v>7144.4251611752316</v>
      </c>
      <c r="H9" s="92">
        <f>(C9+F9+G9)*$H$2</f>
        <v>3835.8418690349813</v>
      </c>
      <c r="I9" s="92">
        <f t="shared" si="3"/>
        <v>389.6959178822853</v>
      </c>
      <c r="J9" s="92">
        <f>SUM(F9:I9)</f>
        <v>12058.037465730535</v>
      </c>
      <c r="K9" s="318">
        <f t="shared" si="5"/>
        <v>949.94127998595809</v>
      </c>
      <c r="L9" s="323">
        <f>C9+F9+G9+H9+I9+K9</f>
        <v>64279.359945716496</v>
      </c>
      <c r="M9" s="412"/>
      <c r="N9" s="319"/>
      <c r="P9" s="88" t="s">
        <v>145</v>
      </c>
      <c r="Q9" s="89" t="s">
        <v>137</v>
      </c>
      <c r="R9" s="418">
        <v>60009.221400000002</v>
      </c>
      <c r="S9" s="418">
        <v>30.176400000000001</v>
      </c>
      <c r="T9" s="89">
        <v>37.5</v>
      </c>
      <c r="U9" s="92">
        <f t="shared" si="7"/>
        <v>805.33847737730071</v>
      </c>
      <c r="V9" s="92">
        <f t="shared" si="8"/>
        <v>8362.0019831393802</v>
      </c>
      <c r="W9" s="92">
        <f t="shared" si="9"/>
        <v>3770.122621398159</v>
      </c>
      <c r="X9" s="92">
        <f t="shared" si="10"/>
        <v>518.82421395387507</v>
      </c>
      <c r="Y9" s="92">
        <f t="shared" si="13"/>
        <v>13456.287295868715</v>
      </c>
      <c r="Z9" s="318">
        <f t="shared" si="11"/>
        <v>1101.9826304380308</v>
      </c>
      <c r="AA9" s="323">
        <f t="shared" si="12"/>
        <v>74567.491326306743</v>
      </c>
      <c r="AE9" s="319"/>
      <c r="AF9" s="412"/>
    </row>
    <row r="10" spans="1:32" x14ac:dyDescent="0.3">
      <c r="A10" s="88" t="s">
        <v>45</v>
      </c>
      <c r="B10" s="89" t="s">
        <v>134</v>
      </c>
      <c r="C10" s="418">
        <v>52342.993200000004</v>
      </c>
      <c r="D10" s="418">
        <v>26.321000000000002</v>
      </c>
      <c r="E10" s="415">
        <v>37.5</v>
      </c>
      <c r="F10" s="92">
        <f t="shared" ref="F10:F73" si="14">C10*$F$2/13.04</f>
        <v>702.45581365030682</v>
      </c>
      <c r="G10" s="92">
        <f t="shared" si="1"/>
        <v>7293.749239376918</v>
      </c>
      <c r="H10" s="92">
        <f t="shared" si="2"/>
        <v>3916.0139666214673</v>
      </c>
      <c r="I10" s="92">
        <f t="shared" si="3"/>
        <v>397.84086760237727</v>
      </c>
      <c r="J10" s="92">
        <f t="shared" si="4"/>
        <v>12310.059887251069</v>
      </c>
      <c r="K10" s="318">
        <f t="shared" si="5"/>
        <v>969.79579630876606</v>
      </c>
      <c r="L10" s="323">
        <f t="shared" si="6"/>
        <v>65622.84888355984</v>
      </c>
      <c r="M10" s="412"/>
      <c r="N10" s="319"/>
      <c r="P10" s="88" t="s">
        <v>146</v>
      </c>
      <c r="Q10" s="89" t="s">
        <v>137</v>
      </c>
      <c r="R10" s="418">
        <v>61522.085400000004</v>
      </c>
      <c r="S10" s="418">
        <v>30.936900000000001</v>
      </c>
      <c r="T10" s="89">
        <v>37.5</v>
      </c>
      <c r="U10" s="92">
        <f t="shared" si="7"/>
        <v>825.64148351226993</v>
      </c>
      <c r="V10" s="92">
        <f t="shared" si="8"/>
        <v>8572.812446482938</v>
      </c>
      <c r="W10" s="92">
        <f t="shared" si="9"/>
        <v>3865.169393484739</v>
      </c>
      <c r="X10" s="92">
        <f t="shared" si="10"/>
        <v>531.90404497496411</v>
      </c>
      <c r="Y10" s="92">
        <f t="shared" si="13"/>
        <v>13795.527368454912</v>
      </c>
      <c r="Z10" s="318">
        <f t="shared" si="11"/>
        <v>1129.7641915268237</v>
      </c>
      <c r="AA10" s="323">
        <f t="shared" si="12"/>
        <v>76447.376959981731</v>
      </c>
      <c r="AE10" s="319"/>
      <c r="AF10" s="412"/>
    </row>
    <row r="11" spans="1:32" x14ac:dyDescent="0.3">
      <c r="A11" s="88" t="s">
        <v>46</v>
      </c>
      <c r="B11" s="89" t="s">
        <v>134</v>
      </c>
      <c r="C11" s="418">
        <v>53424.060600000004</v>
      </c>
      <c r="D11" s="418">
        <v>26.865100000000002</v>
      </c>
      <c r="E11" s="415">
        <v>37.5</v>
      </c>
      <c r="F11" s="92">
        <f t="shared" si="14"/>
        <v>716.96400345092036</v>
      </c>
      <c r="G11" s="92">
        <f>(C11+F11)*G$2</f>
        <v>7444.3908829745033</v>
      </c>
      <c r="H11" s="92">
        <f t="shared" si="2"/>
        <v>3996.8934650690103</v>
      </c>
      <c r="I11" s="92">
        <f t="shared" si="3"/>
        <v>406.05768452588194</v>
      </c>
      <c r="J11" s="92">
        <f t="shared" si="4"/>
        <v>12564.306036020316</v>
      </c>
      <c r="K11" s="318">
        <f t="shared" si="5"/>
        <v>989.8254995403048</v>
      </c>
      <c r="L11" s="323">
        <f>C11+F11+G11+H11+I11+K11</f>
        <v>66978.192135560632</v>
      </c>
      <c r="M11" s="412"/>
      <c r="N11" s="319"/>
      <c r="P11" s="88" t="s">
        <v>147</v>
      </c>
      <c r="Q11" s="89" t="s">
        <v>137</v>
      </c>
      <c r="R11" s="418">
        <v>62458.17</v>
      </c>
      <c r="S11" s="418">
        <v>31.407699999999998</v>
      </c>
      <c r="T11" s="89">
        <v>37.5</v>
      </c>
      <c r="U11" s="92">
        <f t="shared" si="7"/>
        <v>838.20396855828221</v>
      </c>
      <c r="V11" s="92">
        <f>(R11+U11)*V$2</f>
        <v>8703.2514206767646</v>
      </c>
      <c r="W11" s="92">
        <f t="shared" si="9"/>
        <v>3923.9795837133101</v>
      </c>
      <c r="X11" s="92">
        <f t="shared" si="10"/>
        <v>539.99719041926289</v>
      </c>
      <c r="Y11" s="92">
        <f t="shared" si="13"/>
        <v>14005.432163367619</v>
      </c>
      <c r="Z11" s="318">
        <f t="shared" si="11"/>
        <v>1146.9540324505142</v>
      </c>
      <c r="AA11" s="323">
        <f t="shared" si="12"/>
        <v>77610.55619581815</v>
      </c>
      <c r="AE11" s="319"/>
      <c r="AF11" s="412"/>
    </row>
    <row r="12" spans="1:32" x14ac:dyDescent="0.3">
      <c r="A12" s="88" t="s">
        <v>47</v>
      </c>
      <c r="B12" s="89" t="s">
        <v>134</v>
      </c>
      <c r="C12" s="418">
        <v>55034.630400000002</v>
      </c>
      <c r="D12" s="418">
        <v>27.674900000000001</v>
      </c>
      <c r="E12" s="415">
        <v>37.5</v>
      </c>
      <c r="F12" s="92">
        <f t="shared" si="14"/>
        <v>738.57824539877311</v>
      </c>
      <c r="G12" s="92">
        <f t="shared" si="1"/>
        <v>7668.8161887423321</v>
      </c>
      <c r="H12" s="92">
        <f t="shared" si="2"/>
        <v>4117.3874117357582</v>
      </c>
      <c r="I12" s="92">
        <f t="shared" si="3"/>
        <v>418.29906484049076</v>
      </c>
      <c r="J12" s="92">
        <f t="shared" si="4"/>
        <v>12943.080910717354</v>
      </c>
      <c r="K12" s="318">
        <f t="shared" si="5"/>
        <v>1019.6656696607602</v>
      </c>
      <c r="L12" s="323">
        <f t="shared" si="6"/>
        <v>68997.376980378118</v>
      </c>
      <c r="M12" s="412"/>
      <c r="N12" s="319"/>
      <c r="P12" s="88" t="s">
        <v>148</v>
      </c>
      <c r="Q12" s="89" t="s">
        <v>137</v>
      </c>
      <c r="R12" s="418">
        <v>63389.001600000003</v>
      </c>
      <c r="S12" s="418">
        <v>31.875900000000001</v>
      </c>
      <c r="T12" s="89">
        <v>37.5</v>
      </c>
      <c r="U12" s="92">
        <f t="shared" si="7"/>
        <v>850.69595705521476</v>
      </c>
      <c r="V12" s="92">
        <f t="shared" si="8"/>
        <v>8832.9584140950938</v>
      </c>
      <c r="W12" s="92">
        <f t="shared" si="9"/>
        <v>3982.4597504276917</v>
      </c>
      <c r="X12" s="92">
        <f t="shared" si="10"/>
        <v>548.04491978362728</v>
      </c>
      <c r="Y12" s="92">
        <f t="shared" si="13"/>
        <v>14214.159041361629</v>
      </c>
      <c r="Z12" s="318">
        <f t="shared" si="11"/>
        <v>1164.0474096204246</v>
      </c>
      <c r="AA12" s="323">
        <f t="shared" si="12"/>
        <v>78767.208050982052</v>
      </c>
      <c r="AE12" s="319"/>
      <c r="AF12" s="412"/>
    </row>
    <row r="13" spans="1:32" x14ac:dyDescent="0.3">
      <c r="A13" s="88" t="s">
        <v>48</v>
      </c>
      <c r="B13" s="89" t="s">
        <v>134</v>
      </c>
      <c r="C13" s="418">
        <v>56114.647199999999</v>
      </c>
      <c r="D13" s="418">
        <v>28.2179</v>
      </c>
      <c r="E13" s="415">
        <v>37.5</v>
      </c>
      <c r="F13" s="92">
        <f t="shared" si="14"/>
        <v>753.07233588957047</v>
      </c>
      <c r="G13" s="92">
        <f t="shared" si="1"/>
        <v>7819.3114361848166</v>
      </c>
      <c r="H13" s="92">
        <f t="shared" si="2"/>
        <v>4198.1883100876275</v>
      </c>
      <c r="I13" s="92">
        <f t="shared" si="3"/>
        <v>426.50789651917177</v>
      </c>
      <c r="J13" s="92">
        <f t="shared" si="4"/>
        <v>13197.079978681186</v>
      </c>
      <c r="K13" s="318">
        <f t="shared" si="5"/>
        <v>1039.6759076802177</v>
      </c>
      <c r="L13" s="323">
        <f t="shared" si="6"/>
        <v>70351.403086361403</v>
      </c>
      <c r="M13" s="412"/>
      <c r="N13" s="319"/>
      <c r="P13" s="88" t="s">
        <v>149</v>
      </c>
      <c r="Q13" s="89" t="s">
        <v>137</v>
      </c>
      <c r="R13" s="418">
        <v>65249.614200000004</v>
      </c>
      <c r="S13" s="418">
        <v>32.811300000000003</v>
      </c>
      <c r="T13" s="89">
        <v>37.5</v>
      </c>
      <c r="U13" s="92">
        <f t="shared" si="7"/>
        <v>875.6658347392638</v>
      </c>
      <c r="V13" s="92">
        <f t="shared" si="8"/>
        <v>9092.2260047766486</v>
      </c>
      <c r="W13" s="92">
        <f t="shared" si="9"/>
        <v>4099.354079153617</v>
      </c>
      <c r="X13" s="92">
        <f t="shared" si="10"/>
        <v>564.13129529636933</v>
      </c>
      <c r="Y13" s="92">
        <f t="shared" si="13"/>
        <v>14631.3772139659</v>
      </c>
      <c r="Z13" s="318">
        <f t="shared" si="11"/>
        <v>1198.2148712094886</v>
      </c>
      <c r="AA13" s="323">
        <f t="shared" si="12"/>
        <v>81079.206285175387</v>
      </c>
      <c r="AE13" s="319"/>
      <c r="AF13" s="412"/>
    </row>
    <row r="14" spans="1:32" x14ac:dyDescent="0.3">
      <c r="A14" s="88" t="s">
        <v>49</v>
      </c>
      <c r="B14" s="89" t="s">
        <v>134</v>
      </c>
      <c r="C14" s="418">
        <v>56920.457400000007</v>
      </c>
      <c r="D14" s="418">
        <v>28.6236</v>
      </c>
      <c r="E14" s="415">
        <v>37.5</v>
      </c>
      <c r="F14" s="92">
        <f t="shared" si="14"/>
        <v>763.88650651840499</v>
      </c>
      <c r="G14" s="92">
        <f t="shared" si="1"/>
        <v>7931.5972871462827</v>
      </c>
      <c r="H14" s="92">
        <f t="shared" si="2"/>
        <v>4258.4745834688383</v>
      </c>
      <c r="I14" s="92">
        <f t="shared" si="3"/>
        <v>432.63257929888806</v>
      </c>
      <c r="J14" s="92">
        <f t="shared" si="4"/>
        <v>13386.590956432414</v>
      </c>
      <c r="K14" s="318">
        <f t="shared" si="5"/>
        <v>1054.6057253464862</v>
      </c>
      <c r="L14" s="323">
        <f t="shared" si="6"/>
        <v>71361.654081778906</v>
      </c>
      <c r="M14" s="412"/>
      <c r="N14" s="319"/>
      <c r="P14" s="88" t="s">
        <v>150</v>
      </c>
      <c r="Q14" s="89" t="s">
        <v>137</v>
      </c>
      <c r="R14" s="418">
        <v>67117.581000000006</v>
      </c>
      <c r="S14" s="418">
        <v>33.751300000000001</v>
      </c>
      <c r="T14" s="89">
        <v>37.5</v>
      </c>
      <c r="U14" s="92">
        <f t="shared" si="7"/>
        <v>900.73440759202458</v>
      </c>
      <c r="V14" s="92">
        <f t="shared" si="8"/>
        <v>9352.518368543906</v>
      </c>
      <c r="W14" s="92">
        <f t="shared" si="9"/>
        <v>4216.7104407994093</v>
      </c>
      <c r="X14" s="92">
        <f t="shared" si="10"/>
        <v>580.28125332101956</v>
      </c>
      <c r="Y14" s="92">
        <f t="shared" si="13"/>
        <v>15050.244470256359</v>
      </c>
      <c r="Z14" s="318">
        <f t="shared" si="11"/>
        <v>1232.5173820538453</v>
      </c>
      <c r="AA14" s="323">
        <f t="shared" si="12"/>
        <v>83400.342852310219</v>
      </c>
      <c r="AE14" s="319"/>
      <c r="AF14" s="412"/>
    </row>
    <row r="15" spans="1:32" x14ac:dyDescent="0.3">
      <c r="A15" s="88" t="s">
        <v>50</v>
      </c>
      <c r="B15" s="89" t="s">
        <v>134</v>
      </c>
      <c r="C15" s="418">
        <v>58004.676600000006</v>
      </c>
      <c r="D15" s="418">
        <v>29.168199999999999</v>
      </c>
      <c r="E15" s="415">
        <v>37.5</v>
      </c>
      <c r="F15" s="92">
        <f t="shared" si="14"/>
        <v>778.43699424846636</v>
      </c>
      <c r="G15" s="92">
        <f t="shared" si="1"/>
        <v>8082.6781192091648</v>
      </c>
      <c r="H15" s="92">
        <f t="shared" si="2"/>
        <v>4339.5898822033996</v>
      </c>
      <c r="I15" s="92">
        <f t="shared" si="3"/>
        <v>440.87335195686347</v>
      </c>
      <c r="J15" s="92">
        <f t="shared" si="4"/>
        <v>13641.578347617895</v>
      </c>
      <c r="K15" s="318">
        <f t="shared" si="5"/>
        <v>1074.6938242142685</v>
      </c>
      <c r="L15" s="323">
        <f t="shared" si="6"/>
        <v>72720.948771832147</v>
      </c>
      <c r="M15" s="412"/>
      <c r="N15" s="319"/>
      <c r="P15" s="88" t="s">
        <v>151</v>
      </c>
      <c r="Q15" s="89" t="s">
        <v>137</v>
      </c>
      <c r="R15" s="418">
        <v>68979.244200000001</v>
      </c>
      <c r="S15" s="418">
        <v>34.687199999999997</v>
      </c>
      <c r="T15" s="89">
        <v>37.5</v>
      </c>
      <c r="U15" s="92">
        <f t="shared" si="7"/>
        <v>925.71838458588957</v>
      </c>
      <c r="V15" s="92">
        <f t="shared" si="8"/>
        <v>9611.9323553805625</v>
      </c>
      <c r="W15" s="92">
        <f t="shared" si="9"/>
        <v>4333.6707742281715</v>
      </c>
      <c r="X15" s="92">
        <f t="shared" si="10"/>
        <v>596.37671204974845</v>
      </c>
      <c r="Y15" s="92">
        <f t="shared" si="13"/>
        <v>15467.698226244373</v>
      </c>
      <c r="Z15" s="318">
        <f t="shared" si="11"/>
        <v>1266.7041363936657</v>
      </c>
      <c r="AA15" s="323">
        <f t="shared" si="12"/>
        <v>85713.646562638038</v>
      </c>
      <c r="AE15" s="319"/>
      <c r="AF15" s="412"/>
    </row>
    <row r="16" spans="1:32" x14ac:dyDescent="0.3">
      <c r="A16" s="88" t="s">
        <v>51</v>
      </c>
      <c r="B16" s="89" t="s">
        <v>134</v>
      </c>
      <c r="C16" s="418">
        <v>59628.904200000004</v>
      </c>
      <c r="D16" s="418">
        <v>29.985099999999999</v>
      </c>
      <c r="E16" s="415">
        <v>37.5</v>
      </c>
      <c r="F16" s="92">
        <f t="shared" si="14"/>
        <v>800.23452722392642</v>
      </c>
      <c r="G16" s="92">
        <f t="shared" si="1"/>
        <v>8309.006574993291</v>
      </c>
      <c r="H16" s="92">
        <f t="shared" si="2"/>
        <v>4461.1056301138979</v>
      </c>
      <c r="I16" s="92">
        <f t="shared" si="3"/>
        <v>453.21854045417945</v>
      </c>
      <c r="J16" s="92">
        <f t="shared" si="4"/>
        <v>14023.565272785296</v>
      </c>
      <c r="K16" s="318">
        <f t="shared" si="5"/>
        <v>1104.7870420917795</v>
      </c>
      <c r="L16" s="323">
        <f t="shared" si="6"/>
        <v>74757.256514877081</v>
      </c>
      <c r="M16" s="412"/>
      <c r="N16" s="319"/>
      <c r="P16" s="88" t="s">
        <v>152</v>
      </c>
      <c r="Q16" s="89" t="s">
        <v>137</v>
      </c>
      <c r="R16" s="418">
        <v>70843.008600000001</v>
      </c>
      <c r="S16" s="418">
        <v>35.624600000000001</v>
      </c>
      <c r="T16" s="89">
        <v>37.5</v>
      </c>
      <c r="U16" s="92">
        <f t="shared" si="7"/>
        <v>950.73056019938656</v>
      </c>
      <c r="V16" s="92">
        <f t="shared" si="8"/>
        <v>9871.6391345274169</v>
      </c>
      <c r="W16" s="92">
        <f t="shared" si="9"/>
        <v>4450.7631170626109</v>
      </c>
      <c r="X16" s="92">
        <f t="shared" si="10"/>
        <v>612.490337210451</v>
      </c>
      <c r="Y16" s="92">
        <f t="shared" si="13"/>
        <v>15885.623148999866</v>
      </c>
      <c r="Z16" s="318">
        <f t="shared" si="11"/>
        <v>1300.929476234998</v>
      </c>
      <c r="AA16" s="323">
        <f t="shared" si="12"/>
        <v>88029.561225234866</v>
      </c>
      <c r="AE16" s="319"/>
      <c r="AF16" s="412"/>
    </row>
    <row r="17" spans="1:32" x14ac:dyDescent="0.3">
      <c r="A17" s="88" t="s">
        <v>52</v>
      </c>
      <c r="B17" s="89" t="s">
        <v>134</v>
      </c>
      <c r="C17" s="418">
        <v>61253.131799999996</v>
      </c>
      <c r="D17" s="418">
        <v>30.802099999999999</v>
      </c>
      <c r="E17" s="415">
        <v>37.5</v>
      </c>
      <c r="F17" s="92">
        <f t="shared" si="14"/>
        <v>822.03206019938648</v>
      </c>
      <c r="G17" s="92">
        <f t="shared" si="1"/>
        <v>8535.3350307774163</v>
      </c>
      <c r="H17" s="92">
        <f t="shared" si="2"/>
        <v>4582.6213780243943</v>
      </c>
      <c r="I17" s="92">
        <f t="shared" si="3"/>
        <v>465.56372895149536</v>
      </c>
      <c r="J17" s="92">
        <f t="shared" si="4"/>
        <v>14405.552197952693</v>
      </c>
      <c r="K17" s="318">
        <f t="shared" si="5"/>
        <v>1134.8802599692901</v>
      </c>
      <c r="L17" s="323">
        <f t="shared" si="6"/>
        <v>76793.564257921986</v>
      </c>
      <c r="M17" s="412"/>
      <c r="N17" s="319"/>
      <c r="P17" s="88" t="s">
        <v>153</v>
      </c>
      <c r="Q17" s="89" t="s">
        <v>137</v>
      </c>
      <c r="R17" s="418">
        <v>72855.958200000008</v>
      </c>
      <c r="S17" s="418">
        <v>36.636400000000002</v>
      </c>
      <c r="T17" s="89">
        <v>37.5</v>
      </c>
      <c r="U17" s="92">
        <f t="shared" si="7"/>
        <v>977.74483780674859</v>
      </c>
      <c r="V17" s="92">
        <f t="shared" si="8"/>
        <v>10152.13416769843</v>
      </c>
      <c r="W17" s="92">
        <f t="shared" si="9"/>
        <v>4577.2281277000329</v>
      </c>
      <c r="X17" s="92">
        <f t="shared" si="10"/>
        <v>629.89377904128889</v>
      </c>
      <c r="Y17" s="92">
        <f t="shared" si="13"/>
        <v>16337.000912246502</v>
      </c>
      <c r="Z17" s="318">
        <f t="shared" si="11"/>
        <v>1337.8943866836976</v>
      </c>
      <c r="AA17" s="323">
        <f t="shared" si="12"/>
        <v>90530.853498930199</v>
      </c>
      <c r="AE17" s="319"/>
      <c r="AF17" s="412"/>
    </row>
    <row r="18" spans="1:32" x14ac:dyDescent="0.3">
      <c r="A18" s="88" t="s">
        <v>53</v>
      </c>
      <c r="B18" s="89" t="s">
        <v>134</v>
      </c>
      <c r="C18" s="418">
        <v>62880.511200000001</v>
      </c>
      <c r="D18" s="418">
        <v>31.62</v>
      </c>
      <c r="E18" s="415">
        <v>37.5</v>
      </c>
      <c r="F18" s="92">
        <f t="shared" si="14"/>
        <v>843.87189110429449</v>
      </c>
      <c r="G18" s="92">
        <f t="shared" si="1"/>
        <v>8762.1026750268411</v>
      </c>
      <c r="H18" s="92">
        <f t="shared" si="2"/>
        <v>4704.3729262219113</v>
      </c>
      <c r="I18" s="92">
        <f t="shared" si="3"/>
        <v>477.9328731832822</v>
      </c>
      <c r="J18" s="92">
        <f t="shared" si="4"/>
        <v>14788.28036553633</v>
      </c>
      <c r="K18" s="318">
        <f t="shared" si="5"/>
        <v>1165.031873483045</v>
      </c>
      <c r="L18" s="323">
        <f t="shared" si="6"/>
        <v>78833.823439019383</v>
      </c>
      <c r="M18" s="412"/>
      <c r="N18" s="319"/>
      <c r="P18" s="88" t="s">
        <v>154</v>
      </c>
      <c r="Q18" s="89" t="s">
        <v>137</v>
      </c>
      <c r="R18" s="418">
        <v>74894.122200000013</v>
      </c>
      <c r="S18" s="418">
        <v>37.661499999999997</v>
      </c>
      <c r="T18" s="89">
        <v>37.5</v>
      </c>
      <c r="U18" s="92">
        <f t="shared" si="7"/>
        <v>1005.0974988496934</v>
      </c>
      <c r="V18" s="92">
        <f t="shared" si="8"/>
        <v>10436.142708591835</v>
      </c>
      <c r="W18" s="92">
        <f t="shared" si="9"/>
        <v>4705.2772512055644</v>
      </c>
      <c r="X18" s="92">
        <f t="shared" si="10"/>
        <v>647.51521805581149</v>
      </c>
      <c r="Y18" s="92">
        <f t="shared" si="13"/>
        <v>16794.032676702904</v>
      </c>
      <c r="Z18" s="318">
        <f t="shared" si="11"/>
        <v>1375.3223231505438</v>
      </c>
      <c r="AA18" s="323">
        <f t="shared" si="12"/>
        <v>93063.477199853456</v>
      </c>
      <c r="AE18" s="319"/>
      <c r="AF18" s="412"/>
    </row>
    <row r="19" spans="1:32" x14ac:dyDescent="0.3">
      <c r="A19" s="88" t="s">
        <v>54</v>
      </c>
      <c r="B19" s="89" t="s">
        <v>134</v>
      </c>
      <c r="C19" s="418">
        <v>64503.688200000004</v>
      </c>
      <c r="D19" s="418">
        <v>32.436399999999999</v>
      </c>
      <c r="E19" s="415">
        <v>37.5</v>
      </c>
      <c r="F19" s="92">
        <f t="shared" si="14"/>
        <v>865.65532476993872</v>
      </c>
      <c r="G19" s="92">
        <f t="shared" si="1"/>
        <v>8988.2847346558683</v>
      </c>
      <c r="H19" s="92">
        <f t="shared" si="2"/>
        <v>4825.8100740367345</v>
      </c>
      <c r="I19" s="92">
        <f t="shared" si="3"/>
        <v>490.27007643577457</v>
      </c>
      <c r="J19" s="92">
        <f t="shared" si="4"/>
        <v>15170.020209898315</v>
      </c>
      <c r="K19" s="318">
        <f t="shared" si="5"/>
        <v>1195.1056261484748</v>
      </c>
      <c r="L19" s="323">
        <f t="shared" si="6"/>
        <v>80868.814036046795</v>
      </c>
      <c r="M19" s="412"/>
      <c r="N19" s="319"/>
      <c r="P19" s="88" t="s">
        <v>155</v>
      </c>
      <c r="Q19" s="89" t="s">
        <v>137</v>
      </c>
      <c r="R19" s="418">
        <v>76910.223599999998</v>
      </c>
      <c r="S19" s="418">
        <v>38.675400000000003</v>
      </c>
      <c r="T19" s="89">
        <v>37.5</v>
      </c>
      <c r="U19" s="92">
        <f t="shared" si="7"/>
        <v>1032.154074386503</v>
      </c>
      <c r="V19" s="92">
        <f t="shared" si="8"/>
        <v>10717.076930228144</v>
      </c>
      <c r="W19" s="92">
        <f t="shared" si="9"/>
        <v>4831.9402759514978</v>
      </c>
      <c r="X19" s="92">
        <f t="shared" si="10"/>
        <v>664.94590953460977</v>
      </c>
      <c r="Y19" s="92">
        <f t="shared" si="13"/>
        <v>17246.117190100755</v>
      </c>
      <c r="Z19" s="318">
        <f t="shared" si="11"/>
        <v>1412.3451118515111</v>
      </c>
      <c r="AA19" s="323">
        <f t="shared" si="12"/>
        <v>95568.685901952253</v>
      </c>
      <c r="AE19" s="319"/>
      <c r="AF19" s="412"/>
    </row>
    <row r="20" spans="1:32" x14ac:dyDescent="0.3">
      <c r="A20" s="88" t="s">
        <v>55</v>
      </c>
      <c r="B20" s="89" t="s">
        <v>134</v>
      </c>
      <c r="C20" s="418">
        <v>67210.033800000005</v>
      </c>
      <c r="D20" s="418">
        <v>33.797400000000003</v>
      </c>
      <c r="E20" s="415">
        <v>37.5</v>
      </c>
      <c r="F20" s="92">
        <f t="shared" si="14"/>
        <v>901.97514685582826</v>
      </c>
      <c r="G20" s="92">
        <f t="shared" si="1"/>
        <v>9365.4012301926778</v>
      </c>
      <c r="H20" s="92">
        <f t="shared" si="2"/>
        <v>5028.2839204904476</v>
      </c>
      <c r="I20" s="92">
        <f t="shared" si="3"/>
        <v>510.8400671014187</v>
      </c>
      <c r="J20" s="92">
        <f t="shared" si="4"/>
        <v>15806.500364640373</v>
      </c>
      <c r="K20" s="318">
        <f t="shared" si="5"/>
        <v>1245.2480124696058</v>
      </c>
      <c r="L20" s="323">
        <f t="shared" si="6"/>
        <v>84261.78217710997</v>
      </c>
      <c r="M20" s="412"/>
      <c r="N20" s="319"/>
      <c r="P20" s="88" t="s">
        <v>156</v>
      </c>
      <c r="Q20" s="89" t="s">
        <v>137</v>
      </c>
      <c r="R20" s="418">
        <v>78238.182000000001</v>
      </c>
      <c r="S20" s="418">
        <v>39.3431</v>
      </c>
      <c r="T20" s="89">
        <v>37.5</v>
      </c>
      <c r="U20" s="92">
        <f t="shared" si="7"/>
        <v>1049.975601993865</v>
      </c>
      <c r="V20" s="92">
        <f t="shared" si="8"/>
        <v>10902.121670274157</v>
      </c>
      <c r="W20" s="92">
        <f t="shared" si="9"/>
        <v>4915.3702203386065</v>
      </c>
      <c r="X20" s="92">
        <f t="shared" si="10"/>
        <v>676.42709454201008</v>
      </c>
      <c r="Y20" s="92">
        <f t="shared" si="13"/>
        <v>17543.894587148639</v>
      </c>
      <c r="Z20" s="318">
        <f t="shared" si="11"/>
        <v>1436.7311488072296</v>
      </c>
      <c r="AA20" s="323">
        <f t="shared" si="12"/>
        <v>97218.807735955867</v>
      </c>
      <c r="AE20" s="319"/>
      <c r="AF20" s="412"/>
    </row>
    <row r="21" spans="1:32" x14ac:dyDescent="0.3">
      <c r="A21" s="88" t="s">
        <v>56</v>
      </c>
      <c r="B21" s="89" t="s">
        <v>134</v>
      </c>
      <c r="C21" s="418">
        <v>68835.311999999991</v>
      </c>
      <c r="D21" s="418">
        <v>34.614400000000003</v>
      </c>
      <c r="E21" s="415">
        <v>37.5</v>
      </c>
      <c r="F21" s="92">
        <f t="shared" si="14"/>
        <v>923.78677914110415</v>
      </c>
      <c r="G21" s="92">
        <f t="shared" si="1"/>
        <v>9591.8760821319011</v>
      </c>
      <c r="H21" s="92">
        <f t="shared" si="2"/>
        <v>5149.8782684966172</v>
      </c>
      <c r="I21" s="92">
        <f t="shared" si="3"/>
        <v>523.1932408435581</v>
      </c>
      <c r="J21" s="92">
        <f t="shared" si="4"/>
        <v>16188.734370613181</v>
      </c>
      <c r="K21" s="318">
        <f t="shared" si="5"/>
        <v>1275.3606955591974</v>
      </c>
      <c r="L21" s="323">
        <f t="shared" si="6"/>
        <v>86299.407066172353</v>
      </c>
      <c r="M21" s="412"/>
      <c r="N21" s="319"/>
      <c r="P21" s="88" t="s">
        <v>157</v>
      </c>
      <c r="Q21" s="89" t="s">
        <v>137</v>
      </c>
      <c r="R21" s="418">
        <v>79566.140400000004</v>
      </c>
      <c r="S21" s="418">
        <v>40.010800000000003</v>
      </c>
      <c r="T21" s="89">
        <v>37.5</v>
      </c>
      <c r="U21" s="92">
        <f t="shared" si="7"/>
        <v>1067.7971296012272</v>
      </c>
      <c r="V21" s="92">
        <f t="shared" si="8"/>
        <v>11087.166410320169</v>
      </c>
      <c r="W21" s="92">
        <f t="shared" si="9"/>
        <v>4998.8001647257161</v>
      </c>
      <c r="X21" s="92">
        <f t="shared" si="10"/>
        <v>687.90827954941039</v>
      </c>
      <c r="Y21" s="92">
        <f t="shared" si="13"/>
        <v>17841.671984196524</v>
      </c>
      <c r="Z21" s="318">
        <f t="shared" si="11"/>
        <v>1461.1171857629479</v>
      </c>
      <c r="AA21" s="323">
        <f t="shared" si="12"/>
        <v>98868.929569959466</v>
      </c>
      <c r="AE21" s="319"/>
      <c r="AF21" s="412"/>
    </row>
    <row r="22" spans="1:32" x14ac:dyDescent="0.3">
      <c r="A22" s="88" t="s">
        <v>57</v>
      </c>
      <c r="B22" s="89" t="s">
        <v>134</v>
      </c>
      <c r="C22" s="418">
        <v>70189.535400000008</v>
      </c>
      <c r="D22" s="418">
        <v>35.295400000000001</v>
      </c>
      <c r="E22" s="415">
        <v>37.5</v>
      </c>
      <c r="F22" s="92">
        <f t="shared" si="14"/>
        <v>941.96078949386515</v>
      </c>
      <c r="G22" s="92">
        <f t="shared" si="1"/>
        <v>9780.5807260554084</v>
      </c>
      <c r="H22" s="92">
        <f>(C22+F22+G22)*$H$2</f>
        <v>5251.1937918191488</v>
      </c>
      <c r="I22" s="92">
        <f t="shared" si="3"/>
        <v>533.48622142120405</v>
      </c>
      <c r="J22" s="92">
        <f t="shared" si="4"/>
        <v>16507.221528789625</v>
      </c>
      <c r="K22" s="318">
        <f t="shared" si="5"/>
        <v>1300.4513539318446</v>
      </c>
      <c r="L22" s="323">
        <f t="shared" si="6"/>
        <v>87997.208282721491</v>
      </c>
      <c r="M22" s="412"/>
      <c r="N22" s="319"/>
      <c r="P22" s="88" t="s">
        <v>158</v>
      </c>
      <c r="Q22" s="89" t="s">
        <v>137</v>
      </c>
      <c r="R22" s="418">
        <v>82206.298200000005</v>
      </c>
      <c r="S22" s="418">
        <v>41.338500000000003</v>
      </c>
      <c r="T22" s="89">
        <v>37.5</v>
      </c>
      <c r="U22" s="92">
        <f t="shared" si="7"/>
        <v>1103.2286951687117</v>
      </c>
      <c r="V22" s="92">
        <f t="shared" si="8"/>
        <v>11455.0599480857</v>
      </c>
      <c r="W22" s="92">
        <f t="shared" si="9"/>
        <v>5164.6699829573663</v>
      </c>
      <c r="X22" s="92">
        <f t="shared" si="10"/>
        <v>710.73440132440817</v>
      </c>
      <c r="Y22" s="92">
        <f t="shared" si="13"/>
        <v>18433.693027536185</v>
      </c>
      <c r="Z22" s="318">
        <f t="shared" si="11"/>
        <v>1509.5998684130427</v>
      </c>
      <c r="AA22" s="323">
        <f t="shared" si="12"/>
        <v>102149.59109594925</v>
      </c>
      <c r="AE22" s="319"/>
      <c r="AF22" s="412"/>
    </row>
    <row r="23" spans="1:32" x14ac:dyDescent="0.3">
      <c r="A23" s="88" t="s">
        <v>58</v>
      </c>
      <c r="B23" s="89" t="s">
        <v>134</v>
      </c>
      <c r="C23" s="418">
        <v>71540.606999999989</v>
      </c>
      <c r="D23" s="418">
        <v>35.9754</v>
      </c>
      <c r="E23" s="415">
        <v>37.5</v>
      </c>
      <c r="F23" s="92">
        <f t="shared" si="14"/>
        <v>960.09250191717786</v>
      </c>
      <c r="G23" s="92">
        <f t="shared" si="1"/>
        <v>9968.8461815136125</v>
      </c>
      <c r="H23" s="92">
        <f t="shared" si="2"/>
        <v>5352.2735148546581</v>
      </c>
      <c r="I23" s="92">
        <f t="shared" si="3"/>
        <v>543.7552462643788</v>
      </c>
      <c r="J23" s="92">
        <f t="shared" si="4"/>
        <v>16824.967444549828</v>
      </c>
      <c r="K23" s="318">
        <f t="shared" si="5"/>
        <v>1325.4836166682471</v>
      </c>
      <c r="L23" s="323">
        <f t="shared" si="6"/>
        <v>89691.058061218078</v>
      </c>
      <c r="M23" s="412"/>
      <c r="N23" s="319"/>
      <c r="P23" s="88" t="s">
        <v>159</v>
      </c>
      <c r="Q23" s="89" t="s">
        <v>137</v>
      </c>
      <c r="R23" s="418">
        <v>84838.051200000016</v>
      </c>
      <c r="S23" s="418">
        <v>42.662100000000002</v>
      </c>
      <c r="T23" s="89">
        <v>37.5</v>
      </c>
      <c r="U23" s="92">
        <f t="shared" si="7"/>
        <v>1138.5474662576689</v>
      </c>
      <c r="V23" s="92">
        <f t="shared" si="8"/>
        <v>11821.782316610434</v>
      </c>
      <c r="W23" s="92">
        <f t="shared" si="9"/>
        <v>5330.0117635663128</v>
      </c>
      <c r="X23" s="92">
        <f t="shared" si="10"/>
        <v>733.48785737151093</v>
      </c>
      <c r="Y23" s="92">
        <f t="shared" si="13"/>
        <v>19023.829403805925</v>
      </c>
      <c r="Z23" s="318">
        <f t="shared" si="11"/>
        <v>1557.9282090570891</v>
      </c>
      <c r="AA23" s="323">
        <f t="shared" si="12"/>
        <v>105419.80881286305</v>
      </c>
      <c r="AE23" s="319"/>
      <c r="AF23" s="412"/>
    </row>
    <row r="24" spans="1:32" x14ac:dyDescent="0.3">
      <c r="A24" s="88" t="s">
        <v>59</v>
      </c>
      <c r="B24" s="89" t="s">
        <v>134</v>
      </c>
      <c r="C24" s="418">
        <v>72625.876799999998</v>
      </c>
      <c r="D24" s="418">
        <v>36.521000000000001</v>
      </c>
      <c r="E24" s="415">
        <v>37.5</v>
      </c>
      <c r="F24" s="92">
        <f t="shared" si="14"/>
        <v>974.65708895705518</v>
      </c>
      <c r="G24" s="92">
        <f t="shared" si="1"/>
        <v>10120.073409731596</v>
      </c>
      <c r="H24" s="92">
        <f t="shared" si="2"/>
        <v>5433.4674136848935</v>
      </c>
      <c r="I24" s="92">
        <f t="shared" si="3"/>
        <v>552.00400416717787</v>
      </c>
      <c r="J24" s="92">
        <f t="shared" si="4"/>
        <v>17080.201916540722</v>
      </c>
      <c r="K24" s="318">
        <f t="shared" si="5"/>
        <v>1345.5911807481109</v>
      </c>
      <c r="L24" s="323">
        <f t="shared" si="6"/>
        <v>91051.669897288841</v>
      </c>
      <c r="M24" s="412"/>
      <c r="N24" s="319"/>
      <c r="P24" s="88" t="s">
        <v>160</v>
      </c>
      <c r="Q24" s="89" t="s">
        <v>137</v>
      </c>
      <c r="R24" s="418">
        <v>87498.170400000017</v>
      </c>
      <c r="S24" s="418">
        <v>44</v>
      </c>
      <c r="T24" s="89">
        <v>37.5</v>
      </c>
      <c r="U24" s="92">
        <f t="shared" si="7"/>
        <v>1174.2469187116567</v>
      </c>
      <c r="V24" s="92">
        <f t="shared" si="8"/>
        <v>12192.457381322856</v>
      </c>
      <c r="W24" s="92">
        <f t="shared" si="9"/>
        <v>5497.135671151882</v>
      </c>
      <c r="X24" s="92">
        <f t="shared" si="10"/>
        <v>756.486560250259</v>
      </c>
      <c r="Y24" s="92">
        <f t="shared" si="13"/>
        <v>19620.326531436654</v>
      </c>
      <c r="Z24" s="318">
        <f t="shared" si="11"/>
        <v>1606.7774539715501</v>
      </c>
      <c r="AA24" s="323">
        <f>R24+U24+V24+W24+X24+Z24</f>
        <v>108725.27438540822</v>
      </c>
      <c r="AE24" s="319"/>
      <c r="AF24" s="412"/>
    </row>
    <row r="25" spans="1:32" x14ac:dyDescent="0.3">
      <c r="A25" s="88" t="s">
        <v>60</v>
      </c>
      <c r="B25" s="89" t="s">
        <v>134</v>
      </c>
      <c r="C25" s="418">
        <v>74789.0622</v>
      </c>
      <c r="D25" s="418">
        <v>37.608699999999999</v>
      </c>
      <c r="E25" s="415">
        <v>37.5</v>
      </c>
      <c r="F25" s="92">
        <f t="shared" si="14"/>
        <v>1003.6875678680981</v>
      </c>
      <c r="G25" s="92">
        <f t="shared" si="1"/>
        <v>10421.503093081865</v>
      </c>
      <c r="H25" s="92">
        <f t="shared" si="2"/>
        <v>5595.3050106756518</v>
      </c>
      <c r="I25" s="92">
        <f t="shared" si="3"/>
        <v>568.44562325901074</v>
      </c>
      <c r="J25" s="92">
        <f t="shared" si="4"/>
        <v>17588.941294884626</v>
      </c>
      <c r="K25" s="318">
        <f t="shared" si="5"/>
        <v>1385.6700524232695</v>
      </c>
      <c r="L25" s="323">
        <f t="shared" si="6"/>
        <v>93763.673547307902</v>
      </c>
      <c r="M25" s="412"/>
      <c r="N25" s="319"/>
      <c r="P25" s="88" t="s">
        <v>161</v>
      </c>
      <c r="Q25" s="89" t="s">
        <v>137</v>
      </c>
      <c r="R25" s="418">
        <v>93292.229399999997</v>
      </c>
      <c r="S25" s="418">
        <v>46.9133</v>
      </c>
      <c r="T25" s="89">
        <v>37.5</v>
      </c>
      <c r="U25" s="92">
        <f t="shared" si="7"/>
        <v>1252.0046123466257</v>
      </c>
      <c r="V25" s="92">
        <f t="shared" si="8"/>
        <v>12999.832176697662</v>
      </c>
      <c r="W25" s="92">
        <f t="shared" si="9"/>
        <v>5861.1516073029134</v>
      </c>
      <c r="X25" s="92">
        <f t="shared" si="10"/>
        <v>806.58049641783214</v>
      </c>
      <c r="Y25" s="92">
        <f t="shared" si="13"/>
        <v>20919.568892765034</v>
      </c>
      <c r="Z25" s="318">
        <f t="shared" si="11"/>
        <v>1713.1769743914754</v>
      </c>
      <c r="AA25" s="323">
        <f t="shared" si="12"/>
        <v>115924.97526715652</v>
      </c>
      <c r="AE25" s="319"/>
      <c r="AF25" s="412"/>
    </row>
    <row r="26" spans="1:32" x14ac:dyDescent="0.3">
      <c r="A26" s="88" t="s">
        <v>61</v>
      </c>
      <c r="B26" s="89" t="s">
        <v>134</v>
      </c>
      <c r="C26" s="418">
        <v>77500.660799999998</v>
      </c>
      <c r="D26" s="418">
        <v>38.971800000000002</v>
      </c>
      <c r="E26" s="415">
        <v>37.5</v>
      </c>
      <c r="F26" s="92">
        <f t="shared" si="14"/>
        <v>1040.0778865030675</v>
      </c>
      <c r="G26" s="92">
        <f t="shared" si="1"/>
        <v>10799.351569394174</v>
      </c>
      <c r="H26" s="92">
        <f t="shared" si="2"/>
        <v>5798.171857607731</v>
      </c>
      <c r="I26" s="92">
        <f t="shared" si="3"/>
        <v>589.05554014877305</v>
      </c>
      <c r="J26" s="92">
        <f t="shared" si="4"/>
        <v>18226.656853653745</v>
      </c>
      <c r="K26" s="318">
        <f t="shared" si="5"/>
        <v>1435.9097648048059</v>
      </c>
      <c r="L26" s="323">
        <f t="shared" si="6"/>
        <v>97163.227418458555</v>
      </c>
      <c r="M26" s="412"/>
      <c r="N26" s="319"/>
      <c r="P26" s="88" t="s">
        <v>162</v>
      </c>
      <c r="Q26" s="89" t="s">
        <v>137</v>
      </c>
      <c r="R26" s="418">
        <v>96423.017400000012</v>
      </c>
      <c r="S26" s="418">
        <v>48.487699999999997</v>
      </c>
      <c r="T26" s="89">
        <v>37.5</v>
      </c>
      <c r="U26" s="92">
        <f t="shared" si="7"/>
        <v>1294.0205555981597</v>
      </c>
      <c r="V26" s="92">
        <f t="shared" si="8"/>
        <v>13436.09271889475</v>
      </c>
      <c r="W26" s="92">
        <f t="shared" si="9"/>
        <v>6057.845621759865</v>
      </c>
      <c r="X26" s="92">
        <f t="shared" si="10"/>
        <v>833.64848005869692</v>
      </c>
      <c r="Y26" s="92">
        <f t="shared" si="13"/>
        <v>21621.607376311473</v>
      </c>
      <c r="Z26" s="318">
        <f t="shared" si="11"/>
        <v>1770.6693716446721</v>
      </c>
      <c r="AA26" s="323">
        <f t="shared" si="12"/>
        <v>119815.29414795617</v>
      </c>
      <c r="AE26" s="319"/>
      <c r="AF26" s="412"/>
    </row>
    <row r="27" spans="1:32" x14ac:dyDescent="0.3">
      <c r="A27" s="88" t="s">
        <v>62</v>
      </c>
      <c r="B27" s="89" t="s">
        <v>134</v>
      </c>
      <c r="C27" s="418">
        <v>80751.217200000014</v>
      </c>
      <c r="D27" s="418">
        <v>40.606699999999996</v>
      </c>
      <c r="E27" s="415">
        <v>37.5</v>
      </c>
      <c r="F27" s="92">
        <f t="shared" si="14"/>
        <v>1083.7011510736197</v>
      </c>
      <c r="G27" s="92">
        <f t="shared" si="1"/>
        <v>11252.301273272626</v>
      </c>
      <c r="H27" s="92">
        <f t="shared" si="2"/>
        <v>6041.3605536200721</v>
      </c>
      <c r="I27" s="92">
        <f t="shared" si="3"/>
        <v>613.7618876330522</v>
      </c>
      <c r="J27" s="92">
        <f t="shared" si="4"/>
        <v>18991.12486559937</v>
      </c>
      <c r="K27" s="318">
        <f t="shared" si="5"/>
        <v>1496.1351309839906</v>
      </c>
      <c r="L27" s="323">
        <f t="shared" si="6"/>
        <v>101238.47719658338</v>
      </c>
      <c r="M27" s="412"/>
      <c r="N27" s="319"/>
      <c r="P27" s="88" t="s">
        <v>163</v>
      </c>
      <c r="Q27" s="89" t="s">
        <v>137</v>
      </c>
      <c r="R27" s="418">
        <v>99577.969200000007</v>
      </c>
      <c r="S27" s="418">
        <v>50.074399999999997</v>
      </c>
      <c r="T27" s="89">
        <v>37.5</v>
      </c>
      <c r="U27" s="92">
        <f t="shared" si="7"/>
        <v>1336.3607829754601</v>
      </c>
      <c r="V27" s="92">
        <f t="shared" si="8"/>
        <v>13875.720372659129</v>
      </c>
      <c r="W27" s="92">
        <f t="shared" si="9"/>
        <v>6256.0577443820857</v>
      </c>
      <c r="X27" s="92">
        <f t="shared" si="10"/>
        <v>860.92537766725945</v>
      </c>
      <c r="Y27" s="92">
        <f t="shared" si="13"/>
        <v>22329.064277683934</v>
      </c>
      <c r="Z27" s="318">
        <f t="shared" si="11"/>
        <v>1828.6055021652592</v>
      </c>
      <c r="AA27" s="323">
        <f t="shared" si="12"/>
        <v>123735.63897984919</v>
      </c>
      <c r="AE27" s="319"/>
      <c r="AF27" s="412"/>
    </row>
    <row r="28" spans="1:32" x14ac:dyDescent="0.3">
      <c r="A28" s="88" t="s">
        <v>63</v>
      </c>
      <c r="B28" s="89" t="s">
        <v>134</v>
      </c>
      <c r="C28" s="418">
        <v>83457.5628</v>
      </c>
      <c r="D28" s="418">
        <v>41.967700000000001</v>
      </c>
      <c r="E28" s="415">
        <v>37.5</v>
      </c>
      <c r="F28" s="92">
        <f t="shared" si="14"/>
        <v>1120.0209731595091</v>
      </c>
      <c r="G28" s="92">
        <f t="shared" si="1"/>
        <v>11629.417768809433</v>
      </c>
      <c r="H28" s="92">
        <f t="shared" si="2"/>
        <v>6243.8344000737843</v>
      </c>
      <c r="I28" s="92">
        <f t="shared" si="3"/>
        <v>634.33187829869632</v>
      </c>
      <c r="J28" s="92">
        <f t="shared" si="4"/>
        <v>19627.605020341423</v>
      </c>
      <c r="K28" s="318">
        <f t="shared" si="5"/>
        <v>1546.2775173051211</v>
      </c>
      <c r="L28" s="323">
        <f t="shared" si="6"/>
        <v>104631.44533764654</v>
      </c>
      <c r="M28" s="412"/>
      <c r="N28" s="319"/>
      <c r="P28" s="88" t="s">
        <v>164</v>
      </c>
      <c r="Q28" s="89" t="s">
        <v>137</v>
      </c>
      <c r="R28" s="418">
        <v>100996.2792</v>
      </c>
      <c r="S28" s="418">
        <v>50.787700000000001</v>
      </c>
      <c r="T28" s="89">
        <v>37.5</v>
      </c>
      <c r="U28" s="92">
        <f t="shared" si="7"/>
        <v>1355.3948512269938</v>
      </c>
      <c r="V28" s="92">
        <f t="shared" si="8"/>
        <v>14073.355182043715</v>
      </c>
      <c r="W28" s="92">
        <f t="shared" si="9"/>
        <v>6345.1640932132541</v>
      </c>
      <c r="X28" s="92">
        <f t="shared" si="10"/>
        <v>873.18771924953035</v>
      </c>
      <c r="Y28" s="92">
        <f t="shared" si="13"/>
        <v>22647.101845733494</v>
      </c>
      <c r="Z28" s="318">
        <f t="shared" si="11"/>
        <v>1854.6507156860023</v>
      </c>
      <c r="AA28" s="323">
        <f t="shared" si="12"/>
        <v>125498.03176141951</v>
      </c>
      <c r="AE28" s="319"/>
      <c r="AF28" s="412"/>
    </row>
    <row r="29" spans="1:32" x14ac:dyDescent="0.3">
      <c r="A29" s="88" t="s">
        <v>64</v>
      </c>
      <c r="B29" s="89" t="s">
        <v>134</v>
      </c>
      <c r="C29" s="418">
        <v>85080.73980000001</v>
      </c>
      <c r="D29" s="418">
        <v>42.784100000000002</v>
      </c>
      <c r="E29" s="415">
        <v>37.5</v>
      </c>
      <c r="F29" s="92">
        <f t="shared" si="14"/>
        <v>1141.8044068251534</v>
      </c>
      <c r="G29" s="92">
        <f t="shared" si="1"/>
        <v>11855.59982843846</v>
      </c>
      <c r="H29" s="92">
        <f t="shared" si="2"/>
        <v>6365.2715478886084</v>
      </c>
      <c r="I29" s="92">
        <f t="shared" si="3"/>
        <v>646.6690815511887</v>
      </c>
      <c r="J29" s="92">
        <f t="shared" si="4"/>
        <v>20009.344864703413</v>
      </c>
      <c r="K29" s="318">
        <f t="shared" si="5"/>
        <v>1576.3512699705511</v>
      </c>
      <c r="L29" s="323">
        <f t="shared" si="6"/>
        <v>106666.43593467395</v>
      </c>
      <c r="M29" s="412"/>
      <c r="N29" s="319"/>
      <c r="P29" s="88" t="s">
        <v>165</v>
      </c>
      <c r="Q29" s="89" t="s">
        <v>137</v>
      </c>
      <c r="R29" s="418">
        <v>102412.48800000001</v>
      </c>
      <c r="S29" s="418">
        <v>51.499499999999998</v>
      </c>
      <c r="T29" s="89">
        <v>37.5</v>
      </c>
      <c r="U29" s="92">
        <f t="shared" si="7"/>
        <v>1374.400720858896</v>
      </c>
      <c r="V29" s="92">
        <f t="shared" si="8"/>
        <v>14270.697199118102</v>
      </c>
      <c r="W29" s="92">
        <f t="shared" si="9"/>
        <v>6434.1384326387479</v>
      </c>
      <c r="X29" s="92">
        <f t="shared" si="10"/>
        <v>885.43189439982757</v>
      </c>
      <c r="Y29" s="92">
        <f t="shared" si="13"/>
        <v>22964.668247015572</v>
      </c>
      <c r="Z29" s="318">
        <f t="shared" si="11"/>
        <v>1880.6573437052336</v>
      </c>
      <c r="AA29" s="323">
        <f t="shared" si="12"/>
        <v>127257.81359072082</v>
      </c>
      <c r="AE29" s="319"/>
      <c r="AF29" s="412"/>
    </row>
    <row r="30" spans="1:32" x14ac:dyDescent="0.3">
      <c r="A30" s="88" t="s">
        <v>65</v>
      </c>
      <c r="B30" s="89" t="s">
        <v>134</v>
      </c>
      <c r="C30" s="418">
        <v>86703.916800000006</v>
      </c>
      <c r="D30" s="418">
        <v>43.600499999999997</v>
      </c>
      <c r="E30" s="415">
        <v>37.5</v>
      </c>
      <c r="F30" s="92">
        <f t="shared" si="14"/>
        <v>1163.5878404907976</v>
      </c>
      <c r="G30" s="92">
        <f t="shared" si="1"/>
        <v>12081.781888067488</v>
      </c>
      <c r="H30" s="92">
        <f t="shared" si="2"/>
        <v>6486.7086957034335</v>
      </c>
      <c r="I30" s="92">
        <f t="shared" si="3"/>
        <v>659.00628480368107</v>
      </c>
      <c r="J30" s="92">
        <f t="shared" si="4"/>
        <v>20391.084709065399</v>
      </c>
      <c r="K30" s="318">
        <f t="shared" si="5"/>
        <v>1606.4250226359811</v>
      </c>
      <c r="L30" s="323">
        <f t="shared" si="6"/>
        <v>108701.42653170139</v>
      </c>
      <c r="M30" s="412"/>
      <c r="N30" s="319"/>
      <c r="P30" s="88" t="s">
        <v>166</v>
      </c>
      <c r="Q30" s="89" t="s">
        <v>137</v>
      </c>
      <c r="R30" s="418">
        <v>105245.95620000002</v>
      </c>
      <c r="S30" s="418">
        <v>52.924599999999998</v>
      </c>
      <c r="T30" s="89">
        <v>37.5</v>
      </c>
      <c r="U30" s="92">
        <f t="shared" si="7"/>
        <v>1412.4265594325157</v>
      </c>
      <c r="V30" s="92">
        <f t="shared" si="8"/>
        <v>14665.527629421973</v>
      </c>
      <c r="W30" s="92">
        <f t="shared" si="9"/>
        <v>6612.1531161925705</v>
      </c>
      <c r="X30" s="92">
        <f t="shared" si="10"/>
        <v>909.92932791640874</v>
      </c>
      <c r="Y30" s="92">
        <f t="shared" si="13"/>
        <v>23600.036632963467</v>
      </c>
      <c r="Z30" s="318">
        <f t="shared" si="11"/>
        <v>1932.6898924944521</v>
      </c>
      <c r="AA30" s="323">
        <f t="shared" si="12"/>
        <v>130778.68272545794</v>
      </c>
      <c r="AE30" s="319"/>
      <c r="AF30" s="412"/>
    </row>
    <row r="31" spans="1:32" x14ac:dyDescent="0.3">
      <c r="A31" s="88" t="s">
        <v>66</v>
      </c>
      <c r="B31" s="89" t="s">
        <v>134</v>
      </c>
      <c r="C31" s="418">
        <v>88329.195000000007</v>
      </c>
      <c r="D31" s="418">
        <v>44.417900000000003</v>
      </c>
      <c r="E31" s="415">
        <v>37.5</v>
      </c>
      <c r="F31" s="92">
        <f t="shared" si="14"/>
        <v>1185.3994727760737</v>
      </c>
      <c r="G31" s="92">
        <f t="shared" si="1"/>
        <v>12308.256740006713</v>
      </c>
      <c r="H31" s="92">
        <f t="shared" si="2"/>
        <v>6608.3030437096031</v>
      </c>
      <c r="I31" s="92">
        <f t="shared" si="3"/>
        <v>671.35945854582053</v>
      </c>
      <c r="J31" s="92">
        <f t="shared" si="4"/>
        <v>20773.318715038207</v>
      </c>
      <c r="K31" s="318">
        <f t="shared" si="5"/>
        <v>1636.5377057255732</v>
      </c>
      <c r="L31" s="323">
        <f t="shared" si="6"/>
        <v>110739.05142076378</v>
      </c>
      <c r="M31" s="412"/>
      <c r="N31" s="319"/>
      <c r="P31" s="88" t="s">
        <v>167</v>
      </c>
      <c r="Q31" s="89" t="s">
        <v>137</v>
      </c>
      <c r="R31" s="418">
        <v>108077.3232</v>
      </c>
      <c r="S31" s="418">
        <v>54.347700000000003</v>
      </c>
      <c r="T31" s="89">
        <v>37.5</v>
      </c>
      <c r="U31" s="92">
        <f t="shared" si="7"/>
        <v>1450.4241993865032</v>
      </c>
      <c r="V31" s="92">
        <f t="shared" si="8"/>
        <v>15060.065267415644</v>
      </c>
      <c r="W31" s="92">
        <f t="shared" si="9"/>
        <v>6790.0357903407166</v>
      </c>
      <c r="X31" s="92">
        <f t="shared" si="10"/>
        <v>934.40859500101601</v>
      </c>
      <c r="Y31" s="92">
        <f t="shared" si="13"/>
        <v>24234.93385214388</v>
      </c>
      <c r="Z31" s="318">
        <f t="shared" si="11"/>
        <v>1984.6838557821584</v>
      </c>
      <c r="AA31" s="323">
        <f t="shared" si="12"/>
        <v>134296.94090792601</v>
      </c>
      <c r="AE31" s="319"/>
      <c r="AF31" s="412"/>
    </row>
    <row r="32" spans="1:32" x14ac:dyDescent="0.3">
      <c r="A32" s="88" t="s">
        <v>67</v>
      </c>
      <c r="B32" s="89" t="s">
        <v>134</v>
      </c>
      <c r="C32" s="418">
        <v>91578.700800000006</v>
      </c>
      <c r="D32" s="418">
        <v>46.051299999999998</v>
      </c>
      <c r="E32" s="415">
        <v>37.5</v>
      </c>
      <c r="F32" s="92">
        <f t="shared" si="14"/>
        <v>1229.0086380368098</v>
      </c>
      <c r="G32" s="92">
        <f t="shared" si="1"/>
        <v>12761.060047730063</v>
      </c>
      <c r="H32" s="92">
        <f t="shared" si="2"/>
        <v>6851.413139626271</v>
      </c>
      <c r="I32" s="92">
        <f t="shared" si="3"/>
        <v>696.05782078527614</v>
      </c>
      <c r="J32" s="92">
        <f t="shared" si="4"/>
        <v>21537.539646178422</v>
      </c>
      <c r="K32" s="318">
        <f t="shared" si="5"/>
        <v>1696.7436066926764</v>
      </c>
      <c r="L32" s="323">
        <f t="shared" si="6"/>
        <v>114812.98405287111</v>
      </c>
      <c r="M32" s="412"/>
      <c r="N32" s="319"/>
      <c r="P32" s="88" t="s">
        <v>168</v>
      </c>
      <c r="Q32" s="89" t="s">
        <v>137</v>
      </c>
      <c r="R32" s="418">
        <v>110911.84200000002</v>
      </c>
      <c r="S32" s="418">
        <v>55.773299999999999</v>
      </c>
      <c r="T32" s="89">
        <v>37.5</v>
      </c>
      <c r="U32" s="92">
        <f t="shared" si="7"/>
        <v>1488.4641372699389</v>
      </c>
      <c r="V32" s="92">
        <f t="shared" si="8"/>
        <v>15455.042093874621</v>
      </c>
      <c r="W32" s="92">
        <f t="shared" si="9"/>
        <v>6968.1164785973797</v>
      </c>
      <c r="X32" s="92">
        <f t="shared" si="10"/>
        <v>958.91511173358435</v>
      </c>
      <c r="Y32" s="92">
        <f t="shared" si="13"/>
        <v>24870.537821475526</v>
      </c>
      <c r="Z32" s="318">
        <f t="shared" si="11"/>
        <v>2036.7356973221331</v>
      </c>
      <c r="AA32" s="323">
        <f t="shared" si="12"/>
        <v>137819.11551879768</v>
      </c>
      <c r="AE32" s="319"/>
      <c r="AF32" s="412"/>
    </row>
    <row r="33" spans="1:32" x14ac:dyDescent="0.3">
      <c r="A33" s="88" t="s">
        <v>68</v>
      </c>
      <c r="B33" s="89" t="s">
        <v>134</v>
      </c>
      <c r="C33" s="418">
        <v>94827.156000000003</v>
      </c>
      <c r="D33" s="418">
        <v>47.685099999999998</v>
      </c>
      <c r="E33" s="415">
        <v>37.5</v>
      </c>
      <c r="F33" s="92">
        <f t="shared" si="14"/>
        <v>1272.6037039877301</v>
      </c>
      <c r="G33" s="92">
        <f t="shared" si="1"/>
        <v>13213.716959298314</v>
      </c>
      <c r="H33" s="92">
        <f t="shared" si="2"/>
        <v>7094.4446354472639</v>
      </c>
      <c r="I33" s="92">
        <f t="shared" si="3"/>
        <v>720.74819777990797</v>
      </c>
      <c r="J33" s="92">
        <f t="shared" si="4"/>
        <v>22301.513496513213</v>
      </c>
      <c r="K33" s="318">
        <f t="shared" si="5"/>
        <v>1756.9300424476983</v>
      </c>
      <c r="L33" s="323">
        <f t="shared" si="6"/>
        <v>118885.5995389609</v>
      </c>
      <c r="M33" s="412"/>
      <c r="N33" s="319"/>
      <c r="P33" s="88" t="s">
        <v>169</v>
      </c>
      <c r="Q33" s="89" t="s">
        <v>137</v>
      </c>
      <c r="R33" s="418">
        <v>114591.0432</v>
      </c>
      <c r="S33" s="418">
        <v>57.623600000000003</v>
      </c>
      <c r="T33" s="89">
        <v>37.5</v>
      </c>
      <c r="U33" s="92">
        <f t="shared" si="7"/>
        <v>1537.8399202453986</v>
      </c>
      <c r="V33" s="92">
        <f t="shared" si="8"/>
        <v>15967.721429033743</v>
      </c>
      <c r="W33" s="92">
        <f t="shared" si="9"/>
        <v>7199.2649479357133</v>
      </c>
      <c r="X33" s="92">
        <f t="shared" si="10"/>
        <v>990.7245341195935</v>
      </c>
      <c r="Y33" s="92">
        <f t="shared" si="13"/>
        <v>25695.550831334447</v>
      </c>
      <c r="Z33" s="318">
        <f t="shared" si="11"/>
        <v>2104.2989104700168</v>
      </c>
      <c r="AA33" s="323">
        <f t="shared" si="12"/>
        <v>142390.89294180446</v>
      </c>
      <c r="AE33" s="319"/>
      <c r="AF33" s="412"/>
    </row>
    <row r="34" spans="1:32" x14ac:dyDescent="0.3">
      <c r="A34" s="88" t="s">
        <v>69</v>
      </c>
      <c r="B34" s="89" t="s">
        <v>134</v>
      </c>
      <c r="C34" s="418">
        <v>98075.611200000014</v>
      </c>
      <c r="D34" s="418">
        <v>49.3185</v>
      </c>
      <c r="E34" s="415">
        <v>37.5</v>
      </c>
      <c r="F34" s="92">
        <f t="shared" si="14"/>
        <v>1316.1987699386505</v>
      </c>
      <c r="G34" s="92">
        <f t="shared" si="1"/>
        <v>13666.373870866568</v>
      </c>
      <c r="H34" s="92">
        <f t="shared" si="2"/>
        <v>7337.4761312682595</v>
      </c>
      <c r="I34" s="92">
        <f t="shared" si="3"/>
        <v>745.43857477453992</v>
      </c>
      <c r="J34" s="92">
        <f t="shared" si="4"/>
        <v>23065.487346848018</v>
      </c>
      <c r="K34" s="318">
        <f t="shared" si="5"/>
        <v>1817.1164782027204</v>
      </c>
      <c r="L34" s="323">
        <f t="shared" si="6"/>
        <v>122958.21502505074</v>
      </c>
      <c r="M34" s="412"/>
      <c r="N34" s="319"/>
      <c r="P34" s="88" t="s">
        <v>170</v>
      </c>
      <c r="Q34" s="89" t="s">
        <v>137</v>
      </c>
      <c r="R34" s="418">
        <v>118250.28300000001</v>
      </c>
      <c r="S34" s="418">
        <v>59.4636</v>
      </c>
      <c r="T34" s="89">
        <v>37.5</v>
      </c>
      <c r="U34" s="92">
        <f t="shared" si="7"/>
        <v>1586.947816334356</v>
      </c>
      <c r="V34" s="92">
        <f t="shared" si="8"/>
        <v>16477.619237245977</v>
      </c>
      <c r="W34" s="92">
        <f t="shared" si="9"/>
        <v>7429.1593279201297</v>
      </c>
      <c r="X34" s="92">
        <f t="shared" si="10"/>
        <v>1022.3613754018527</v>
      </c>
      <c r="Y34" s="92">
        <f t="shared" si="13"/>
        <v>26516.087756902314</v>
      </c>
      <c r="Z34" s="318">
        <f t="shared" si="11"/>
        <v>2171.4955613535349</v>
      </c>
      <c r="AA34" s="323">
        <f t="shared" si="12"/>
        <v>146937.86631825587</v>
      </c>
      <c r="AE34" s="319"/>
      <c r="AF34" s="412"/>
    </row>
    <row r="35" spans="1:32" x14ac:dyDescent="0.3">
      <c r="A35" s="88" t="s">
        <v>70</v>
      </c>
      <c r="B35" s="89" t="s">
        <v>134</v>
      </c>
      <c r="C35" s="418">
        <v>101863.0242</v>
      </c>
      <c r="D35" s="418">
        <v>51.223100000000002</v>
      </c>
      <c r="E35" s="415">
        <v>37.5</v>
      </c>
      <c r="F35" s="92">
        <f t="shared" si="14"/>
        <v>1367.0267818251534</v>
      </c>
      <c r="G35" s="92">
        <f t="shared" si="1"/>
        <v>14194.13201000096</v>
      </c>
      <c r="H35" s="92">
        <f t="shared" si="2"/>
        <v>7620.8294761695151</v>
      </c>
      <c r="I35" s="92">
        <f t="shared" si="3"/>
        <v>774.22538236368871</v>
      </c>
      <c r="J35" s="92">
        <f t="shared" si="4"/>
        <v>23956.213650359317</v>
      </c>
      <c r="K35" s="318">
        <f t="shared" si="5"/>
        <v>1887.2885677553897</v>
      </c>
      <c r="L35" s="323">
        <f t="shared" si="6"/>
        <v>127706.52641811471</v>
      </c>
      <c r="M35" s="412"/>
      <c r="N35" s="319"/>
      <c r="P35" s="88" t="s">
        <v>171</v>
      </c>
      <c r="Q35" s="89" t="s">
        <v>137</v>
      </c>
      <c r="R35" s="418">
        <v>121897.96620000001</v>
      </c>
      <c r="S35" s="418">
        <v>61.297899999999998</v>
      </c>
      <c r="T35" s="89">
        <v>37.5</v>
      </c>
      <c r="U35" s="92">
        <f t="shared" si="7"/>
        <v>1635.9006200153376</v>
      </c>
      <c r="V35" s="92">
        <f t="shared" si="8"/>
        <v>16985.906687752111</v>
      </c>
      <c r="W35" s="92">
        <f t="shared" si="9"/>
        <v>7658.3276561733273</v>
      </c>
      <c r="X35" s="92">
        <f t="shared" si="10"/>
        <v>1053.8983013082561</v>
      </c>
      <c r="Y35" s="92">
        <f t="shared" si="13"/>
        <v>27334.033265249032</v>
      </c>
      <c r="Z35" s="318">
        <f t="shared" si="11"/>
        <v>2238.4799919787356</v>
      </c>
      <c r="AA35" s="323">
        <f t="shared" si="12"/>
        <v>151470.47945722778</v>
      </c>
      <c r="AE35" s="319"/>
      <c r="AF35" s="412"/>
    </row>
    <row r="36" spans="1:32" x14ac:dyDescent="0.3">
      <c r="A36" s="88" t="s">
        <v>71</v>
      </c>
      <c r="B36" s="89" t="s">
        <v>134</v>
      </c>
      <c r="C36" s="418">
        <v>102407.235</v>
      </c>
      <c r="D36" s="418">
        <v>51.496899999999997</v>
      </c>
      <c r="E36" s="415">
        <v>37.5</v>
      </c>
      <c r="F36" s="92">
        <f t="shared" si="14"/>
        <v>1374.330224309816</v>
      </c>
      <c r="G36" s="92">
        <f t="shared" si="1"/>
        <v>14269.965218342601</v>
      </c>
      <c r="H36" s="92">
        <f t="shared" si="2"/>
        <v>7661.5443257281413</v>
      </c>
      <c r="I36" s="92">
        <f t="shared" si="3"/>
        <v>778.36173918232362</v>
      </c>
      <c r="J36" s="92">
        <f t="shared" si="4"/>
        <v>24084.201507562881</v>
      </c>
      <c r="K36" s="318">
        <f t="shared" si="5"/>
        <v>1897.371547613443</v>
      </c>
      <c r="L36" s="323">
        <f t="shared" si="6"/>
        <v>128388.80805517631</v>
      </c>
      <c r="M36" s="412"/>
      <c r="N36" s="319"/>
      <c r="P36" s="88" t="s">
        <v>172</v>
      </c>
      <c r="Q36" s="89" t="s">
        <v>137</v>
      </c>
      <c r="R36" s="418">
        <v>125553.0036</v>
      </c>
      <c r="S36" s="418">
        <v>63.135899999999999</v>
      </c>
      <c r="T36" s="89">
        <v>37.5</v>
      </c>
      <c r="U36" s="92">
        <f t="shared" si="7"/>
        <v>1684.9521188650306</v>
      </c>
      <c r="V36" s="92">
        <f t="shared" si="8"/>
        <v>17495.218911343942</v>
      </c>
      <c r="W36" s="92">
        <f t="shared" si="9"/>
        <v>7887.9580173463883</v>
      </c>
      <c r="X36" s="92">
        <f t="shared" si="10"/>
        <v>1085.4988097265671</v>
      </c>
      <c r="Y36" s="92">
        <f t="shared" si="13"/>
        <v>28153.627857281925</v>
      </c>
      <c r="Z36" s="318">
        <f t="shared" si="11"/>
        <v>2305.5994718592287</v>
      </c>
      <c r="AA36" s="323">
        <f t="shared" si="12"/>
        <v>156012.23092914114</v>
      </c>
      <c r="AE36" s="319"/>
      <c r="AF36" s="412"/>
    </row>
    <row r="37" spans="1:32" x14ac:dyDescent="0.3">
      <c r="A37" s="88" t="s">
        <v>72</v>
      </c>
      <c r="B37" s="89" t="s">
        <v>134</v>
      </c>
      <c r="C37" s="418">
        <v>105655.6902</v>
      </c>
      <c r="D37" s="418">
        <v>53.130299999999998</v>
      </c>
      <c r="E37" s="415">
        <v>37.5</v>
      </c>
      <c r="F37" s="92">
        <f t="shared" si="14"/>
        <v>1417.9252902607361</v>
      </c>
      <c r="G37" s="92">
        <f t="shared" si="1"/>
        <v>14722.622129910853</v>
      </c>
      <c r="H37" s="92">
        <f t="shared" si="2"/>
        <v>7904.5758215491369</v>
      </c>
      <c r="I37" s="92">
        <f t="shared" si="3"/>
        <v>803.05211617695545</v>
      </c>
      <c r="J37" s="92">
        <f t="shared" si="4"/>
        <v>24848.175357897682</v>
      </c>
      <c r="K37" s="318">
        <f t="shared" si="5"/>
        <v>1957.5579833684651</v>
      </c>
      <c r="L37" s="323">
        <f t="shared" si="6"/>
        <v>132461.42354126615</v>
      </c>
      <c r="M37" s="412"/>
      <c r="N37" s="319"/>
      <c r="P37" s="88" t="s">
        <v>173</v>
      </c>
      <c r="Q37" s="89" t="s">
        <v>137</v>
      </c>
      <c r="R37" s="418">
        <v>133311.68460000001</v>
      </c>
      <c r="S37" s="418">
        <v>67.037400000000005</v>
      </c>
      <c r="T37" s="89">
        <v>37.5</v>
      </c>
      <c r="U37" s="92">
        <f t="shared" si="7"/>
        <v>1789.0755218558284</v>
      </c>
      <c r="V37" s="92">
        <f t="shared" si="8"/>
        <v>18576.354516755178</v>
      </c>
      <c r="W37" s="92">
        <f t="shared" si="9"/>
        <v>8375.402747804299</v>
      </c>
      <c r="X37" s="92">
        <f t="shared" si="10"/>
        <v>1152.5783597895825</v>
      </c>
      <c r="Y37" s="92">
        <f t="shared" si="13"/>
        <v>29893.41114620489</v>
      </c>
      <c r="Z37" s="318">
        <f t="shared" si="11"/>
        <v>2448.0764361930733</v>
      </c>
      <c r="AA37" s="323">
        <f t="shared" si="12"/>
        <v>165653.17218239798</v>
      </c>
      <c r="AE37" s="319"/>
      <c r="AF37" s="412"/>
    </row>
    <row r="38" spans="1:32" x14ac:dyDescent="0.3">
      <c r="A38" s="88" t="s">
        <v>73</v>
      </c>
      <c r="B38" s="89" t="s">
        <v>134</v>
      </c>
      <c r="C38" s="418">
        <v>108910.44900000001</v>
      </c>
      <c r="D38" s="418">
        <v>54.7667</v>
      </c>
      <c r="E38" s="415">
        <v>37.5</v>
      </c>
      <c r="F38" s="92">
        <f t="shared" si="14"/>
        <v>1461.6049520705521</v>
      </c>
      <c r="G38" s="92">
        <f t="shared" si="1"/>
        <v>15176.157418409704</v>
      </c>
      <c r="H38" s="92">
        <f t="shared" si="2"/>
        <v>8148.0789179441699</v>
      </c>
      <c r="I38" s="92">
        <f t="shared" si="3"/>
        <v>827.79040464052923</v>
      </c>
      <c r="J38" s="92">
        <f t="shared" si="4"/>
        <v>25613.631693064955</v>
      </c>
      <c r="K38" s="318">
        <f t="shared" si="5"/>
        <v>2017.8612103959742</v>
      </c>
      <c r="L38" s="323">
        <f t="shared" si="6"/>
        <v>136541.94190346092</v>
      </c>
      <c r="M38" s="412"/>
      <c r="N38" s="319"/>
      <c r="P38" s="88" t="s">
        <v>174</v>
      </c>
      <c r="Q38" s="89" t="s">
        <v>137</v>
      </c>
      <c r="R38" s="418">
        <v>137413.22699999998</v>
      </c>
      <c r="S38" s="418">
        <v>69.099999999999994</v>
      </c>
      <c r="T38" s="89">
        <v>37.5</v>
      </c>
      <c r="U38" s="92">
        <f t="shared" si="7"/>
        <v>1844.1192273773004</v>
      </c>
      <c r="V38" s="92">
        <f t="shared" si="8"/>
        <v>19147.885106264377</v>
      </c>
      <c r="W38" s="92">
        <f t="shared" si="9"/>
        <v>8633.0851076834697</v>
      </c>
      <c r="X38" s="92">
        <f t="shared" si="10"/>
        <v>1188.0392350023124</v>
      </c>
      <c r="Y38" s="92">
        <f t="shared" si="13"/>
        <v>30813.128676327462</v>
      </c>
      <c r="Z38" s="318">
        <f t="shared" si="11"/>
        <v>2523.3953351449118</v>
      </c>
      <c r="AA38" s="323">
        <f t="shared" si="12"/>
        <v>170749.75101147234</v>
      </c>
      <c r="AE38" s="319"/>
      <c r="AF38" s="412"/>
    </row>
    <row r="39" spans="1:32" x14ac:dyDescent="0.3">
      <c r="A39" s="88" t="s">
        <v>74</v>
      </c>
      <c r="B39" s="89" t="s">
        <v>134</v>
      </c>
      <c r="C39" s="418">
        <v>112155.7524</v>
      </c>
      <c r="D39" s="418">
        <v>56.399000000000001</v>
      </c>
      <c r="E39" s="415">
        <v>37.5</v>
      </c>
      <c r="F39" s="92">
        <f t="shared" si="14"/>
        <v>1505.1577200920246</v>
      </c>
      <c r="G39" s="92">
        <f t="shared" si="1"/>
        <v>15628.375141512655</v>
      </c>
      <c r="H39" s="92">
        <f t="shared" si="2"/>
        <v>8390.874613478145</v>
      </c>
      <c r="I39" s="92">
        <f t="shared" si="3"/>
        <v>852.45682590069021</v>
      </c>
      <c r="J39" s="92">
        <f t="shared" si="4"/>
        <v>26376.864300983514</v>
      </c>
      <c r="K39" s="318">
        <f t="shared" si="5"/>
        <v>2077.9892505147527</v>
      </c>
      <c r="L39" s="323">
        <f t="shared" si="6"/>
        <v>140610.60595149826</v>
      </c>
      <c r="M39" s="412"/>
      <c r="N39" s="319"/>
      <c r="P39" s="88" t="s">
        <v>175</v>
      </c>
      <c r="Q39" s="89" t="s">
        <v>137</v>
      </c>
      <c r="R39" s="418">
        <v>141517.92120000001</v>
      </c>
      <c r="S39" s="418">
        <v>71.164100000000005</v>
      </c>
      <c r="T39" s="89">
        <v>37.5</v>
      </c>
      <c r="U39" s="92">
        <f t="shared" si="7"/>
        <v>1899.2052308282209</v>
      </c>
      <c r="V39" s="92">
        <f t="shared" si="8"/>
        <v>19719.854884238885</v>
      </c>
      <c r="W39" s="92">
        <f t="shared" si="9"/>
        <v>8890.9654816711591</v>
      </c>
      <c r="X39" s="92">
        <f t="shared" si="10"/>
        <v>1223.5273598630033</v>
      </c>
      <c r="Y39" s="92">
        <f t="shared" si="13"/>
        <v>31733.55295660127</v>
      </c>
      <c r="Z39" s="318">
        <f t="shared" si="11"/>
        <v>2598.7721123490192</v>
      </c>
      <c r="AA39" s="323">
        <f t="shared" si="12"/>
        <v>175850.24626895032</v>
      </c>
      <c r="AE39" s="319"/>
      <c r="AF39" s="412"/>
    </row>
    <row r="40" spans="1:32" x14ac:dyDescent="0.3">
      <c r="A40" s="88" t="s">
        <v>75</v>
      </c>
      <c r="B40" s="89" t="s">
        <v>134</v>
      </c>
      <c r="C40" s="418">
        <v>118651.6122</v>
      </c>
      <c r="D40" s="418">
        <v>59.665599999999998</v>
      </c>
      <c r="E40" s="415">
        <v>37.5</v>
      </c>
      <c r="F40" s="92">
        <f t="shared" si="14"/>
        <v>1592.3337526840489</v>
      </c>
      <c r="G40" s="92">
        <f t="shared" si="1"/>
        <v>16533.54256849406</v>
      </c>
      <c r="H40" s="92">
        <f t="shared" si="2"/>
        <v>8876.8590050244584</v>
      </c>
      <c r="I40" s="92">
        <f t="shared" si="3"/>
        <v>901.82959464513033</v>
      </c>
      <c r="J40" s="92">
        <f t="shared" si="4"/>
        <v>27904.564920847693</v>
      </c>
      <c r="K40" s="318">
        <f t="shared" si="5"/>
        <v>2198.3426568127152</v>
      </c>
      <c r="L40" s="323">
        <f t="shared" si="6"/>
        <v>148754.5197776604</v>
      </c>
      <c r="M40" s="412"/>
      <c r="N40" s="319"/>
      <c r="P40" s="88" t="s">
        <v>78</v>
      </c>
      <c r="Q40" s="89" t="s">
        <v>137</v>
      </c>
      <c r="R40" s="418">
        <f>'2022'!R40*1.02</f>
        <v>0</v>
      </c>
      <c r="S40" s="418">
        <f t="shared" ref="S40:S57" si="15">+R40*12/313/75</f>
        <v>0</v>
      </c>
      <c r="T40" s="90">
        <v>0</v>
      </c>
      <c r="U40" s="90">
        <f t="shared" si="7"/>
        <v>0</v>
      </c>
      <c r="V40" s="92">
        <f t="shared" si="8"/>
        <v>0</v>
      </c>
      <c r="W40" s="92">
        <f t="shared" si="9"/>
        <v>0</v>
      </c>
      <c r="X40" s="92">
        <f t="shared" si="10"/>
        <v>0</v>
      </c>
      <c r="Y40" s="90">
        <v>0</v>
      </c>
      <c r="Z40" s="318">
        <f t="shared" si="11"/>
        <v>0</v>
      </c>
      <c r="AA40" s="323">
        <f t="shared" si="12"/>
        <v>0</v>
      </c>
      <c r="AE40" s="319"/>
      <c r="AF40" s="412"/>
    </row>
    <row r="41" spans="1:32" x14ac:dyDescent="0.3">
      <c r="A41" s="88" t="s">
        <v>76</v>
      </c>
      <c r="B41" s="89" t="s">
        <v>134</v>
      </c>
      <c r="C41" s="418">
        <v>120820.0506</v>
      </c>
      <c r="D41" s="418">
        <v>60.755899999999997</v>
      </c>
      <c r="E41" s="415">
        <v>37.5</v>
      </c>
      <c r="F41" s="92">
        <f t="shared" si="14"/>
        <v>1621.4347281441719</v>
      </c>
      <c r="G41" s="92">
        <f t="shared" si="1"/>
        <v>16835.704232619824</v>
      </c>
      <c r="H41" s="92">
        <f t="shared" si="2"/>
        <v>9039.0896024935846</v>
      </c>
      <c r="I41" s="92">
        <f t="shared" si="3"/>
        <v>918.31113996108127</v>
      </c>
      <c r="J41" s="92">
        <f t="shared" si="4"/>
        <v>28414.539703218663</v>
      </c>
      <c r="K41" s="318">
        <f t="shared" si="5"/>
        <v>2238.5188545482797</v>
      </c>
      <c r="L41" s="323">
        <f t="shared" si="6"/>
        <v>151473.10915776697</v>
      </c>
      <c r="M41" s="412"/>
      <c r="N41" s="319"/>
      <c r="P41" s="88" t="s">
        <v>176</v>
      </c>
      <c r="Q41" s="89" t="s">
        <v>137</v>
      </c>
      <c r="R41" s="418">
        <f>'2022'!R41*1.02</f>
        <v>0</v>
      </c>
      <c r="S41" s="418">
        <f t="shared" si="15"/>
        <v>0</v>
      </c>
      <c r="T41" s="89">
        <v>37.5</v>
      </c>
      <c r="U41" s="92">
        <f t="shared" si="7"/>
        <v>0</v>
      </c>
      <c r="V41" s="92">
        <f t="shared" si="8"/>
        <v>0</v>
      </c>
      <c r="W41" s="92">
        <f t="shared" si="9"/>
        <v>0</v>
      </c>
      <c r="X41" s="92">
        <f t="shared" si="10"/>
        <v>0</v>
      </c>
      <c r="Y41" s="92">
        <f t="shared" si="13"/>
        <v>0</v>
      </c>
      <c r="Z41" s="318">
        <f t="shared" si="11"/>
        <v>0</v>
      </c>
      <c r="AA41" s="323">
        <f t="shared" si="12"/>
        <v>0</v>
      </c>
      <c r="AE41" s="319"/>
      <c r="AF41" s="412"/>
    </row>
    <row r="42" spans="1:32" x14ac:dyDescent="0.3">
      <c r="A42" s="88" t="s">
        <v>77</v>
      </c>
      <c r="B42" s="89" t="s">
        <v>134</v>
      </c>
      <c r="C42" s="418">
        <v>122986.38780000001</v>
      </c>
      <c r="D42" s="418">
        <v>61.845100000000002</v>
      </c>
      <c r="E42" s="415">
        <v>37.5</v>
      </c>
      <c r="F42" s="92">
        <f t="shared" si="14"/>
        <v>1650.5075049846628</v>
      </c>
      <c r="G42" s="92">
        <f t="shared" si="1"/>
        <v>17137.573104435392</v>
      </c>
      <c r="H42" s="92">
        <f t="shared" si="2"/>
        <v>9201.1629997713626</v>
      </c>
      <c r="I42" s="92">
        <f t="shared" si="3"/>
        <v>934.776714787385</v>
      </c>
      <c r="J42" s="92">
        <f t="shared" si="4"/>
        <v>28924.020323978806</v>
      </c>
      <c r="K42" s="318">
        <f t="shared" si="5"/>
        <v>2278.6561218596821</v>
      </c>
      <c r="L42" s="323">
        <f t="shared" si="6"/>
        <v>154189.0642458385</v>
      </c>
      <c r="M42" s="412"/>
      <c r="N42" s="319"/>
      <c r="P42" s="88" t="s">
        <v>177</v>
      </c>
      <c r="Q42" s="89" t="s">
        <v>137</v>
      </c>
      <c r="R42" s="418">
        <v>150585.64980000001</v>
      </c>
      <c r="S42" s="418">
        <v>75.724100000000007</v>
      </c>
      <c r="T42" s="89">
        <v>37.5</v>
      </c>
      <c r="U42" s="92">
        <f t="shared" si="7"/>
        <v>2020.8963738496934</v>
      </c>
      <c r="V42" s="92">
        <f t="shared" si="8"/>
        <v>20983.400098904334</v>
      </c>
      <c r="W42" s="92">
        <f t="shared" si="9"/>
        <v>9460.6520718650936</v>
      </c>
      <c r="X42" s="92">
        <f t="shared" si="10"/>
        <v>1301.9245970456552</v>
      </c>
      <c r="Y42" s="92">
        <f t="shared" si="13"/>
        <v>33766.873141664779</v>
      </c>
      <c r="Z42" s="318">
        <f t="shared" si="11"/>
        <v>2765.2878441249718</v>
      </c>
      <c r="AA42" s="323">
        <f t="shared" si="12"/>
        <v>187117.81078578977</v>
      </c>
      <c r="AE42" s="319"/>
      <c r="AF42" s="412"/>
    </row>
    <row r="43" spans="1:32" x14ac:dyDescent="0.3">
      <c r="A43" s="88" t="s">
        <v>78</v>
      </c>
      <c r="B43" s="89" t="s">
        <v>134</v>
      </c>
      <c r="C43" s="418">
        <v>125690.63220000001</v>
      </c>
      <c r="D43" s="418">
        <v>63.205100000000002</v>
      </c>
      <c r="E43" s="415">
        <v>37.5</v>
      </c>
      <c r="F43" s="92">
        <f t="shared" si="14"/>
        <v>1686.7991284509205</v>
      </c>
      <c r="G43" s="92">
        <f t="shared" si="1"/>
        <v>17514.396807662004</v>
      </c>
      <c r="H43" s="92">
        <f t="shared" si="2"/>
        <v>9403.4796460337275</v>
      </c>
      <c r="I43" s="92">
        <f t="shared" si="3"/>
        <v>955.33073496338193</v>
      </c>
      <c r="J43" s="92">
        <f t="shared" si="4"/>
        <v>29560.006317110034</v>
      </c>
      <c r="K43" s="318">
        <f t="shared" si="5"/>
        <v>2328.7595777566503</v>
      </c>
      <c r="L43" s="323">
        <f t="shared" si="6"/>
        <v>157579.39809486669</v>
      </c>
      <c r="M43" s="412"/>
      <c r="N43" s="319"/>
      <c r="P43" s="88" t="s">
        <v>178</v>
      </c>
      <c r="Q43" s="89" t="s">
        <v>137</v>
      </c>
      <c r="R43" s="418">
        <v>153573.55620000002</v>
      </c>
      <c r="S43" s="418">
        <v>77.226699999999994</v>
      </c>
      <c r="T43" s="89">
        <v>37.5</v>
      </c>
      <c r="U43" s="92">
        <f t="shared" si="7"/>
        <v>2060.9948109662582</v>
      </c>
      <c r="V43" s="92">
        <f t="shared" si="8"/>
        <v>21399.750764007866</v>
      </c>
      <c r="W43" s="92">
        <f t="shared" si="9"/>
        <v>9648.3694467360892</v>
      </c>
      <c r="X43" s="92">
        <f t="shared" si="10"/>
        <v>1327.7572633123059</v>
      </c>
      <c r="Y43" s="92">
        <f t="shared" si="13"/>
        <v>34436.872285022517</v>
      </c>
      <c r="Z43" s="318">
        <f t="shared" si="11"/>
        <v>2820.156427275338</v>
      </c>
      <c r="AA43" s="323">
        <f t="shared" si="12"/>
        <v>190830.58491229787</v>
      </c>
      <c r="AE43" s="319"/>
      <c r="AF43" s="412"/>
    </row>
    <row r="44" spans="1:32" x14ac:dyDescent="0.3">
      <c r="A44" s="88" t="s">
        <v>79</v>
      </c>
      <c r="B44" s="89" t="s">
        <v>134</v>
      </c>
      <c r="C44" s="418">
        <f>'2022'!C44*1.02</f>
        <v>0</v>
      </c>
      <c r="D44" s="418">
        <f t="shared" ref="D44:D60" si="16">+C44*12/313/75</f>
        <v>0</v>
      </c>
      <c r="E44" s="415">
        <v>37.5</v>
      </c>
      <c r="F44" s="92">
        <f t="shared" si="14"/>
        <v>0</v>
      </c>
      <c r="G44" s="92">
        <f t="shared" si="1"/>
        <v>0</v>
      </c>
      <c r="H44" s="92">
        <f t="shared" si="2"/>
        <v>0</v>
      </c>
      <c r="I44" s="92">
        <f t="shared" si="3"/>
        <v>0</v>
      </c>
      <c r="J44" s="92">
        <f t="shared" si="4"/>
        <v>0</v>
      </c>
      <c r="K44" s="318">
        <f t="shared" si="5"/>
        <v>0</v>
      </c>
      <c r="L44" s="323">
        <f t="shared" si="6"/>
        <v>0</v>
      </c>
      <c r="M44" s="412"/>
      <c r="N44" s="319"/>
      <c r="P44" s="88" t="s">
        <v>179</v>
      </c>
      <c r="Q44" s="89" t="s">
        <v>137</v>
      </c>
      <c r="R44" s="418">
        <v>156556.2096</v>
      </c>
      <c r="S44" s="418">
        <v>78.726200000000006</v>
      </c>
      <c r="T44" s="89">
        <v>37.5</v>
      </c>
      <c r="U44" s="92">
        <f t="shared" si="7"/>
        <v>2101.0227515337424</v>
      </c>
      <c r="V44" s="92">
        <f t="shared" si="8"/>
        <v>21815.369448335892</v>
      </c>
      <c r="W44" s="92">
        <f t="shared" si="9"/>
        <v>9835.7567980928961</v>
      </c>
      <c r="X44" s="92">
        <f t="shared" si="10"/>
        <v>1353.5445134990223</v>
      </c>
      <c r="Y44" s="92">
        <f t="shared" si="13"/>
        <v>35105.693511461555</v>
      </c>
      <c r="Z44" s="318">
        <f t="shared" si="11"/>
        <v>2874.928546671923</v>
      </c>
      <c r="AA44" s="323">
        <f t="shared" si="12"/>
        <v>194536.83165813348</v>
      </c>
      <c r="AE44" s="319"/>
      <c r="AF44" s="412"/>
    </row>
    <row r="45" spans="1:32" x14ac:dyDescent="0.3">
      <c r="A45" s="88" t="s">
        <v>80</v>
      </c>
      <c r="B45" s="89" t="s">
        <v>134</v>
      </c>
      <c r="C45" s="418">
        <v>135661.8768</v>
      </c>
      <c r="D45" s="418">
        <v>68.219499999999996</v>
      </c>
      <c r="E45" s="415">
        <v>37.5</v>
      </c>
      <c r="F45" s="92">
        <f t="shared" si="14"/>
        <v>1820.6156779141104</v>
      </c>
      <c r="G45" s="92">
        <f t="shared" si="1"/>
        <v>18903.842715713192</v>
      </c>
      <c r="H45" s="92">
        <f t="shared" si="2"/>
        <v>10149.473154066412</v>
      </c>
      <c r="I45" s="92">
        <f t="shared" si="3"/>
        <v>1031.1186935843559</v>
      </c>
      <c r="J45" s="92">
        <f t="shared" si="4"/>
        <v>31905.050241278066</v>
      </c>
      <c r="K45" s="318">
        <f t="shared" si="5"/>
        <v>2513.5039056191708</v>
      </c>
      <c r="L45" s="323">
        <f t="shared" si="6"/>
        <v>170080.43094689725</v>
      </c>
      <c r="M45" s="412"/>
      <c r="N45" s="319"/>
      <c r="P45" s="88" t="s">
        <v>180</v>
      </c>
      <c r="Q45" s="89" t="s">
        <v>137</v>
      </c>
      <c r="R45" s="418">
        <f>'2022'!R45*1.02</f>
        <v>0</v>
      </c>
      <c r="S45" s="418">
        <f t="shared" si="15"/>
        <v>0</v>
      </c>
      <c r="T45" s="89">
        <v>37.5</v>
      </c>
      <c r="U45" s="92">
        <f t="shared" si="7"/>
        <v>0</v>
      </c>
      <c r="V45" s="92">
        <f t="shared" si="8"/>
        <v>0</v>
      </c>
      <c r="W45" s="92">
        <f t="shared" si="9"/>
        <v>0</v>
      </c>
      <c r="X45" s="92">
        <f t="shared" si="10"/>
        <v>0</v>
      </c>
      <c r="Y45" s="92">
        <f t="shared" si="13"/>
        <v>0</v>
      </c>
      <c r="Z45" s="318">
        <f t="shared" si="11"/>
        <v>0</v>
      </c>
      <c r="AA45" s="323">
        <f t="shared" si="12"/>
        <v>0</v>
      </c>
      <c r="AE45" s="319"/>
      <c r="AF45" s="412"/>
    </row>
    <row r="46" spans="1:32" x14ac:dyDescent="0.3">
      <c r="A46" s="88" t="s">
        <v>81</v>
      </c>
      <c r="B46" s="89" t="s">
        <v>134</v>
      </c>
      <c r="C46" s="418">
        <v>138352.46340000001</v>
      </c>
      <c r="D46" s="418">
        <v>69.572299999999998</v>
      </c>
      <c r="E46" s="415">
        <v>37.5</v>
      </c>
      <c r="F46" s="92">
        <f t="shared" si="14"/>
        <v>1856.7240103527608</v>
      </c>
      <c r="G46" s="92">
        <f t="shared" si="1"/>
        <v>19278.763268923511</v>
      </c>
      <c r="H46" s="92">
        <f t="shared" si="2"/>
        <v>10350.76799908503</v>
      </c>
      <c r="I46" s="92">
        <f t="shared" si="3"/>
        <v>1051.5689055776459</v>
      </c>
      <c r="J46" s="92">
        <f t="shared" si="4"/>
        <v>32537.824183938948</v>
      </c>
      <c r="K46" s="318">
        <f t="shared" si="5"/>
        <v>2563.3543137590841</v>
      </c>
      <c r="L46" s="323">
        <f t="shared" si="6"/>
        <v>173453.64189769805</v>
      </c>
      <c r="M46" s="412"/>
      <c r="N46" s="319"/>
      <c r="P46" s="88" t="s">
        <v>181</v>
      </c>
      <c r="Q46" s="89" t="s">
        <v>137</v>
      </c>
      <c r="R46" s="418">
        <f>'2022'!R46*1.02</f>
        <v>0</v>
      </c>
      <c r="S46" s="418">
        <f t="shared" si="15"/>
        <v>0</v>
      </c>
      <c r="T46" s="89">
        <v>37.5</v>
      </c>
      <c r="U46" s="92">
        <f t="shared" si="7"/>
        <v>0</v>
      </c>
      <c r="V46" s="92">
        <f t="shared" si="8"/>
        <v>0</v>
      </c>
      <c r="W46" s="92">
        <f t="shared" si="9"/>
        <v>0</v>
      </c>
      <c r="X46" s="92">
        <f t="shared" si="10"/>
        <v>0</v>
      </c>
      <c r="Y46" s="92">
        <f t="shared" si="13"/>
        <v>0</v>
      </c>
      <c r="Z46" s="318">
        <f t="shared" si="11"/>
        <v>0</v>
      </c>
      <c r="AA46" s="323">
        <f t="shared" si="12"/>
        <v>0</v>
      </c>
      <c r="AE46" s="319"/>
      <c r="AF46" s="412"/>
    </row>
    <row r="47" spans="1:32" x14ac:dyDescent="0.3">
      <c r="A47" s="88" t="s">
        <v>82</v>
      </c>
      <c r="B47" s="89" t="s">
        <v>134</v>
      </c>
      <c r="C47" s="418">
        <v>141043.05000000002</v>
      </c>
      <c r="D47" s="418">
        <v>70.9251</v>
      </c>
      <c r="E47" s="415">
        <v>37.5</v>
      </c>
      <c r="F47" s="92">
        <f t="shared" si="14"/>
        <v>1892.8323427914113</v>
      </c>
      <c r="G47" s="92">
        <f t="shared" si="1"/>
        <v>19653.683822133822</v>
      </c>
      <c r="H47" s="92">
        <f t="shared" si="2"/>
        <v>10552.062844103648</v>
      </c>
      <c r="I47" s="92">
        <f t="shared" si="3"/>
        <v>1072.0191175709356</v>
      </c>
      <c r="J47" s="92">
        <f t="shared" si="4"/>
        <v>33170.598126599813</v>
      </c>
      <c r="K47" s="318">
        <f t="shared" si="5"/>
        <v>2613.2047218989974</v>
      </c>
      <c r="L47" s="323">
        <f t="shared" si="6"/>
        <v>176826.85284849882</v>
      </c>
      <c r="M47" s="412"/>
      <c r="N47" s="319"/>
      <c r="P47" s="88" t="s">
        <v>182</v>
      </c>
      <c r="Q47" s="89" t="s">
        <v>137</v>
      </c>
      <c r="R47" s="418">
        <f>'2022'!R47*1.02</f>
        <v>0</v>
      </c>
      <c r="S47" s="418">
        <f t="shared" si="15"/>
        <v>0</v>
      </c>
      <c r="T47" s="89">
        <v>37.5</v>
      </c>
      <c r="U47" s="92">
        <f t="shared" si="7"/>
        <v>0</v>
      </c>
      <c r="V47" s="92">
        <f t="shared" si="8"/>
        <v>0</v>
      </c>
      <c r="W47" s="92">
        <f t="shared" si="9"/>
        <v>0</v>
      </c>
      <c r="X47" s="92">
        <f t="shared" si="10"/>
        <v>0</v>
      </c>
      <c r="Y47" s="92">
        <f t="shared" si="13"/>
        <v>0</v>
      </c>
      <c r="Z47" s="318">
        <f t="shared" si="11"/>
        <v>0</v>
      </c>
      <c r="AA47" s="323">
        <f t="shared" si="12"/>
        <v>0</v>
      </c>
      <c r="AE47" s="319"/>
      <c r="AF47" s="412"/>
    </row>
    <row r="48" spans="1:32" x14ac:dyDescent="0.3">
      <c r="A48" s="88" t="s">
        <v>83</v>
      </c>
      <c r="B48" s="89" t="s">
        <v>134</v>
      </c>
      <c r="C48" s="418">
        <f>'2022'!C48*1.02</f>
        <v>0</v>
      </c>
      <c r="D48" s="418">
        <f t="shared" si="16"/>
        <v>0</v>
      </c>
      <c r="E48" s="415">
        <v>37.5</v>
      </c>
      <c r="F48" s="92">
        <f t="shared" si="14"/>
        <v>0</v>
      </c>
      <c r="G48" s="92">
        <f t="shared" si="1"/>
        <v>0</v>
      </c>
      <c r="H48" s="92">
        <f t="shared" si="2"/>
        <v>0</v>
      </c>
      <c r="I48" s="92">
        <f t="shared" si="3"/>
        <v>0</v>
      </c>
      <c r="J48" s="92">
        <f t="shared" si="4"/>
        <v>0</v>
      </c>
      <c r="K48" s="318">
        <f t="shared" si="5"/>
        <v>0</v>
      </c>
      <c r="L48" s="323">
        <f t="shared" si="6"/>
        <v>0</v>
      </c>
      <c r="M48" s="412"/>
      <c r="N48" s="319"/>
      <c r="P48" s="88" t="s">
        <v>183</v>
      </c>
      <c r="Q48" s="89" t="s">
        <v>137</v>
      </c>
      <c r="R48" s="418">
        <f>'2022'!R48*1.02</f>
        <v>0</v>
      </c>
      <c r="S48" s="418">
        <f t="shared" si="15"/>
        <v>0</v>
      </c>
      <c r="T48" s="89">
        <v>37.5</v>
      </c>
      <c r="U48" s="92">
        <f t="shared" si="7"/>
        <v>0</v>
      </c>
      <c r="V48" s="92">
        <f t="shared" si="8"/>
        <v>0</v>
      </c>
      <c r="W48" s="92">
        <f t="shared" si="9"/>
        <v>0</v>
      </c>
      <c r="X48" s="92">
        <f t="shared" si="10"/>
        <v>0</v>
      </c>
      <c r="Y48" s="92">
        <f t="shared" si="13"/>
        <v>0</v>
      </c>
      <c r="Z48" s="318">
        <f t="shared" si="11"/>
        <v>0</v>
      </c>
      <c r="AA48" s="323">
        <f t="shared" si="12"/>
        <v>0</v>
      </c>
      <c r="AE48" s="319"/>
      <c r="AF48" s="412"/>
    </row>
    <row r="49" spans="1:32" x14ac:dyDescent="0.3">
      <c r="A49" s="88" t="s">
        <v>84</v>
      </c>
      <c r="B49" s="89" t="s">
        <v>134</v>
      </c>
      <c r="C49" s="418">
        <f>'2022'!C49*1.02</f>
        <v>0</v>
      </c>
      <c r="D49" s="418">
        <f t="shared" si="16"/>
        <v>0</v>
      </c>
      <c r="E49" s="415">
        <v>37.5</v>
      </c>
      <c r="F49" s="92">
        <f t="shared" si="14"/>
        <v>0</v>
      </c>
      <c r="G49" s="92">
        <f t="shared" si="1"/>
        <v>0</v>
      </c>
      <c r="H49" s="92">
        <f t="shared" si="2"/>
        <v>0</v>
      </c>
      <c r="I49" s="92">
        <f t="shared" si="3"/>
        <v>0</v>
      </c>
      <c r="J49" s="92">
        <f t="shared" si="4"/>
        <v>0</v>
      </c>
      <c r="K49" s="318">
        <f t="shared" si="5"/>
        <v>0</v>
      </c>
      <c r="L49" s="323">
        <f t="shared" si="6"/>
        <v>0</v>
      </c>
      <c r="M49" s="412"/>
      <c r="N49" s="319"/>
      <c r="P49" s="88" t="s">
        <v>184</v>
      </c>
      <c r="Q49" s="89" t="s">
        <v>137</v>
      </c>
      <c r="R49" s="418">
        <f>'2022'!R49*1.02</f>
        <v>0</v>
      </c>
      <c r="S49" s="418">
        <f t="shared" si="15"/>
        <v>0</v>
      </c>
      <c r="T49" s="89">
        <v>37.5</v>
      </c>
      <c r="U49" s="92">
        <f t="shared" si="7"/>
        <v>0</v>
      </c>
      <c r="V49" s="92">
        <f t="shared" si="8"/>
        <v>0</v>
      </c>
      <c r="W49" s="92">
        <f t="shared" si="9"/>
        <v>0</v>
      </c>
      <c r="X49" s="92">
        <f t="shared" si="10"/>
        <v>0</v>
      </c>
      <c r="Y49" s="92">
        <f t="shared" si="13"/>
        <v>0</v>
      </c>
      <c r="Z49" s="318">
        <f t="shared" si="11"/>
        <v>0</v>
      </c>
      <c r="AA49" s="323">
        <f t="shared" si="12"/>
        <v>0</v>
      </c>
      <c r="AE49" s="319"/>
      <c r="AF49" s="412"/>
    </row>
    <row r="50" spans="1:32" x14ac:dyDescent="0.3">
      <c r="A50" s="88" t="s">
        <v>85</v>
      </c>
      <c r="B50" s="89" t="s">
        <v>134</v>
      </c>
      <c r="C50" s="418">
        <f>'2022'!C50*1.02</f>
        <v>0</v>
      </c>
      <c r="D50" s="418">
        <f t="shared" si="16"/>
        <v>0</v>
      </c>
      <c r="E50" s="415">
        <v>37.5</v>
      </c>
      <c r="F50" s="92">
        <f t="shared" si="14"/>
        <v>0</v>
      </c>
      <c r="G50" s="92">
        <f t="shared" si="1"/>
        <v>0</v>
      </c>
      <c r="H50" s="92">
        <f t="shared" si="2"/>
        <v>0</v>
      </c>
      <c r="I50" s="92">
        <f t="shared" si="3"/>
        <v>0</v>
      </c>
      <c r="J50" s="92">
        <f t="shared" si="4"/>
        <v>0</v>
      </c>
      <c r="K50" s="318">
        <f t="shared" si="5"/>
        <v>0</v>
      </c>
      <c r="L50" s="323">
        <f t="shared" si="6"/>
        <v>0</v>
      </c>
      <c r="M50" s="412"/>
      <c r="N50" s="319"/>
      <c r="P50" s="88" t="s">
        <v>185</v>
      </c>
      <c r="Q50" s="89" t="s">
        <v>137</v>
      </c>
      <c r="R50" s="418">
        <f>'2022'!R50*1.02</f>
        <v>0</v>
      </c>
      <c r="S50" s="418">
        <f t="shared" si="15"/>
        <v>0</v>
      </c>
      <c r="T50" s="89">
        <v>37.5</v>
      </c>
      <c r="U50" s="92">
        <f t="shared" si="7"/>
        <v>0</v>
      </c>
      <c r="V50" s="92">
        <f t="shared" si="8"/>
        <v>0</v>
      </c>
      <c r="W50" s="92">
        <f t="shared" si="9"/>
        <v>0</v>
      </c>
      <c r="X50" s="92">
        <f t="shared" si="10"/>
        <v>0</v>
      </c>
      <c r="Y50" s="92">
        <f t="shared" si="13"/>
        <v>0</v>
      </c>
      <c r="Z50" s="318">
        <f t="shared" si="11"/>
        <v>0</v>
      </c>
      <c r="AA50" s="323">
        <f t="shared" si="12"/>
        <v>0</v>
      </c>
      <c r="AE50" s="319"/>
      <c r="AF50" s="412"/>
    </row>
    <row r="51" spans="1:32" x14ac:dyDescent="0.3">
      <c r="A51" s="88" t="s">
        <v>86</v>
      </c>
      <c r="B51" s="89" t="s">
        <v>134</v>
      </c>
      <c r="C51" s="418">
        <f>'2022'!C51*1.02</f>
        <v>0</v>
      </c>
      <c r="D51" s="418">
        <f t="shared" si="16"/>
        <v>0</v>
      </c>
      <c r="E51" s="415">
        <v>37.5</v>
      </c>
      <c r="F51" s="92">
        <f t="shared" si="14"/>
        <v>0</v>
      </c>
      <c r="G51" s="92">
        <f t="shared" si="1"/>
        <v>0</v>
      </c>
      <c r="H51" s="92">
        <f t="shared" si="2"/>
        <v>0</v>
      </c>
      <c r="I51" s="92">
        <f t="shared" si="3"/>
        <v>0</v>
      </c>
      <c r="J51" s="92">
        <f t="shared" si="4"/>
        <v>0</v>
      </c>
      <c r="K51" s="318">
        <f t="shared" si="5"/>
        <v>0</v>
      </c>
      <c r="L51" s="323">
        <f t="shared" si="6"/>
        <v>0</v>
      </c>
      <c r="M51" s="412"/>
      <c r="N51" s="319"/>
      <c r="P51" s="88" t="s">
        <v>186</v>
      </c>
      <c r="Q51" s="89" t="s">
        <v>137</v>
      </c>
      <c r="R51" s="418">
        <f>'2022'!R51*1.02</f>
        <v>0</v>
      </c>
      <c r="S51" s="418">
        <f t="shared" si="15"/>
        <v>0</v>
      </c>
      <c r="T51" s="89">
        <v>37.5</v>
      </c>
      <c r="U51" s="92">
        <f t="shared" si="7"/>
        <v>0</v>
      </c>
      <c r="V51" s="92">
        <f t="shared" si="8"/>
        <v>0</v>
      </c>
      <c r="W51" s="92">
        <f t="shared" si="9"/>
        <v>0</v>
      </c>
      <c r="X51" s="92">
        <f t="shared" si="10"/>
        <v>0</v>
      </c>
      <c r="Y51" s="92">
        <f t="shared" si="13"/>
        <v>0</v>
      </c>
      <c r="Z51" s="318">
        <f t="shared" si="11"/>
        <v>0</v>
      </c>
      <c r="AA51" s="323">
        <f t="shared" si="12"/>
        <v>0</v>
      </c>
      <c r="AE51" s="319"/>
      <c r="AF51" s="412"/>
    </row>
    <row r="52" spans="1:32" x14ac:dyDescent="0.3">
      <c r="A52" s="88" t="s">
        <v>87</v>
      </c>
      <c r="B52" s="89" t="s">
        <v>134</v>
      </c>
      <c r="C52" s="418">
        <f>'2022'!C52*1.02</f>
        <v>0</v>
      </c>
      <c r="D52" s="418">
        <f t="shared" si="16"/>
        <v>0</v>
      </c>
      <c r="E52" s="415">
        <v>37.5</v>
      </c>
      <c r="F52" s="92">
        <f t="shared" si="14"/>
        <v>0</v>
      </c>
      <c r="G52" s="92">
        <f t="shared" si="1"/>
        <v>0</v>
      </c>
      <c r="H52" s="92">
        <f t="shared" si="2"/>
        <v>0</v>
      </c>
      <c r="I52" s="92">
        <f t="shared" si="3"/>
        <v>0</v>
      </c>
      <c r="J52" s="92">
        <f t="shared" si="4"/>
        <v>0</v>
      </c>
      <c r="K52" s="318">
        <f t="shared" si="5"/>
        <v>0</v>
      </c>
      <c r="L52" s="323">
        <f t="shared" si="6"/>
        <v>0</v>
      </c>
      <c r="M52" s="412"/>
      <c r="N52" s="319"/>
      <c r="P52" s="88" t="s">
        <v>187</v>
      </c>
      <c r="Q52" s="89" t="s">
        <v>137</v>
      </c>
      <c r="R52" s="418">
        <f>'2022'!R52*1.02</f>
        <v>0</v>
      </c>
      <c r="S52" s="418">
        <f t="shared" si="15"/>
        <v>0</v>
      </c>
      <c r="T52" s="89">
        <v>37.5</v>
      </c>
      <c r="U52" s="92">
        <f t="shared" si="7"/>
        <v>0</v>
      </c>
      <c r="V52" s="92">
        <f t="shared" si="8"/>
        <v>0</v>
      </c>
      <c r="W52" s="92">
        <f t="shared" si="9"/>
        <v>0</v>
      </c>
      <c r="X52" s="92">
        <f t="shared" si="10"/>
        <v>0</v>
      </c>
      <c r="Y52" s="92">
        <f t="shared" si="13"/>
        <v>0</v>
      </c>
      <c r="Z52" s="318">
        <f t="shared" si="11"/>
        <v>0</v>
      </c>
      <c r="AA52" s="323">
        <f t="shared" si="12"/>
        <v>0</v>
      </c>
      <c r="AE52" s="319"/>
      <c r="AF52" s="412"/>
    </row>
    <row r="53" spans="1:32" x14ac:dyDescent="0.3">
      <c r="A53" s="88" t="s">
        <v>88</v>
      </c>
      <c r="B53" s="89" t="s">
        <v>134</v>
      </c>
      <c r="C53" s="418">
        <f>'2022'!C53*1.02</f>
        <v>0</v>
      </c>
      <c r="D53" s="418">
        <f t="shared" si="16"/>
        <v>0</v>
      </c>
      <c r="E53" s="415">
        <v>37.5</v>
      </c>
      <c r="F53" s="92">
        <f t="shared" si="14"/>
        <v>0</v>
      </c>
      <c r="G53" s="92">
        <f t="shared" si="1"/>
        <v>0</v>
      </c>
      <c r="H53" s="92">
        <f t="shared" si="2"/>
        <v>0</v>
      </c>
      <c r="I53" s="92">
        <f t="shared" si="3"/>
        <v>0</v>
      </c>
      <c r="J53" s="92">
        <f t="shared" si="4"/>
        <v>0</v>
      </c>
      <c r="K53" s="318">
        <f t="shared" si="5"/>
        <v>0</v>
      </c>
      <c r="L53" s="323">
        <f t="shared" si="6"/>
        <v>0</v>
      </c>
      <c r="M53" s="412"/>
      <c r="N53" s="319"/>
      <c r="P53" s="88" t="s">
        <v>188</v>
      </c>
      <c r="Q53" s="89" t="s">
        <v>137</v>
      </c>
      <c r="R53" s="418">
        <f>'2022'!R53*1.02</f>
        <v>0</v>
      </c>
      <c r="S53" s="418">
        <f t="shared" si="15"/>
        <v>0</v>
      </c>
      <c r="T53" s="89">
        <v>37.5</v>
      </c>
      <c r="U53" s="92">
        <f t="shared" si="7"/>
        <v>0</v>
      </c>
      <c r="V53" s="92">
        <f t="shared" si="8"/>
        <v>0</v>
      </c>
      <c r="W53" s="92">
        <f t="shared" si="9"/>
        <v>0</v>
      </c>
      <c r="X53" s="92">
        <f t="shared" si="10"/>
        <v>0</v>
      </c>
      <c r="Y53" s="92">
        <f t="shared" si="13"/>
        <v>0</v>
      </c>
      <c r="Z53" s="318">
        <f t="shared" si="11"/>
        <v>0</v>
      </c>
      <c r="AA53" s="323">
        <f t="shared" si="12"/>
        <v>0</v>
      </c>
      <c r="AE53" s="319"/>
      <c r="AF53" s="412"/>
    </row>
    <row r="54" spans="1:32" x14ac:dyDescent="0.3">
      <c r="A54" s="88" t="s">
        <v>89</v>
      </c>
      <c r="B54" s="89" t="s">
        <v>134</v>
      </c>
      <c r="C54" s="418">
        <f>'2022'!C54*1.02</f>
        <v>0</v>
      </c>
      <c r="D54" s="418">
        <f t="shared" si="16"/>
        <v>0</v>
      </c>
      <c r="E54" s="415">
        <v>37.5</v>
      </c>
      <c r="F54" s="92">
        <f t="shared" si="14"/>
        <v>0</v>
      </c>
      <c r="G54" s="92">
        <f t="shared" si="1"/>
        <v>0</v>
      </c>
      <c r="H54" s="92">
        <f t="shared" si="2"/>
        <v>0</v>
      </c>
      <c r="I54" s="92">
        <f t="shared" si="3"/>
        <v>0</v>
      </c>
      <c r="J54" s="92">
        <f t="shared" si="4"/>
        <v>0</v>
      </c>
      <c r="K54" s="318">
        <f t="shared" si="5"/>
        <v>0</v>
      </c>
      <c r="L54" s="323">
        <f t="shared" si="6"/>
        <v>0</v>
      </c>
      <c r="M54" s="412"/>
      <c r="N54" s="319"/>
      <c r="P54" s="88" t="s">
        <v>189</v>
      </c>
      <c r="Q54" s="89" t="s">
        <v>137</v>
      </c>
      <c r="R54" s="418">
        <f>'2022'!R54*1.02</f>
        <v>0</v>
      </c>
      <c r="S54" s="418">
        <f t="shared" si="15"/>
        <v>0</v>
      </c>
      <c r="T54" s="89">
        <v>37.5</v>
      </c>
      <c r="U54" s="92">
        <f t="shared" si="7"/>
        <v>0</v>
      </c>
      <c r="V54" s="92">
        <f t="shared" si="8"/>
        <v>0</v>
      </c>
      <c r="W54" s="92">
        <f t="shared" si="9"/>
        <v>0</v>
      </c>
      <c r="X54" s="92">
        <f t="shared" si="10"/>
        <v>0</v>
      </c>
      <c r="Y54" s="92">
        <f t="shared" si="13"/>
        <v>0</v>
      </c>
      <c r="Z54" s="318">
        <f t="shared" si="11"/>
        <v>0</v>
      </c>
      <c r="AA54" s="323">
        <f t="shared" si="12"/>
        <v>0</v>
      </c>
      <c r="AE54" s="319"/>
      <c r="AF54" s="412"/>
    </row>
    <row r="55" spans="1:32" x14ac:dyDescent="0.3">
      <c r="A55" s="88" t="s">
        <v>90</v>
      </c>
      <c r="B55" s="89" t="s">
        <v>134</v>
      </c>
      <c r="C55" s="418">
        <f>'2022'!C55*1.02</f>
        <v>0</v>
      </c>
      <c r="D55" s="418">
        <f t="shared" si="16"/>
        <v>0</v>
      </c>
      <c r="E55" s="415">
        <v>37.5</v>
      </c>
      <c r="F55" s="92">
        <f t="shared" si="14"/>
        <v>0</v>
      </c>
      <c r="G55" s="92">
        <f t="shared" si="1"/>
        <v>0</v>
      </c>
      <c r="H55" s="92">
        <f t="shared" si="2"/>
        <v>0</v>
      </c>
      <c r="I55" s="92">
        <f t="shared" si="3"/>
        <v>0</v>
      </c>
      <c r="J55" s="92">
        <f t="shared" si="4"/>
        <v>0</v>
      </c>
      <c r="K55" s="318">
        <f t="shared" si="5"/>
        <v>0</v>
      </c>
      <c r="L55" s="323">
        <f t="shared" si="6"/>
        <v>0</v>
      </c>
      <c r="M55" s="412"/>
      <c r="N55" s="319"/>
      <c r="P55" s="88" t="s">
        <v>190</v>
      </c>
      <c r="Q55" s="89" t="s">
        <v>137</v>
      </c>
      <c r="R55" s="418">
        <f>'2022'!R55*1.02</f>
        <v>0</v>
      </c>
      <c r="S55" s="418">
        <f t="shared" si="15"/>
        <v>0</v>
      </c>
      <c r="T55" s="89">
        <v>37.5</v>
      </c>
      <c r="U55" s="92">
        <f t="shared" si="7"/>
        <v>0</v>
      </c>
      <c r="V55" s="92">
        <f t="shared" si="8"/>
        <v>0</v>
      </c>
      <c r="W55" s="92">
        <f t="shared" si="9"/>
        <v>0</v>
      </c>
      <c r="X55" s="92">
        <f t="shared" si="10"/>
        <v>0</v>
      </c>
      <c r="Y55" s="92">
        <f t="shared" si="13"/>
        <v>0</v>
      </c>
      <c r="Z55" s="318">
        <f t="shared" si="11"/>
        <v>0</v>
      </c>
      <c r="AA55" s="323">
        <f t="shared" si="12"/>
        <v>0</v>
      </c>
      <c r="AE55" s="319"/>
      <c r="AF55" s="412"/>
    </row>
    <row r="56" spans="1:32" x14ac:dyDescent="0.3">
      <c r="A56" s="88" t="s">
        <v>91</v>
      </c>
      <c r="B56" s="89" t="s">
        <v>134</v>
      </c>
      <c r="C56" s="418">
        <f>'2022'!C56*1.02</f>
        <v>0</v>
      </c>
      <c r="D56" s="418">
        <f t="shared" si="16"/>
        <v>0</v>
      </c>
      <c r="E56" s="415">
        <v>37.5</v>
      </c>
      <c r="F56" s="92">
        <f t="shared" si="14"/>
        <v>0</v>
      </c>
      <c r="G56" s="92">
        <f t="shared" si="1"/>
        <v>0</v>
      </c>
      <c r="H56" s="92">
        <f t="shared" si="2"/>
        <v>0</v>
      </c>
      <c r="I56" s="92">
        <f t="shared" si="3"/>
        <v>0</v>
      </c>
      <c r="J56" s="92">
        <f t="shared" si="4"/>
        <v>0</v>
      </c>
      <c r="K56" s="318">
        <f t="shared" si="5"/>
        <v>0</v>
      </c>
      <c r="L56" s="323">
        <f t="shared" si="6"/>
        <v>0</v>
      </c>
      <c r="M56" s="412"/>
      <c r="N56" s="319"/>
      <c r="P56" s="88" t="s">
        <v>191</v>
      </c>
      <c r="Q56" s="89" t="s">
        <v>137</v>
      </c>
      <c r="R56" s="418">
        <f>'2022'!R56*1.02</f>
        <v>0</v>
      </c>
      <c r="S56" s="418">
        <f t="shared" si="15"/>
        <v>0</v>
      </c>
      <c r="T56" s="89">
        <v>37.5</v>
      </c>
      <c r="U56" s="92">
        <f t="shared" si="7"/>
        <v>0</v>
      </c>
      <c r="V56" s="92">
        <f t="shared" si="8"/>
        <v>0</v>
      </c>
      <c r="W56" s="92">
        <f t="shared" si="9"/>
        <v>0</v>
      </c>
      <c r="X56" s="92">
        <f t="shared" si="10"/>
        <v>0</v>
      </c>
      <c r="Y56" s="92">
        <f t="shared" si="13"/>
        <v>0</v>
      </c>
      <c r="Z56" s="318">
        <f t="shared" si="11"/>
        <v>0</v>
      </c>
      <c r="AA56" s="323">
        <f t="shared" si="12"/>
        <v>0</v>
      </c>
      <c r="AE56" s="319"/>
      <c r="AF56" s="412"/>
    </row>
    <row r="57" spans="1:32" x14ac:dyDescent="0.3">
      <c r="A57" s="88" t="s">
        <v>92</v>
      </c>
      <c r="B57" s="89" t="s">
        <v>134</v>
      </c>
      <c r="C57" s="418">
        <f>'2022'!C57*1.02</f>
        <v>0</v>
      </c>
      <c r="D57" s="418">
        <f t="shared" si="16"/>
        <v>0</v>
      </c>
      <c r="E57" s="415">
        <v>37.5</v>
      </c>
      <c r="F57" s="92">
        <f t="shared" si="14"/>
        <v>0</v>
      </c>
      <c r="G57" s="92">
        <f t="shared" si="1"/>
        <v>0</v>
      </c>
      <c r="H57" s="92">
        <f t="shared" si="2"/>
        <v>0</v>
      </c>
      <c r="I57" s="92">
        <f t="shared" si="3"/>
        <v>0</v>
      </c>
      <c r="J57" s="92">
        <f t="shared" si="4"/>
        <v>0</v>
      </c>
      <c r="K57" s="318">
        <f t="shared" si="5"/>
        <v>0</v>
      </c>
      <c r="L57" s="323">
        <f t="shared" si="6"/>
        <v>0</v>
      </c>
      <c r="M57" s="412"/>
      <c r="N57" s="319"/>
      <c r="P57" s="88" t="s">
        <v>192</v>
      </c>
      <c r="Q57" s="89" t="s">
        <v>137</v>
      </c>
      <c r="R57" s="418">
        <f>'2022'!R57*1.02</f>
        <v>0</v>
      </c>
      <c r="S57" s="418">
        <f t="shared" si="15"/>
        <v>0</v>
      </c>
      <c r="T57" s="89">
        <v>37.5</v>
      </c>
      <c r="U57" s="92">
        <f t="shared" si="7"/>
        <v>0</v>
      </c>
      <c r="V57" s="92">
        <f t="shared" si="8"/>
        <v>0</v>
      </c>
      <c r="W57" s="92">
        <f t="shared" si="9"/>
        <v>0</v>
      </c>
      <c r="X57" s="92">
        <f t="shared" si="10"/>
        <v>0</v>
      </c>
      <c r="Y57" s="92">
        <f t="shared" si="13"/>
        <v>0</v>
      </c>
      <c r="Z57" s="318">
        <f t="shared" si="11"/>
        <v>0</v>
      </c>
      <c r="AA57" s="323">
        <f t="shared" si="12"/>
        <v>0</v>
      </c>
      <c r="AE57" s="319"/>
      <c r="AF57" s="412"/>
    </row>
    <row r="58" spans="1:32" x14ac:dyDescent="0.3">
      <c r="A58" s="88" t="s">
        <v>93</v>
      </c>
      <c r="B58" s="89" t="s">
        <v>134</v>
      </c>
      <c r="C58" s="418">
        <f>'2022'!C58*1.02</f>
        <v>0</v>
      </c>
      <c r="D58" s="418">
        <f t="shared" si="16"/>
        <v>0</v>
      </c>
      <c r="E58" s="415">
        <v>37.5</v>
      </c>
      <c r="F58" s="92">
        <f t="shared" si="14"/>
        <v>0</v>
      </c>
      <c r="G58" s="92">
        <f t="shared" si="1"/>
        <v>0</v>
      </c>
      <c r="H58" s="92">
        <f t="shared" si="2"/>
        <v>0</v>
      </c>
      <c r="I58" s="92">
        <f t="shared" si="3"/>
        <v>0</v>
      </c>
      <c r="J58" s="92">
        <f t="shared" si="4"/>
        <v>0</v>
      </c>
      <c r="K58" s="318">
        <f t="shared" si="5"/>
        <v>0</v>
      </c>
      <c r="L58" s="323">
        <f t="shared" si="6"/>
        <v>0</v>
      </c>
      <c r="M58" s="412"/>
      <c r="N58" s="319"/>
      <c r="P58" s="88" t="s">
        <v>193</v>
      </c>
      <c r="Q58" s="89" t="s">
        <v>137</v>
      </c>
      <c r="R58" s="418">
        <v>76306.128599999996</v>
      </c>
      <c r="S58" s="418">
        <v>38.3718</v>
      </c>
      <c r="T58" s="89">
        <v>37.5</v>
      </c>
      <c r="U58" s="92">
        <f t="shared" si="7"/>
        <v>1024.0469712423312</v>
      </c>
      <c r="V58" s="92">
        <f t="shared" si="8"/>
        <v>10632.899141045822</v>
      </c>
      <c r="W58" s="92">
        <f t="shared" si="9"/>
        <v>4793.9875718197045</v>
      </c>
      <c r="X58" s="92">
        <f t="shared" si="10"/>
        <v>659.72306034216115</v>
      </c>
      <c r="Y58" s="92">
        <f t="shared" si="13"/>
        <v>17110.656744450018</v>
      </c>
      <c r="Z58" s="318">
        <f t="shared" si="11"/>
        <v>1401.25178016675</v>
      </c>
      <c r="AA58" s="323">
        <f t="shared" si="12"/>
        <v>94818.037124616778</v>
      </c>
      <c r="AE58" s="319"/>
      <c r="AF58" s="412"/>
    </row>
    <row r="59" spans="1:32" x14ac:dyDescent="0.3">
      <c r="A59" s="88" t="s">
        <v>94</v>
      </c>
      <c r="B59" s="89" t="s">
        <v>134</v>
      </c>
      <c r="C59" s="418">
        <f>'2022'!C59*1.02</f>
        <v>0</v>
      </c>
      <c r="D59" s="418">
        <f t="shared" si="16"/>
        <v>0</v>
      </c>
      <c r="E59" s="415">
        <v>37.5</v>
      </c>
      <c r="F59" s="92">
        <f t="shared" si="14"/>
        <v>0</v>
      </c>
      <c r="G59" s="92">
        <f t="shared" si="1"/>
        <v>0</v>
      </c>
      <c r="H59" s="92">
        <f t="shared" si="2"/>
        <v>0</v>
      </c>
      <c r="I59" s="92">
        <f t="shared" si="3"/>
        <v>0</v>
      </c>
      <c r="J59" s="92">
        <f t="shared" si="4"/>
        <v>0</v>
      </c>
      <c r="K59" s="318">
        <f t="shared" si="5"/>
        <v>0</v>
      </c>
      <c r="L59" s="323">
        <f t="shared" si="6"/>
        <v>0</v>
      </c>
      <c r="M59" s="412"/>
      <c r="N59" s="319"/>
      <c r="P59" s="88" t="s">
        <v>194</v>
      </c>
      <c r="Q59" s="89" t="s">
        <v>137</v>
      </c>
      <c r="R59" s="418">
        <v>80342.533800000005</v>
      </c>
      <c r="S59" s="418">
        <v>40.401000000000003</v>
      </c>
      <c r="T59" s="89">
        <v>37.5</v>
      </c>
      <c r="U59" s="92">
        <f t="shared" si="7"/>
        <v>1078.2165195552147</v>
      </c>
      <c r="V59" s="92">
        <f t="shared" si="8"/>
        <v>11195.353168938842</v>
      </c>
      <c r="W59" s="92">
        <f t="shared" si="9"/>
        <v>5047.5776401229259</v>
      </c>
      <c r="X59" s="92">
        <f t="shared" si="10"/>
        <v>694.62077616370539</v>
      </c>
      <c r="Y59" s="92">
        <f t="shared" si="13"/>
        <v>18015.768104780687</v>
      </c>
      <c r="Z59" s="318">
        <f t="shared" si="11"/>
        <v>1475.3745285717102</v>
      </c>
      <c r="AA59" s="323">
        <f t="shared" si="12"/>
        <v>99833.676433352404</v>
      </c>
      <c r="AE59" s="319"/>
      <c r="AF59" s="412"/>
    </row>
    <row r="60" spans="1:32" x14ac:dyDescent="0.3">
      <c r="A60" s="88" t="s">
        <v>95</v>
      </c>
      <c r="B60" s="89" t="s">
        <v>134</v>
      </c>
      <c r="C60" s="418">
        <f>'2022'!C60*1.02</f>
        <v>0</v>
      </c>
      <c r="D60" s="418">
        <f t="shared" si="16"/>
        <v>0</v>
      </c>
      <c r="E60" s="415">
        <v>37.5</v>
      </c>
      <c r="F60" s="92">
        <f t="shared" si="14"/>
        <v>0</v>
      </c>
      <c r="G60" s="92">
        <f t="shared" si="1"/>
        <v>0</v>
      </c>
      <c r="H60" s="92">
        <f t="shared" si="2"/>
        <v>0</v>
      </c>
      <c r="I60" s="92">
        <f t="shared" si="3"/>
        <v>0</v>
      </c>
      <c r="J60" s="92">
        <f t="shared" si="4"/>
        <v>0</v>
      </c>
      <c r="K60" s="318">
        <f t="shared" si="5"/>
        <v>0</v>
      </c>
      <c r="L60" s="323">
        <f t="shared" si="6"/>
        <v>0</v>
      </c>
      <c r="M60" s="412"/>
      <c r="N60" s="319"/>
      <c r="P60" s="88" t="s">
        <v>195</v>
      </c>
      <c r="Q60" s="89" t="s">
        <v>137</v>
      </c>
      <c r="R60" s="418">
        <v>84414.659400000004</v>
      </c>
      <c r="S60" s="418">
        <v>42.449199999999998</v>
      </c>
      <c r="T60" s="89">
        <v>37.5</v>
      </c>
      <c r="U60" s="92">
        <f t="shared" si="7"/>
        <v>1132.8654444018405</v>
      </c>
      <c r="V60" s="92">
        <f t="shared" si="8"/>
        <v>11762.784666105255</v>
      </c>
      <c r="W60" s="92">
        <f t="shared" si="9"/>
        <v>5303.4118683226379</v>
      </c>
      <c r="X60" s="92">
        <f t="shared" si="10"/>
        <v>729.82732132880335</v>
      </c>
      <c r="Y60" s="92">
        <f t="shared" si="13"/>
        <v>18928.889300158538</v>
      </c>
      <c r="Z60" s="318">
        <f t="shared" si="11"/>
        <v>1550.1532305023782</v>
      </c>
      <c r="AA60" s="323">
        <f t="shared" si="12"/>
        <v>104893.70193066093</v>
      </c>
      <c r="AE60" s="319"/>
      <c r="AF60" s="412"/>
    </row>
    <row r="61" spans="1:32" x14ac:dyDescent="0.3">
      <c r="A61" s="88" t="s">
        <v>96</v>
      </c>
      <c r="B61" s="89" t="s">
        <v>134</v>
      </c>
      <c r="C61" s="418">
        <v>71446.053000000014</v>
      </c>
      <c r="D61" s="418">
        <v>35.927700000000002</v>
      </c>
      <c r="E61" s="415">
        <v>37.5</v>
      </c>
      <c r="F61" s="92">
        <f t="shared" si="14"/>
        <v>958.82356403374251</v>
      </c>
      <c r="G61" s="92">
        <f t="shared" si="1"/>
        <v>9955.670527554641</v>
      </c>
      <c r="H61" s="92">
        <f t="shared" si="2"/>
        <v>5345.1995062440865</v>
      </c>
      <c r="I61" s="92">
        <f t="shared" si="3"/>
        <v>543.03657423025311</v>
      </c>
      <c r="J61" s="92">
        <f t="shared" si="4"/>
        <v>16802.730172062722</v>
      </c>
      <c r="K61" s="318">
        <f t="shared" si="5"/>
        <v>1323.7317475809411</v>
      </c>
      <c r="L61" s="323">
        <f t="shared" si="6"/>
        <v>89572.514919643669</v>
      </c>
      <c r="M61" s="412"/>
      <c r="N61" s="319"/>
      <c r="P61" s="88" t="s">
        <v>196</v>
      </c>
      <c r="Q61" s="89" t="s">
        <v>137</v>
      </c>
      <c r="R61" s="418">
        <v>88496.24040000001</v>
      </c>
      <c r="S61" s="418">
        <v>44.5015</v>
      </c>
      <c r="T61" s="89">
        <v>37.5</v>
      </c>
      <c r="U61" s="92">
        <f t="shared" si="7"/>
        <v>1187.64126303681</v>
      </c>
      <c r="V61" s="92">
        <f t="shared" si="8"/>
        <v>12331.533728667564</v>
      </c>
      <c r="W61" s="92">
        <f t="shared" si="9"/>
        <v>5559.8401388478887</v>
      </c>
      <c r="X61" s="92">
        <f t="shared" si="10"/>
        <v>765.11561543778294</v>
      </c>
      <c r="Y61" s="92">
        <f t="shared" si="13"/>
        <v>19844.130745990045</v>
      </c>
      <c r="Z61" s="318">
        <f t="shared" si="11"/>
        <v>1625.1055671898507</v>
      </c>
      <c r="AA61" s="323">
        <f t="shared" si="12"/>
        <v>109965.4767131799</v>
      </c>
      <c r="AE61" s="319"/>
      <c r="AF61" s="412"/>
    </row>
    <row r="62" spans="1:32" x14ac:dyDescent="0.3">
      <c r="A62" s="88" t="s">
        <v>97</v>
      </c>
      <c r="B62" s="89" t="s">
        <v>134</v>
      </c>
      <c r="C62" s="418">
        <v>75527.634000000005</v>
      </c>
      <c r="D62" s="418">
        <v>37.979999999999997</v>
      </c>
      <c r="E62" s="415">
        <v>37.5</v>
      </c>
      <c r="F62" s="92">
        <f t="shared" si="14"/>
        <v>1013.5993826687118</v>
      </c>
      <c r="G62" s="92">
        <f t="shared" si="1"/>
        <v>10524.41959011695</v>
      </c>
      <c r="H62" s="92">
        <f t="shared" si="2"/>
        <v>5650.5608779337899</v>
      </c>
      <c r="I62" s="92">
        <f t="shared" si="3"/>
        <v>574.05925037001543</v>
      </c>
      <c r="J62" s="92">
        <f t="shared" si="4"/>
        <v>17762.639101089466</v>
      </c>
      <c r="K62" s="318">
        <f t="shared" si="5"/>
        <v>1399.354096516342</v>
      </c>
      <c r="L62" s="323">
        <f t="shared" si="6"/>
        <v>94689.62719760582</v>
      </c>
      <c r="M62" s="412"/>
      <c r="N62" s="319"/>
      <c r="P62" s="88" t="s">
        <v>197</v>
      </c>
      <c r="Q62" s="89" t="s">
        <v>137</v>
      </c>
      <c r="R62" s="418">
        <v>91806.680999999997</v>
      </c>
      <c r="S62" s="418">
        <v>46.166200000000003</v>
      </c>
      <c r="T62" s="89">
        <v>37.5</v>
      </c>
      <c r="U62" s="92">
        <f t="shared" si="7"/>
        <v>1232.0681882668712</v>
      </c>
      <c r="V62" s="92">
        <f t="shared" si="8"/>
        <v>12792.828013386696</v>
      </c>
      <c r="W62" s="92">
        <f t="shared" si="9"/>
        <v>5767.8209574901193</v>
      </c>
      <c r="X62" s="92">
        <f t="shared" si="10"/>
        <v>793.7368290124017</v>
      </c>
      <c r="Y62" s="92">
        <f t="shared" si="13"/>
        <v>20586.453988156089</v>
      </c>
      <c r="Z62" s="318">
        <f t="shared" si="11"/>
        <v>1685.8970248223413</v>
      </c>
      <c r="AA62" s="323">
        <f t="shared" si="12"/>
        <v>114079.03201297842</v>
      </c>
      <c r="AE62" s="319"/>
      <c r="AF62" s="412"/>
    </row>
    <row r="63" spans="1:32" x14ac:dyDescent="0.3">
      <c r="A63" s="88" t="s">
        <v>98</v>
      </c>
      <c r="B63" s="89" t="s">
        <v>134</v>
      </c>
      <c r="C63" s="418">
        <v>79609.214999999997</v>
      </c>
      <c r="D63" s="418">
        <v>40.032800000000002</v>
      </c>
      <c r="E63" s="415">
        <v>37.5</v>
      </c>
      <c r="F63" s="92">
        <f t="shared" si="14"/>
        <v>1068.3752013036808</v>
      </c>
      <c r="G63" s="92">
        <f t="shared" si="1"/>
        <v>11093.168652679256</v>
      </c>
      <c r="H63" s="92">
        <f t="shared" si="2"/>
        <v>5955.9222496234934</v>
      </c>
      <c r="I63" s="92">
        <f t="shared" si="3"/>
        <v>605.08192650977765</v>
      </c>
      <c r="J63" s="92">
        <f t="shared" si="4"/>
        <v>18722.54803011621</v>
      </c>
      <c r="K63" s="318">
        <f t="shared" si="5"/>
        <v>1474.9764454517431</v>
      </c>
      <c r="L63" s="323">
        <f t="shared" si="6"/>
        <v>99806.739475567956</v>
      </c>
      <c r="M63" s="412"/>
      <c r="N63" s="319"/>
      <c r="P63" s="88" t="s">
        <v>198</v>
      </c>
      <c r="Q63" s="89" t="s">
        <v>137</v>
      </c>
      <c r="R63" s="418">
        <v>95120.273400000005</v>
      </c>
      <c r="S63" s="418">
        <v>47.832799999999999</v>
      </c>
      <c r="T63" s="89">
        <v>37.5</v>
      </c>
      <c r="U63" s="92">
        <f t="shared" si="7"/>
        <v>1276.5374114263805</v>
      </c>
      <c r="V63" s="92">
        <f t="shared" si="8"/>
        <v>13254.561486571129</v>
      </c>
      <c r="W63" s="92">
        <f t="shared" si="9"/>
        <v>5975.9997902408641</v>
      </c>
      <c r="X63" s="92">
        <f t="shared" si="10"/>
        <v>822.38529223498131</v>
      </c>
      <c r="Y63" s="92">
        <f t="shared" si="13"/>
        <v>21329.483980473353</v>
      </c>
      <c r="Z63" s="318">
        <f t="shared" si="11"/>
        <v>1746.7463607071002</v>
      </c>
      <c r="AA63" s="323">
        <f t="shared" si="12"/>
        <v>118196.50374118045</v>
      </c>
      <c r="AE63" s="319"/>
      <c r="AF63" s="412"/>
    </row>
    <row r="64" spans="1:32" x14ac:dyDescent="0.3">
      <c r="A64" s="88" t="s">
        <v>99</v>
      </c>
      <c r="B64" s="89" t="s">
        <v>134</v>
      </c>
      <c r="C64" s="418">
        <v>83690.796000000002</v>
      </c>
      <c r="D64" s="418">
        <v>42.085099999999997</v>
      </c>
      <c r="E64" s="415">
        <v>37.5</v>
      </c>
      <c r="F64" s="92">
        <f t="shared" si="14"/>
        <v>1123.1510199386503</v>
      </c>
      <c r="G64" s="92">
        <f t="shared" si="1"/>
        <v>11661.917715241567</v>
      </c>
      <c r="H64" s="92">
        <f t="shared" si="2"/>
        <v>6261.2836213131959</v>
      </c>
      <c r="I64" s="92">
        <f t="shared" si="3"/>
        <v>636.10460264953986</v>
      </c>
      <c r="J64" s="92">
        <f t="shared" si="4"/>
        <v>19682.456959142954</v>
      </c>
      <c r="K64" s="318">
        <f t="shared" si="5"/>
        <v>1550.5987943871444</v>
      </c>
      <c r="L64" s="323">
        <f t="shared" si="6"/>
        <v>104923.85175353011</v>
      </c>
      <c r="M64" s="412"/>
      <c r="N64" s="319"/>
      <c r="P64" s="88" t="s">
        <v>199</v>
      </c>
      <c r="Q64" s="89" t="s">
        <v>137</v>
      </c>
      <c r="R64" s="418">
        <v>98432.815199999997</v>
      </c>
      <c r="S64" s="418">
        <v>49.4985</v>
      </c>
      <c r="T64" s="89">
        <v>37.5</v>
      </c>
      <c r="U64" s="92">
        <f t="shared" si="7"/>
        <v>1320.9925352760738</v>
      </c>
      <c r="V64" s="92">
        <f t="shared" si="8"/>
        <v>13716.148563600462</v>
      </c>
      <c r="W64" s="92">
        <f t="shared" si="9"/>
        <v>6184.112618288771</v>
      </c>
      <c r="X64" s="92">
        <f t="shared" si="10"/>
        <v>851.02467224157397</v>
      </c>
      <c r="Y64" s="92">
        <f t="shared" si="13"/>
        <v>22072.278389406878</v>
      </c>
      <c r="Z64" s="318">
        <f t="shared" si="11"/>
        <v>1807.576403841103</v>
      </c>
      <c r="AA64" s="323">
        <f t="shared" si="12"/>
        <v>122312.66999324798</v>
      </c>
      <c r="AE64" s="319"/>
      <c r="AF64" s="412"/>
    </row>
    <row r="65" spans="1:32" x14ac:dyDescent="0.3">
      <c r="A65" s="88" t="s">
        <v>100</v>
      </c>
      <c r="B65" s="89" t="s">
        <v>134</v>
      </c>
      <c r="C65" s="418">
        <v>87011.742599999998</v>
      </c>
      <c r="D65" s="418">
        <v>43.754899999999999</v>
      </c>
      <c r="E65" s="415">
        <v>37.5</v>
      </c>
      <c r="F65" s="92">
        <f t="shared" si="14"/>
        <v>1167.718938266871</v>
      </c>
      <c r="G65" s="92">
        <f t="shared" si="1"/>
        <v>12124.675961511695</v>
      </c>
      <c r="H65" s="92">
        <f t="shared" si="2"/>
        <v>6509.7385237356284</v>
      </c>
      <c r="I65" s="92">
        <f t="shared" si="3"/>
        <v>661.34596153700147</v>
      </c>
      <c r="J65" s="92">
        <f t="shared" si="4"/>
        <v>20463.479385051196</v>
      </c>
      <c r="K65" s="318">
        <f t="shared" si="5"/>
        <v>1612.1283297757677</v>
      </c>
      <c r="L65" s="323">
        <f t="shared" si="6"/>
        <v>109087.35031482697</v>
      </c>
      <c r="M65" s="412"/>
      <c r="N65" s="319"/>
      <c r="P65" s="88" t="s">
        <v>200</v>
      </c>
      <c r="Q65" s="89" t="s">
        <v>137</v>
      </c>
      <c r="R65" s="418">
        <v>101742.2052</v>
      </c>
      <c r="S65" s="418">
        <v>51.162599999999998</v>
      </c>
      <c r="T65" s="89">
        <v>37.5</v>
      </c>
      <c r="U65" s="92">
        <f t="shared" si="7"/>
        <v>1365.4053611963188</v>
      </c>
      <c r="V65" s="92">
        <f t="shared" si="8"/>
        <v>14177.296452164494</v>
      </c>
      <c r="W65" s="92">
        <f t="shared" si="9"/>
        <v>6392.0274322281639</v>
      </c>
      <c r="X65" s="92">
        <f t="shared" si="10"/>
        <v>879.63680260020601</v>
      </c>
      <c r="Y65" s="92">
        <f t="shared" si="13"/>
        <v>22814.366048189182</v>
      </c>
      <c r="Z65" s="318">
        <f t="shared" si="11"/>
        <v>1868.3485687228376</v>
      </c>
      <c r="AA65" s="323">
        <f t="shared" si="12"/>
        <v>126424.91981691201</v>
      </c>
      <c r="AE65" s="319"/>
      <c r="AF65" s="412"/>
    </row>
    <row r="66" spans="1:32" x14ac:dyDescent="0.3">
      <c r="A66" s="88" t="s">
        <v>101</v>
      </c>
      <c r="B66" s="89" t="s">
        <v>134</v>
      </c>
      <c r="C66" s="418">
        <v>90325.335000000006</v>
      </c>
      <c r="D66" s="418">
        <v>45.421500000000002</v>
      </c>
      <c r="E66" s="415">
        <v>37.5</v>
      </c>
      <c r="F66" s="92">
        <f t="shared" si="14"/>
        <v>1212.1881614263805</v>
      </c>
      <c r="G66" s="92">
        <f t="shared" si="1"/>
        <v>12586.40943469613</v>
      </c>
      <c r="H66" s="92">
        <f t="shared" si="2"/>
        <v>6757.6432254883521</v>
      </c>
      <c r="I66" s="92">
        <f t="shared" si="3"/>
        <v>686.53142371069794</v>
      </c>
      <c r="J66" s="92">
        <f t="shared" si="4"/>
        <v>21242.772245321561</v>
      </c>
      <c r="K66" s="318">
        <f t="shared" si="5"/>
        <v>1673.5216086798234</v>
      </c>
      <c r="L66" s="323">
        <f t="shared" si="6"/>
        <v>113241.62885400139</v>
      </c>
      <c r="M66" s="412"/>
      <c r="N66" s="319"/>
      <c r="P66" s="88" t="s">
        <v>201</v>
      </c>
      <c r="Q66" s="89" t="s">
        <v>137</v>
      </c>
      <c r="R66" s="418">
        <v>106841.81759999999</v>
      </c>
      <c r="S66" s="418">
        <v>53.726700000000001</v>
      </c>
      <c r="T66" s="89">
        <v>37.5</v>
      </c>
      <c r="U66" s="92">
        <f t="shared" si="7"/>
        <v>1433.8434110429446</v>
      </c>
      <c r="V66" s="92">
        <f t="shared" si="8"/>
        <v>14887.903389018406</v>
      </c>
      <c r="W66" s="92">
        <f t="shared" si="9"/>
        <v>6712.4142598033441</v>
      </c>
      <c r="X66" s="92">
        <f t="shared" si="10"/>
        <v>923.72673300046017</v>
      </c>
      <c r="Y66" s="92">
        <f t="shared" si="13"/>
        <v>23957.887792865156</v>
      </c>
      <c r="Z66" s="318">
        <f t="shared" si="11"/>
        <v>1961.9955808929772</v>
      </c>
      <c r="AA66" s="323">
        <f t="shared" si="12"/>
        <v>132761.70097375812</v>
      </c>
      <c r="AE66" s="319"/>
      <c r="AF66" s="412"/>
    </row>
    <row r="67" spans="1:32" x14ac:dyDescent="0.3">
      <c r="A67" s="88" t="s">
        <v>102</v>
      </c>
      <c r="B67" s="89" t="s">
        <v>134</v>
      </c>
      <c r="C67" s="418">
        <v>93643.12980000001</v>
      </c>
      <c r="D67" s="418">
        <v>47.089700000000001</v>
      </c>
      <c r="E67" s="415">
        <v>37.5</v>
      </c>
      <c r="F67" s="92">
        <f t="shared" si="14"/>
        <v>1256.7137818251535</v>
      </c>
      <c r="G67" s="92">
        <f t="shared" si="1"/>
        <v>13048.728492500961</v>
      </c>
      <c r="H67" s="92">
        <f t="shared" si="2"/>
        <v>7005.8623276237649</v>
      </c>
      <c r="I67" s="92">
        <f t="shared" si="3"/>
        <v>711.74882686368869</v>
      </c>
      <c r="J67" s="92">
        <f t="shared" si="4"/>
        <v>22023.053428813568</v>
      </c>
      <c r="K67" s="318">
        <f t="shared" si="5"/>
        <v>1734.9927484322036</v>
      </c>
      <c r="L67" s="323">
        <f t="shared" si="6"/>
        <v>117401.17597724579</v>
      </c>
      <c r="M67" s="412"/>
      <c r="N67" s="319"/>
      <c r="P67" s="88" t="s">
        <v>202</v>
      </c>
      <c r="Q67" s="89" t="s">
        <v>137</v>
      </c>
      <c r="R67" s="418">
        <v>110664.951</v>
      </c>
      <c r="S67" s="418">
        <v>55.6492</v>
      </c>
      <c r="T67" s="89">
        <v>37.5</v>
      </c>
      <c r="U67" s="92">
        <f t="shared" si="7"/>
        <v>1485.1507994631902</v>
      </c>
      <c r="V67" s="92">
        <f t="shared" si="8"/>
        <v>15420.638997426189</v>
      </c>
      <c r="W67" s="92">
        <f t="shared" si="9"/>
        <v>6952.6053734304705</v>
      </c>
      <c r="X67" s="92">
        <f t="shared" si="10"/>
        <v>956.78055597667026</v>
      </c>
      <c r="Y67" s="92">
        <f t="shared" si="13"/>
        <v>24815.175726296522</v>
      </c>
      <c r="Z67" s="318">
        <f t="shared" si="11"/>
        <v>2032.2019008944478</v>
      </c>
      <c r="AA67" s="323">
        <f t="shared" si="12"/>
        <v>137512.32862719093</v>
      </c>
      <c r="AE67" s="319"/>
      <c r="AF67" s="412"/>
    </row>
    <row r="68" spans="1:32" x14ac:dyDescent="0.3">
      <c r="A68" s="88" t="s">
        <v>103</v>
      </c>
      <c r="B68" s="89" t="s">
        <v>134</v>
      </c>
      <c r="C68" s="418">
        <v>96955.671600000001</v>
      </c>
      <c r="D68" s="418">
        <v>48.755400000000002</v>
      </c>
      <c r="E68" s="415">
        <v>37.5</v>
      </c>
      <c r="F68" s="92">
        <f t="shared" si="14"/>
        <v>1301.1689056748467</v>
      </c>
      <c r="G68" s="92">
        <f t="shared" ref="G68:G85" si="17">(C68+F68)*G$2</f>
        <v>13510.315569530292</v>
      </c>
      <c r="H68" s="92">
        <f t="shared" ref="H68:H85" si="18">(C68+F68+G68)*$H$2</f>
        <v>7253.6884292808127</v>
      </c>
      <c r="I68" s="92">
        <f t="shared" ref="I68:I85" si="19">(C68+F68)*$I$2</f>
        <v>736.92630379256127</v>
      </c>
      <c r="J68" s="92">
        <f t="shared" ref="J68:J85" si="20">SUM(F68:I68)</f>
        <v>22802.099208278516</v>
      </c>
      <c r="K68" s="318">
        <f t="shared" ref="K68:K85" si="21">(C68+J68)*$K$2</f>
        <v>1796.3665621241778</v>
      </c>
      <c r="L68" s="323">
        <f t="shared" ref="L68:L85" si="22">C68+F68+G68+H68+I68+K68</f>
        <v>121554.13737040268</v>
      </c>
      <c r="M68" s="412"/>
      <c r="N68" s="319"/>
      <c r="P68" s="88" t="s">
        <v>203</v>
      </c>
      <c r="Q68" s="89" t="s">
        <v>137</v>
      </c>
      <c r="R68" s="418">
        <v>114481.78080000001</v>
      </c>
      <c r="S68" s="418">
        <v>57.568199999999997</v>
      </c>
      <c r="T68" s="89">
        <v>37.5</v>
      </c>
      <c r="U68" s="92">
        <f t="shared" ref="U68:U82" si="23">R68*$U$2/13.04</f>
        <v>1536.3735920245399</v>
      </c>
      <c r="V68" s="92">
        <f t="shared" ref="V68:V82" si="24">(R68+U68)*V$2</f>
        <v>15952.496228903376</v>
      </c>
      <c r="W68" s="92">
        <f t="shared" ref="W68:W82" si="25">(R68+U68+V68)*$W$2</f>
        <v>7192.4004588405714</v>
      </c>
      <c r="X68" s="92">
        <f t="shared" ref="X68:X82" si="26">(R68+U68+V68)*$X$2</f>
        <v>989.77987965695934</v>
      </c>
      <c r="Y68" s="92">
        <f t="shared" si="13"/>
        <v>25671.050159425449</v>
      </c>
      <c r="Z68" s="318">
        <f t="shared" ref="Z68:Z82" si="27">(R68+Y68)*$Z$2</f>
        <v>2102.2924643913816</v>
      </c>
      <c r="AA68" s="323">
        <f t="shared" ref="AA68:AA82" si="28">R68+U68+V68+W68+X68+Z68</f>
        <v>142255.12342381684</v>
      </c>
      <c r="AE68" s="319"/>
      <c r="AF68" s="412"/>
    </row>
    <row r="69" spans="1:32" x14ac:dyDescent="0.3">
      <c r="A69" s="88" t="s">
        <v>104</v>
      </c>
      <c r="B69" s="89" t="s">
        <v>134</v>
      </c>
      <c r="C69" s="418">
        <v>102060.53700000001</v>
      </c>
      <c r="D69" s="418">
        <v>51.322600000000001</v>
      </c>
      <c r="E69" s="415">
        <v>37.5</v>
      </c>
      <c r="F69" s="92">
        <f t="shared" si="14"/>
        <v>1369.6774520705521</v>
      </c>
      <c r="G69" s="92">
        <f t="shared" si="17"/>
        <v>14221.654487159703</v>
      </c>
      <c r="H69" s="92">
        <f t="shared" si="18"/>
        <v>7635.606294156044</v>
      </c>
      <c r="I69" s="92">
        <f t="shared" si="19"/>
        <v>775.72660839052924</v>
      </c>
      <c r="J69" s="92">
        <f t="shared" si="20"/>
        <v>24002.66484177683</v>
      </c>
      <c r="K69" s="318">
        <f t="shared" si="21"/>
        <v>1890.9480276266524</v>
      </c>
      <c r="L69" s="323">
        <f t="shared" si="22"/>
        <v>127954.14986940348</v>
      </c>
      <c r="M69" s="412"/>
      <c r="N69" s="319"/>
      <c r="P69" s="88" t="s">
        <v>204</v>
      </c>
      <c r="Q69" s="89" t="s">
        <v>137</v>
      </c>
      <c r="R69" s="418">
        <v>118305.9648</v>
      </c>
      <c r="S69" s="418">
        <v>59.491799999999998</v>
      </c>
      <c r="T69" s="89">
        <v>37.5</v>
      </c>
      <c r="U69" s="92">
        <f t="shared" si="23"/>
        <v>1587.6950797546012</v>
      </c>
      <c r="V69" s="92">
        <f t="shared" si="24"/>
        <v>16485.378233466261</v>
      </c>
      <c r="W69" s="92">
        <f t="shared" si="25"/>
        <v>7432.6575771705366</v>
      </c>
      <c r="X69" s="92">
        <f t="shared" si="26"/>
        <v>1022.8427858491564</v>
      </c>
      <c r="Y69" s="92">
        <f t="shared" ref="Y69:Y82" si="29">SUM(U69:X69)</f>
        <v>26528.573676240554</v>
      </c>
      <c r="Z69" s="318">
        <f t="shared" si="27"/>
        <v>2172.5180771436085</v>
      </c>
      <c r="AA69" s="323">
        <f t="shared" si="28"/>
        <v>147007.05655338414</v>
      </c>
      <c r="AE69" s="319"/>
      <c r="AF69" s="412"/>
    </row>
    <row r="70" spans="1:32" x14ac:dyDescent="0.3">
      <c r="A70" s="88" t="s">
        <v>105</v>
      </c>
      <c r="B70" s="89" t="s">
        <v>134</v>
      </c>
      <c r="C70" s="418">
        <v>105887.8728</v>
      </c>
      <c r="D70" s="418">
        <v>53.247199999999999</v>
      </c>
      <c r="E70" s="415">
        <v>37.5</v>
      </c>
      <c r="F70" s="92">
        <f t="shared" si="14"/>
        <v>1421.0412377300615</v>
      </c>
      <c r="G70" s="92">
        <f t="shared" si="17"/>
        <v>14754.975680187885</v>
      </c>
      <c r="H70" s="92">
        <f t="shared" si="18"/>
        <v>7921.9464426928744</v>
      </c>
      <c r="I70" s="92">
        <f t="shared" si="19"/>
        <v>804.81685528297544</v>
      </c>
      <c r="J70" s="92">
        <f t="shared" si="20"/>
        <v>24902.780215893796</v>
      </c>
      <c r="K70" s="318">
        <f t="shared" si="21"/>
        <v>1961.8597952384068</v>
      </c>
      <c r="L70" s="323">
        <f t="shared" si="22"/>
        <v>132752.51281113221</v>
      </c>
      <c r="M70" s="412"/>
      <c r="N70" s="319"/>
      <c r="P70" s="88" t="s">
        <v>205</v>
      </c>
      <c r="Q70" s="89" t="s">
        <v>137</v>
      </c>
      <c r="R70" s="418">
        <v>122123.8452</v>
      </c>
      <c r="S70" s="418">
        <v>61.411799999999999</v>
      </c>
      <c r="T70" s="89">
        <v>37.5</v>
      </c>
      <c r="U70" s="92">
        <f t="shared" si="23"/>
        <v>1638.9319716257669</v>
      </c>
      <c r="V70" s="92">
        <f t="shared" si="24"/>
        <v>17017.381861098544</v>
      </c>
      <c r="W70" s="92">
        <f t="shared" si="25"/>
        <v>7672.5186672834743</v>
      </c>
      <c r="X70" s="92">
        <f t="shared" si="26"/>
        <v>1055.8511927454322</v>
      </c>
      <c r="Y70" s="92">
        <f t="shared" si="29"/>
        <v>27384.683692753217</v>
      </c>
      <c r="Z70" s="318">
        <f t="shared" si="27"/>
        <v>2242.627933391298</v>
      </c>
      <c r="AA70" s="323">
        <f t="shared" si="28"/>
        <v>151751.15682614452</v>
      </c>
      <c r="AE70" s="319"/>
      <c r="AF70" s="412"/>
    </row>
    <row r="71" spans="1:32" x14ac:dyDescent="0.3">
      <c r="A71" s="88" t="s">
        <v>106</v>
      </c>
      <c r="B71" s="89" t="s">
        <v>134</v>
      </c>
      <c r="C71" s="418">
        <v>109718.36040000001</v>
      </c>
      <c r="D71" s="418">
        <v>55.173299999999998</v>
      </c>
      <c r="E71" s="415">
        <v>37.5</v>
      </c>
      <c r="F71" s="92">
        <f t="shared" si="14"/>
        <v>1472.4473213190183</v>
      </c>
      <c r="G71" s="92">
        <f t="shared" si="17"/>
        <v>15288.736061681368</v>
      </c>
      <c r="H71" s="92">
        <f t="shared" si="18"/>
        <v>8208.5223915167262</v>
      </c>
      <c r="I71" s="92">
        <f t="shared" si="19"/>
        <v>833.93105790989262</v>
      </c>
      <c r="J71" s="92">
        <f t="shared" si="20"/>
        <v>25803.636832427004</v>
      </c>
      <c r="K71" s="318">
        <f t="shared" si="21"/>
        <v>2032.8299584864051</v>
      </c>
      <c r="L71" s="323">
        <f t="shared" si="22"/>
        <v>137554.82719091341</v>
      </c>
      <c r="M71" s="412"/>
      <c r="N71" s="319"/>
      <c r="P71" s="88" t="s">
        <v>206</v>
      </c>
      <c r="Q71" s="89" t="s">
        <v>137</v>
      </c>
      <c r="R71" s="418">
        <v>125952.2316</v>
      </c>
      <c r="S71" s="418">
        <v>63.3369</v>
      </c>
      <c r="T71" s="89">
        <v>37.5</v>
      </c>
      <c r="U71" s="92">
        <f t="shared" si="23"/>
        <v>1690.3098565950918</v>
      </c>
      <c r="V71" s="92">
        <f t="shared" si="24"/>
        <v>17550.849450281825</v>
      </c>
      <c r="W71" s="92">
        <f t="shared" si="25"/>
        <v>7913.0398044247913</v>
      </c>
      <c r="X71" s="92">
        <f t="shared" si="26"/>
        <v>1088.9504318015768</v>
      </c>
      <c r="Y71" s="92">
        <f t="shared" si="29"/>
        <v>28243.149543103285</v>
      </c>
      <c r="Z71" s="318">
        <f t="shared" si="27"/>
        <v>2312.9307171465493</v>
      </c>
      <c r="AA71" s="323">
        <f t="shared" si="28"/>
        <v>156508.31186024984</v>
      </c>
      <c r="AE71" s="319"/>
      <c r="AF71" s="412"/>
    </row>
    <row r="72" spans="1:32" x14ac:dyDescent="0.3">
      <c r="A72" s="88" t="s">
        <v>107</v>
      </c>
      <c r="B72" s="89" t="s">
        <v>134</v>
      </c>
      <c r="C72" s="418">
        <v>113546.74679999999</v>
      </c>
      <c r="D72" s="418">
        <v>57.098500000000001</v>
      </c>
      <c r="E72" s="415">
        <v>37.5</v>
      </c>
      <c r="F72" s="92">
        <f t="shared" si="14"/>
        <v>1523.8252062883435</v>
      </c>
      <c r="G72" s="92">
        <f t="shared" si="17"/>
        <v>15822.203650864647</v>
      </c>
      <c r="H72" s="92">
        <f t="shared" si="18"/>
        <v>8494.9411401492289</v>
      </c>
      <c r="I72" s="92">
        <f t="shared" si="19"/>
        <v>863.02929004716248</v>
      </c>
      <c r="J72" s="92">
        <f t="shared" si="20"/>
        <v>26703.999287349379</v>
      </c>
      <c r="K72" s="318">
        <f t="shared" si="21"/>
        <v>2103.7611913102405</v>
      </c>
      <c r="L72" s="323">
        <f t="shared" si="22"/>
        <v>142354.50727865961</v>
      </c>
      <c r="M72" s="412"/>
      <c r="N72" s="319"/>
      <c r="P72" s="88" t="s">
        <v>207</v>
      </c>
      <c r="Q72" s="89" t="s">
        <v>137</v>
      </c>
      <c r="R72" s="418">
        <v>129769.06140000001</v>
      </c>
      <c r="S72" s="418">
        <v>65.255899999999997</v>
      </c>
      <c r="T72" s="89">
        <v>37.5</v>
      </c>
      <c r="U72" s="92">
        <f t="shared" si="23"/>
        <v>1741.5326491564419</v>
      </c>
      <c r="V72" s="92">
        <f t="shared" si="24"/>
        <v>18082.706681759013</v>
      </c>
      <c r="W72" s="92">
        <f t="shared" si="25"/>
        <v>8152.8348898348922</v>
      </c>
      <c r="X72" s="92">
        <f t="shared" si="26"/>
        <v>1121.9497554818659</v>
      </c>
      <c r="Y72" s="92">
        <f t="shared" si="29"/>
        <v>29099.023976232213</v>
      </c>
      <c r="Z72" s="318">
        <f t="shared" si="27"/>
        <v>2383.0212806434834</v>
      </c>
      <c r="AA72" s="323">
        <f t="shared" si="28"/>
        <v>161251.10665687567</v>
      </c>
      <c r="AE72" s="319"/>
      <c r="AF72" s="412"/>
    </row>
    <row r="73" spans="1:32" x14ac:dyDescent="0.3">
      <c r="A73" s="88" t="s">
        <v>108</v>
      </c>
      <c r="B73" s="89" t="s">
        <v>134</v>
      </c>
      <c r="C73" s="418">
        <v>117371.9814</v>
      </c>
      <c r="D73" s="418">
        <v>59.022100000000002</v>
      </c>
      <c r="E73" s="415">
        <v>37.5</v>
      </c>
      <c r="F73" s="92">
        <f t="shared" si="14"/>
        <v>1575.160793328221</v>
      </c>
      <c r="G73" s="92">
        <f t="shared" si="17"/>
        <v>16355.232051582632</v>
      </c>
      <c r="H73" s="92">
        <f t="shared" si="18"/>
        <v>8781.1240884947147</v>
      </c>
      <c r="I73" s="92">
        <f t="shared" si="19"/>
        <v>892.1035664499617</v>
      </c>
      <c r="J73" s="92">
        <f t="shared" si="20"/>
        <v>27603.620499855529</v>
      </c>
      <c r="K73" s="318">
        <f t="shared" si="21"/>
        <v>2174.6340284978328</v>
      </c>
      <c r="L73" s="323">
        <f t="shared" si="22"/>
        <v>147150.23592835336</v>
      </c>
      <c r="M73" s="412"/>
      <c r="N73" s="319"/>
      <c r="P73" s="88" t="s">
        <v>208</v>
      </c>
      <c r="Q73" s="89" t="s">
        <v>137</v>
      </c>
      <c r="R73" s="418">
        <v>133591.14420000001</v>
      </c>
      <c r="S73" s="418">
        <v>67.177899999999994</v>
      </c>
      <c r="T73" s="89">
        <v>37.5</v>
      </c>
      <c r="U73" s="92">
        <f t="shared" si="23"/>
        <v>1792.8259382668714</v>
      </c>
      <c r="V73" s="92">
        <f t="shared" si="24"/>
        <v>18615.295894011699</v>
      </c>
      <c r="W73" s="92">
        <f t="shared" si="25"/>
        <v>8392.9599987591828</v>
      </c>
      <c r="X73" s="92">
        <f t="shared" si="26"/>
        <v>1154.9944952420894</v>
      </c>
      <c r="Y73" s="92">
        <f t="shared" si="29"/>
        <v>29956.076326279843</v>
      </c>
      <c r="Z73" s="318">
        <f t="shared" si="27"/>
        <v>2453.2083078941978</v>
      </c>
      <c r="AA73" s="323">
        <f t="shared" si="28"/>
        <v>166000.42883417406</v>
      </c>
      <c r="AE73" s="319"/>
      <c r="AF73" s="412"/>
    </row>
    <row r="74" spans="1:32" x14ac:dyDescent="0.3">
      <c r="A74" s="88" t="s">
        <v>109</v>
      </c>
      <c r="B74" s="89" t="s">
        <v>134</v>
      </c>
      <c r="C74" s="418">
        <v>121200.36780000001</v>
      </c>
      <c r="D74" s="418">
        <v>60.947200000000002</v>
      </c>
      <c r="E74" s="415">
        <v>37.5</v>
      </c>
      <c r="F74" s="92">
        <f t="shared" ref="F74:F85" si="30">C74*$F$2/13.04</f>
        <v>1626.5386782975461</v>
      </c>
      <c r="G74" s="92">
        <f t="shared" si="17"/>
        <v>16888.699640765914</v>
      </c>
      <c r="H74" s="92">
        <f t="shared" si="18"/>
        <v>9067.5428371272174</v>
      </c>
      <c r="I74" s="92">
        <f t="shared" si="19"/>
        <v>921.20179858723156</v>
      </c>
      <c r="J74" s="92">
        <f t="shared" si="20"/>
        <v>28503.982954777908</v>
      </c>
      <c r="K74" s="318">
        <f t="shared" si="21"/>
        <v>2245.5652613216685</v>
      </c>
      <c r="L74" s="323">
        <f t="shared" si="22"/>
        <v>151949.91601609957</v>
      </c>
      <c r="M74" s="412"/>
      <c r="N74" s="319"/>
      <c r="P74" s="88" t="s">
        <v>209</v>
      </c>
      <c r="Q74" s="89" t="s">
        <v>137</v>
      </c>
      <c r="R74" s="418">
        <v>137410.07519999999</v>
      </c>
      <c r="S74" s="418">
        <v>69.098500000000001</v>
      </c>
      <c r="T74" s="89">
        <v>37.5</v>
      </c>
      <c r="U74" s="92">
        <f t="shared" si="23"/>
        <v>1844.0769294478528</v>
      </c>
      <c r="V74" s="92">
        <f t="shared" si="24"/>
        <v>19147.445917799079</v>
      </c>
      <c r="W74" s="92">
        <f t="shared" si="25"/>
        <v>8632.8870935749565</v>
      </c>
      <c r="X74" s="92">
        <f t="shared" si="26"/>
        <v>1188.011985354352</v>
      </c>
      <c r="Y74" s="92">
        <f t="shared" si="29"/>
        <v>30812.421926176241</v>
      </c>
      <c r="Z74" s="318">
        <f t="shared" si="27"/>
        <v>2523.3374568926433</v>
      </c>
      <c r="AA74" s="323">
        <f t="shared" si="28"/>
        <v>170745.83458306888</v>
      </c>
      <c r="AE74" s="319"/>
      <c r="AF74" s="412"/>
    </row>
    <row r="75" spans="1:32" x14ac:dyDescent="0.3">
      <c r="A75" s="88" t="s">
        <v>110</v>
      </c>
      <c r="B75" s="89" t="s">
        <v>134</v>
      </c>
      <c r="C75" s="418">
        <v>125022.45060000001</v>
      </c>
      <c r="D75" s="418">
        <v>62.869199999999999</v>
      </c>
      <c r="E75" s="415">
        <v>37.5</v>
      </c>
      <c r="F75" s="92">
        <f t="shared" si="30"/>
        <v>1677.8319674079758</v>
      </c>
      <c r="G75" s="92">
        <f t="shared" si="17"/>
        <v>17421.288853018599</v>
      </c>
      <c r="H75" s="92">
        <f t="shared" si="18"/>
        <v>9353.4899851856862</v>
      </c>
      <c r="I75" s="92">
        <f t="shared" si="19"/>
        <v>950.25211925555993</v>
      </c>
      <c r="J75" s="92">
        <f t="shared" si="20"/>
        <v>29402.862924867823</v>
      </c>
      <c r="K75" s="318">
        <f t="shared" si="21"/>
        <v>2316.3797028730178</v>
      </c>
      <c r="L75" s="323">
        <f t="shared" si="22"/>
        <v>156741.69322774085</v>
      </c>
      <c r="M75" s="412"/>
      <c r="N75" s="319"/>
      <c r="P75" s="88" t="s">
        <v>210</v>
      </c>
      <c r="Q75" s="89" t="s">
        <v>137</v>
      </c>
      <c r="R75" s="418">
        <v>141236.36040000001</v>
      </c>
      <c r="S75" s="418">
        <v>71.022599999999997</v>
      </c>
      <c r="T75" s="89">
        <v>37.5</v>
      </c>
      <c r="U75" s="92">
        <f t="shared" si="23"/>
        <v>1895.426615797546</v>
      </c>
      <c r="V75" s="92">
        <f t="shared" si="24"/>
        <v>19680.620714672164</v>
      </c>
      <c r="W75" s="92">
        <f t="shared" si="25"/>
        <v>8873.2762213105998</v>
      </c>
      <c r="X75" s="92">
        <f t="shared" si="26"/>
        <v>1221.0930579785229</v>
      </c>
      <c r="Y75" s="92">
        <f t="shared" si="29"/>
        <v>31670.416609758835</v>
      </c>
      <c r="Z75" s="318">
        <f t="shared" si="27"/>
        <v>2593.6016551463827</v>
      </c>
      <c r="AA75" s="323">
        <f t="shared" si="28"/>
        <v>175500.37866490521</v>
      </c>
      <c r="AE75" s="319"/>
      <c r="AF75" s="412"/>
    </row>
    <row r="76" spans="1:32" x14ac:dyDescent="0.3">
      <c r="A76" s="88" t="s">
        <v>111</v>
      </c>
      <c r="B76" s="89" t="s">
        <v>134</v>
      </c>
      <c r="C76" s="418">
        <v>128851.8876</v>
      </c>
      <c r="D76" s="418">
        <v>64.794899999999998</v>
      </c>
      <c r="E76" s="415">
        <v>37.5</v>
      </c>
      <c r="F76" s="92">
        <f t="shared" si="30"/>
        <v>1729.2239516871168</v>
      </c>
      <c r="G76" s="92">
        <f t="shared" si="17"/>
        <v>17954.902838356982</v>
      </c>
      <c r="H76" s="92">
        <f t="shared" si="18"/>
        <v>9639.9873339138612</v>
      </c>
      <c r="I76" s="92">
        <f t="shared" si="19"/>
        <v>979.35833663765334</v>
      </c>
      <c r="J76" s="92">
        <f t="shared" si="20"/>
        <v>30303.472460595614</v>
      </c>
      <c r="K76" s="318">
        <f t="shared" si="21"/>
        <v>2387.3304009089343</v>
      </c>
      <c r="L76" s="323">
        <f t="shared" si="22"/>
        <v>161542.69046150454</v>
      </c>
      <c r="M76" s="412"/>
      <c r="N76" s="319"/>
      <c r="P76" s="88" t="s">
        <v>211</v>
      </c>
      <c r="Q76" s="89" t="s">
        <v>137</v>
      </c>
      <c r="R76" s="418">
        <v>145054.24080000003</v>
      </c>
      <c r="S76" s="418">
        <v>72.942099999999996</v>
      </c>
      <c r="T76" s="89">
        <v>37.5</v>
      </c>
      <c r="U76" s="92">
        <f t="shared" si="23"/>
        <v>1946.6635076687119</v>
      </c>
      <c r="V76" s="92">
        <f t="shared" si="24"/>
        <v>20212.624342304454</v>
      </c>
      <c r="W76" s="92">
        <f t="shared" si="25"/>
        <v>9113.1373114235394</v>
      </c>
      <c r="X76" s="92">
        <f t="shared" si="26"/>
        <v>1254.1014648747989</v>
      </c>
      <c r="Y76" s="92">
        <f t="shared" si="29"/>
        <v>32526.526626271505</v>
      </c>
      <c r="Z76" s="318">
        <f t="shared" si="27"/>
        <v>2663.7115113940731</v>
      </c>
      <c r="AA76" s="323">
        <f t="shared" si="28"/>
        <v>180244.47893766561</v>
      </c>
      <c r="AE76" s="319"/>
      <c r="AF76" s="412"/>
    </row>
    <row r="77" spans="1:32" x14ac:dyDescent="0.3">
      <c r="A77" s="88" t="s">
        <v>112</v>
      </c>
      <c r="B77" s="89" t="s">
        <v>134</v>
      </c>
      <c r="C77" s="418">
        <v>132680.274</v>
      </c>
      <c r="D77" s="418">
        <v>66.72</v>
      </c>
      <c r="E77" s="415">
        <v>37.5</v>
      </c>
      <c r="F77" s="92">
        <f t="shared" si="30"/>
        <v>1780.6018366564419</v>
      </c>
      <c r="G77" s="92">
        <f t="shared" si="17"/>
        <v>18488.370427540263</v>
      </c>
      <c r="H77" s="92">
        <f t="shared" si="18"/>
        <v>9926.4060825463675</v>
      </c>
      <c r="I77" s="92">
        <f t="shared" si="19"/>
        <v>1008.4565687749234</v>
      </c>
      <c r="J77" s="92">
        <f t="shared" si="20"/>
        <v>31203.834915517997</v>
      </c>
      <c r="K77" s="318">
        <f t="shared" si="21"/>
        <v>2458.26163373277</v>
      </c>
      <c r="L77" s="323">
        <f t="shared" si="22"/>
        <v>166342.37054925077</v>
      </c>
      <c r="M77" s="412"/>
      <c r="N77" s="319"/>
      <c r="P77" s="88" t="s">
        <v>212</v>
      </c>
      <c r="Q77" s="89" t="s">
        <v>137</v>
      </c>
      <c r="R77" s="418">
        <v>148879.4754</v>
      </c>
      <c r="S77" s="418">
        <v>74.865600000000001</v>
      </c>
      <c r="T77" s="89">
        <v>37.5</v>
      </c>
      <c r="U77" s="92">
        <f t="shared" si="23"/>
        <v>1997.9990947085887</v>
      </c>
      <c r="V77" s="92">
        <f t="shared" si="24"/>
        <v>20745.652743022431</v>
      </c>
      <c r="W77" s="92">
        <f t="shared" si="25"/>
        <v>9353.4604344563395</v>
      </c>
      <c r="X77" s="92">
        <f t="shared" si="26"/>
        <v>1287.1734542829824</v>
      </c>
      <c r="Y77" s="92">
        <f t="shared" si="29"/>
        <v>33384.285726470342</v>
      </c>
      <c r="Z77" s="318">
        <f t="shared" si="27"/>
        <v>2733.9564168970551</v>
      </c>
      <c r="AA77" s="323">
        <f t="shared" si="28"/>
        <v>184997.71754336738</v>
      </c>
      <c r="AE77" s="319"/>
      <c r="AF77" s="412"/>
    </row>
    <row r="78" spans="1:32" x14ac:dyDescent="0.3">
      <c r="A78" s="88" t="s">
        <v>113</v>
      </c>
      <c r="B78" s="89" t="s">
        <v>134</v>
      </c>
      <c r="C78" s="418">
        <v>136508.66039999999</v>
      </c>
      <c r="D78" s="418">
        <v>68.645099999999999</v>
      </c>
      <c r="E78" s="415">
        <v>37.5</v>
      </c>
      <c r="F78" s="92">
        <f t="shared" si="30"/>
        <v>1831.9797216257666</v>
      </c>
      <c r="G78" s="92">
        <f t="shared" si="17"/>
        <v>19021.838016723545</v>
      </c>
      <c r="H78" s="92">
        <f t="shared" si="18"/>
        <v>10212.82483117887</v>
      </c>
      <c r="I78" s="92">
        <f t="shared" si="19"/>
        <v>1037.5548009121933</v>
      </c>
      <c r="J78" s="92">
        <f t="shared" si="20"/>
        <v>32104.197370440372</v>
      </c>
      <c r="K78" s="318">
        <f t="shared" si="21"/>
        <v>2529.1928665566056</v>
      </c>
      <c r="L78" s="323">
        <f t="shared" si="22"/>
        <v>171142.05063699698</v>
      </c>
      <c r="M78" s="412"/>
      <c r="N78" s="319"/>
      <c r="P78" s="88" t="s">
        <v>213</v>
      </c>
      <c r="Q78" s="89" t="s">
        <v>137</v>
      </c>
      <c r="R78" s="418">
        <v>155251.36440000002</v>
      </c>
      <c r="S78" s="418">
        <v>78.069699999999997</v>
      </c>
      <c r="T78" s="89">
        <v>37.5</v>
      </c>
      <c r="U78" s="92">
        <f t="shared" si="23"/>
        <v>2083.5114087423317</v>
      </c>
      <c r="V78" s="92">
        <f t="shared" si="24"/>
        <v>21633.545423702075</v>
      </c>
      <c r="W78" s="92">
        <f t="shared" si="25"/>
        <v>9753.7789571682224</v>
      </c>
      <c r="X78" s="92">
        <f t="shared" si="26"/>
        <v>1342.2631592433333</v>
      </c>
      <c r="Y78" s="92">
        <f t="shared" si="29"/>
        <v>34813.098948855957</v>
      </c>
      <c r="Z78" s="318">
        <f t="shared" si="27"/>
        <v>2850.9669502328393</v>
      </c>
      <c r="AA78" s="323">
        <f t="shared" si="28"/>
        <v>192915.43029908882</v>
      </c>
      <c r="AE78" s="319"/>
      <c r="AF78" s="412"/>
    </row>
    <row r="79" spans="1:32" x14ac:dyDescent="0.3">
      <c r="A79" s="88" t="s">
        <v>114</v>
      </c>
      <c r="B79" s="89" t="s">
        <v>134</v>
      </c>
      <c r="C79" s="418">
        <v>140331.79379999998</v>
      </c>
      <c r="D79" s="418">
        <v>70.5672</v>
      </c>
      <c r="E79" s="415">
        <v>37.5</v>
      </c>
      <c r="F79" s="92">
        <f t="shared" si="30"/>
        <v>1883.287110046012</v>
      </c>
      <c r="G79" s="92">
        <f t="shared" si="17"/>
        <v>19554.573625131328</v>
      </c>
      <c r="H79" s="92">
        <f t="shared" si="18"/>
        <v>10498.85057933301</v>
      </c>
      <c r="I79" s="92">
        <f t="shared" si="19"/>
        <v>1066.6131068253451</v>
      </c>
      <c r="J79" s="92">
        <f t="shared" si="20"/>
        <v>33003.324421335696</v>
      </c>
      <c r="K79" s="318">
        <f t="shared" si="21"/>
        <v>2600.0267733200353</v>
      </c>
      <c r="L79" s="323">
        <f t="shared" si="22"/>
        <v>175935.14499465571</v>
      </c>
      <c r="M79" s="412"/>
      <c r="N79" s="319"/>
      <c r="P79" s="88" t="s">
        <v>214</v>
      </c>
      <c r="Q79" s="89" t="s">
        <v>137</v>
      </c>
      <c r="R79" s="418">
        <v>160340.47080000001</v>
      </c>
      <c r="S79" s="418">
        <v>80.629199999999997</v>
      </c>
      <c r="T79" s="89">
        <v>37.5</v>
      </c>
      <c r="U79" s="92">
        <f t="shared" si="23"/>
        <v>2151.8084654907975</v>
      </c>
      <c r="V79" s="92">
        <f t="shared" si="24"/>
        <v>22342.688399004986</v>
      </c>
      <c r="W79" s="92">
        <f t="shared" si="25"/>
        <v>10073.505737715021</v>
      </c>
      <c r="X79" s="92">
        <f t="shared" si="26"/>
        <v>1386.2622574837183</v>
      </c>
      <c r="Y79" s="92">
        <f t="shared" si="29"/>
        <v>35954.264859694522</v>
      </c>
      <c r="Z79" s="318">
        <f t="shared" si="27"/>
        <v>2944.421034895418</v>
      </c>
      <c r="AA79" s="323">
        <f t="shared" si="28"/>
        <v>199239.15669458994</v>
      </c>
      <c r="AE79" s="319"/>
      <c r="AF79" s="412"/>
    </row>
    <row r="80" spans="1:32" x14ac:dyDescent="0.3">
      <c r="A80" s="88" t="s">
        <v>115</v>
      </c>
      <c r="B80" s="89" t="s">
        <v>134</v>
      </c>
      <c r="C80" s="418">
        <v>144163.33199999999</v>
      </c>
      <c r="D80" s="418">
        <v>72.494399999999999</v>
      </c>
      <c r="E80" s="415">
        <v>37.5</v>
      </c>
      <c r="F80" s="92">
        <f t="shared" si="30"/>
        <v>1934.7072929447852</v>
      </c>
      <c r="G80" s="92">
        <f t="shared" si="17"/>
        <v>20088.480402779907</v>
      </c>
      <c r="H80" s="92">
        <f t="shared" si="18"/>
        <v>10785.505128252531</v>
      </c>
      <c r="I80" s="92">
        <f t="shared" si="19"/>
        <v>1095.7352946970857</v>
      </c>
      <c r="J80" s="92">
        <f t="shared" si="20"/>
        <v>33904.42811867431</v>
      </c>
      <c r="K80" s="318">
        <f t="shared" si="21"/>
        <v>2671.0164017801144</v>
      </c>
      <c r="L80" s="323">
        <f t="shared" si="22"/>
        <v>180738.77652045438</v>
      </c>
      <c r="M80" s="412"/>
      <c r="N80" s="319"/>
      <c r="P80" s="88" t="s">
        <v>215</v>
      </c>
      <c r="Q80" s="89" t="s">
        <v>137</v>
      </c>
      <c r="R80" s="418">
        <v>165434.8302</v>
      </c>
      <c r="S80" s="418">
        <v>83.190799999999996</v>
      </c>
      <c r="T80" s="89">
        <v>37.5</v>
      </c>
      <c r="U80" s="92">
        <f t="shared" si="23"/>
        <v>2220.1760187883433</v>
      </c>
      <c r="V80" s="92">
        <f t="shared" si="24"/>
        <v>23052.563355083399</v>
      </c>
      <c r="W80" s="92">
        <f t="shared" si="25"/>
        <v>10393.562541776009</v>
      </c>
      <c r="X80" s="92">
        <f t="shared" si="26"/>
        <v>1430.3067718040379</v>
      </c>
      <c r="Y80" s="92">
        <f t="shared" si="29"/>
        <v>37096.608687451793</v>
      </c>
      <c r="Z80" s="318">
        <f t="shared" si="27"/>
        <v>3037.9715833117766</v>
      </c>
      <c r="AA80" s="323">
        <f t="shared" si="28"/>
        <v>205569.41047076354</v>
      </c>
      <c r="AE80" s="319"/>
      <c r="AF80" s="412"/>
    </row>
    <row r="81" spans="1:32" x14ac:dyDescent="0.3">
      <c r="A81" s="88" t="s">
        <v>116</v>
      </c>
      <c r="B81" s="89" t="s">
        <v>134</v>
      </c>
      <c r="C81" s="418">
        <v>150541.5246</v>
      </c>
      <c r="D81" s="418">
        <v>75.702100000000002</v>
      </c>
      <c r="E81" s="415">
        <v>37.5</v>
      </c>
      <c r="F81" s="92">
        <f t="shared" si="30"/>
        <v>2020.3042028374234</v>
      </c>
      <c r="G81" s="92">
        <f t="shared" si="17"/>
        <v>20977.251460390151</v>
      </c>
      <c r="H81" s="92">
        <f t="shared" si="18"/>
        <v>11262.686309083469</v>
      </c>
      <c r="I81" s="92">
        <f t="shared" si="19"/>
        <v>1144.2137160212808</v>
      </c>
      <c r="J81" s="92">
        <f t="shared" si="20"/>
        <v>35404.455688332324</v>
      </c>
      <c r="K81" s="318">
        <f t="shared" si="21"/>
        <v>2789.1897043249846</v>
      </c>
      <c r="L81" s="323">
        <f t="shared" si="22"/>
        <v>188735.16999265732</v>
      </c>
      <c r="M81" s="412"/>
      <c r="N81" s="319"/>
      <c r="P81" s="88" t="s">
        <v>216</v>
      </c>
      <c r="Q81" s="89" t="s">
        <v>137</v>
      </c>
      <c r="R81" s="418">
        <v>170531.29080000002</v>
      </c>
      <c r="S81" s="418">
        <v>85.753799999999998</v>
      </c>
      <c r="T81" s="89">
        <v>37.5</v>
      </c>
      <c r="U81" s="92">
        <f t="shared" si="23"/>
        <v>2288.5717707055219</v>
      </c>
      <c r="V81" s="92">
        <f t="shared" si="24"/>
        <v>23762.731103472011</v>
      </c>
      <c r="W81" s="92">
        <f t="shared" si="25"/>
        <v>10713.751355242675</v>
      </c>
      <c r="X81" s="92">
        <f t="shared" si="26"/>
        <v>1474.3694525563315</v>
      </c>
      <c r="Y81" s="92">
        <f t="shared" si="29"/>
        <v>38239.423681976543</v>
      </c>
      <c r="Z81" s="318">
        <f t="shared" si="27"/>
        <v>3131.5607172296482</v>
      </c>
      <c r="AA81" s="323">
        <f t="shared" si="28"/>
        <v>211902.2751992062</v>
      </c>
      <c r="AE81" s="319"/>
      <c r="AF81" s="412"/>
    </row>
    <row r="82" spans="1:32" x14ac:dyDescent="0.3">
      <c r="A82" s="88" t="s">
        <v>117</v>
      </c>
      <c r="B82" s="89" t="s">
        <v>134</v>
      </c>
      <c r="C82" s="418">
        <v>155642.1876</v>
      </c>
      <c r="D82" s="418">
        <v>78.2667</v>
      </c>
      <c r="E82" s="415">
        <v>37.5</v>
      </c>
      <c r="F82" s="92">
        <f t="shared" si="30"/>
        <v>2088.7563519938649</v>
      </c>
      <c r="G82" s="92">
        <f t="shared" si="17"/>
        <v>21688.004793399159</v>
      </c>
      <c r="H82" s="92">
        <f t="shared" si="18"/>
        <v>11644.289773576007</v>
      </c>
      <c r="I82" s="92">
        <f t="shared" si="19"/>
        <v>1182.982079639954</v>
      </c>
      <c r="J82" s="92">
        <f t="shared" si="20"/>
        <v>36604.032998608978</v>
      </c>
      <c r="K82" s="318">
        <f t="shared" si="21"/>
        <v>2883.6933089791346</v>
      </c>
      <c r="L82" s="323">
        <f t="shared" si="22"/>
        <v>195129.91390758811</v>
      </c>
      <c r="M82" s="412"/>
      <c r="N82" s="319"/>
      <c r="P82" s="88" t="s">
        <v>217</v>
      </c>
      <c r="Q82" s="89" t="s">
        <v>137</v>
      </c>
      <c r="R82" s="418">
        <v>198561.29879999999</v>
      </c>
      <c r="S82" s="418">
        <v>99.849199999999996</v>
      </c>
      <c r="T82" s="89">
        <v>37.5</v>
      </c>
      <c r="U82" s="92">
        <f t="shared" si="23"/>
        <v>2664.7413565950919</v>
      </c>
      <c r="V82" s="92">
        <f t="shared" si="24"/>
        <v>27668.580521531829</v>
      </c>
      <c r="W82" s="92">
        <f t="shared" si="25"/>
        <v>12474.756826957917</v>
      </c>
      <c r="X82" s="92">
        <f t="shared" si="26"/>
        <v>1716.7096550859519</v>
      </c>
      <c r="Y82" s="92">
        <f t="shared" si="29"/>
        <v>44524.788360170787</v>
      </c>
      <c r="Z82" s="318">
        <f t="shared" si="27"/>
        <v>3646.2913074025614</v>
      </c>
      <c r="AA82" s="323">
        <f t="shared" si="28"/>
        <v>246732.37846757338</v>
      </c>
      <c r="AE82" s="319"/>
      <c r="AF82" s="412"/>
    </row>
    <row r="83" spans="1:32" x14ac:dyDescent="0.3">
      <c r="A83" s="88" t="s">
        <v>118</v>
      </c>
      <c r="B83" s="89" t="s">
        <v>134</v>
      </c>
      <c r="C83" s="418">
        <v>160747.05300000001</v>
      </c>
      <c r="D83" s="418">
        <v>80.833799999999997</v>
      </c>
      <c r="E83" s="415">
        <v>37.5</v>
      </c>
      <c r="F83" s="92">
        <f t="shared" si="30"/>
        <v>2157.264898389571</v>
      </c>
      <c r="G83" s="92">
        <f t="shared" si="17"/>
        <v>22399.34371102857</v>
      </c>
      <c r="H83" s="92">
        <f t="shared" si="18"/>
        <v>12026.207638451238</v>
      </c>
      <c r="I83" s="92">
        <f t="shared" si="19"/>
        <v>1221.7823842379219</v>
      </c>
      <c r="J83" s="92">
        <f t="shared" si="20"/>
        <v>37804.5986321073</v>
      </c>
      <c r="K83" s="318">
        <f t="shared" si="21"/>
        <v>2978.2747744816097</v>
      </c>
      <c r="L83" s="323">
        <f t="shared" si="22"/>
        <v>201529.92640658893</v>
      </c>
      <c r="M83" s="412"/>
      <c r="N83" s="319"/>
      <c r="R83" s="419"/>
      <c r="S83" s="419"/>
    </row>
    <row r="84" spans="1:32" x14ac:dyDescent="0.3">
      <c r="A84" s="88" t="s">
        <v>119</v>
      </c>
      <c r="B84" s="89" t="s">
        <v>134</v>
      </c>
      <c r="C84" s="418">
        <v>165850.86780000001</v>
      </c>
      <c r="D84" s="418">
        <v>83.4</v>
      </c>
      <c r="E84" s="415">
        <v>37.5</v>
      </c>
      <c r="F84" s="92">
        <f t="shared" si="30"/>
        <v>2225.7593454754601</v>
      </c>
      <c r="G84" s="92">
        <f t="shared" si="17"/>
        <v>23110.53623250288</v>
      </c>
      <c r="H84" s="92">
        <f t="shared" si="18"/>
        <v>12408.046903230794</v>
      </c>
      <c r="I84" s="92">
        <f t="shared" si="19"/>
        <v>1260.5747035910661</v>
      </c>
      <c r="J84" s="92">
        <f t="shared" si="20"/>
        <v>39004.917184800201</v>
      </c>
      <c r="K84" s="318">
        <f t="shared" si="21"/>
        <v>3072.8367747720031</v>
      </c>
      <c r="L84" s="323">
        <f t="shared" si="22"/>
        <v>207928.62175957221</v>
      </c>
      <c r="M84" s="412"/>
      <c r="N84" s="319"/>
      <c r="R84" s="419"/>
      <c r="S84" s="419"/>
    </row>
    <row r="85" spans="1:32" x14ac:dyDescent="0.3">
      <c r="A85" s="88" t="s">
        <v>120</v>
      </c>
      <c r="B85" s="89" t="s">
        <v>134</v>
      </c>
      <c r="C85" s="418">
        <v>193921.84920000003</v>
      </c>
      <c r="D85" s="418">
        <v>97.516400000000004</v>
      </c>
      <c r="E85" s="415">
        <v>37.5</v>
      </c>
      <c r="F85" s="92">
        <f t="shared" si="30"/>
        <v>2602.4788044478528</v>
      </c>
      <c r="G85" s="92">
        <f t="shared" si="17"/>
        <v>27022.095100611587</v>
      </c>
      <c r="H85" s="92">
        <f t="shared" si="18"/>
        <v>14508.162859518361</v>
      </c>
      <c r="I85" s="92">
        <f t="shared" si="19"/>
        <v>1473.9324600333591</v>
      </c>
      <c r="J85" s="92">
        <f t="shared" si="20"/>
        <v>45606.669224611156</v>
      </c>
      <c r="K85" s="318">
        <f t="shared" si="21"/>
        <v>3592.9277763691675</v>
      </c>
      <c r="L85" s="323">
        <f t="shared" si="22"/>
        <v>243121.4462009804</v>
      </c>
      <c r="M85" s="412"/>
      <c r="N85" s="319"/>
      <c r="R85" s="419"/>
      <c r="S85" s="419"/>
    </row>
    <row r="86" spans="1:32" x14ac:dyDescent="0.3">
      <c r="R86" s="419"/>
      <c r="S86" s="419"/>
    </row>
  </sheetData>
  <mergeCells count="16">
    <mergeCell ref="J1:J2"/>
    <mergeCell ref="L1:L2"/>
    <mergeCell ref="M1:O2"/>
    <mergeCell ref="P1:P2"/>
    <mergeCell ref="A1:A2"/>
    <mergeCell ref="B1:B2"/>
    <mergeCell ref="C1:C2"/>
    <mergeCell ref="D1:D2"/>
    <mergeCell ref="E1:E2"/>
    <mergeCell ref="Y1:Y2"/>
    <mergeCell ref="AA1:AA2"/>
    <mergeCell ref="M3:O4"/>
    <mergeCell ref="Q1:Q2"/>
    <mergeCell ref="R1:R2"/>
    <mergeCell ref="S1:S2"/>
    <mergeCell ref="T1:T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C19" sqref="C19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1271</v>
      </c>
      <c r="D1" s="519" t="s">
        <v>718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30" t="s">
        <v>2002</v>
      </c>
      <c r="L1" s="521" t="s">
        <v>130</v>
      </c>
      <c r="M1" s="528">
        <v>2024</v>
      </c>
      <c r="N1" s="529"/>
      <c r="O1" s="529"/>
      <c r="P1" s="519" t="s">
        <v>122</v>
      </c>
      <c r="Q1" s="519" t="s">
        <v>123</v>
      </c>
      <c r="R1" s="519" t="s">
        <v>1271</v>
      </c>
      <c r="S1" s="519" t="s">
        <v>718</v>
      </c>
      <c r="T1" s="519" t="s">
        <v>126</v>
      </c>
      <c r="U1" s="526" t="s">
        <v>127</v>
      </c>
      <c r="V1" s="82" t="s">
        <v>128</v>
      </c>
      <c r="W1" s="83"/>
      <c r="X1" s="82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87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87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'2023'!C3*1.02</f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'2023'!R3*1.02</f>
        <v>53550.594863999999</v>
      </c>
      <c r="S3" s="90">
        <f>+R3*12/313/75</f>
        <v>27.374106000766776</v>
      </c>
      <c r="T3" s="89">
        <v>37.5</v>
      </c>
      <c r="U3" s="92">
        <f>R3/26.08*2*17.5%</f>
        <v>718.66212432515329</v>
      </c>
      <c r="V3" s="92">
        <f>(R3+U3)*V$2</f>
        <v>7190.6765509530824</v>
      </c>
      <c r="W3" s="92">
        <f>(R3+U3+V3)*5.45%</f>
        <v>3349.5663778906637</v>
      </c>
      <c r="X3" s="92">
        <f>(R3+U3+V3)*0.75%</f>
        <v>460.94950154458672</v>
      </c>
      <c r="Y3" s="92">
        <f>SUM(U3:X3)</f>
        <v>11719.854554713485</v>
      </c>
      <c r="Z3" s="318">
        <f>S3*48.75</f>
        <v>1334.4876675373803</v>
      </c>
      <c r="AA3" s="323">
        <f>R3+U3+V3+W3+X3+Z3</f>
        <v>66604.937086250866</v>
      </c>
    </row>
    <row r="4" spans="1:27" x14ac:dyDescent="0.3">
      <c r="A4" s="88" t="s">
        <v>138</v>
      </c>
      <c r="B4" s="89" t="s">
        <v>134</v>
      </c>
      <c r="C4" s="90">
        <f>'2023'!C4*1.02</f>
        <v>0</v>
      </c>
      <c r="D4" s="90">
        <f t="shared" si="0"/>
        <v>0</v>
      </c>
      <c r="E4" s="89">
        <v>37.5</v>
      </c>
      <c r="F4" s="92">
        <f t="shared" ref="F4:F67" si="1">C4/26.08*2*17.5%</f>
        <v>0</v>
      </c>
      <c r="G4" s="92">
        <f t="shared" ref="G4:G67" si="2">(C4+F4)*G$2</f>
        <v>0</v>
      </c>
      <c r="H4" s="92">
        <f t="shared" ref="H4:H67" si="3">(C4+F4+G4)*5.5722%</f>
        <v>0</v>
      </c>
      <c r="I4" s="92">
        <f t="shared" ref="I4:I67" si="4">(C4+F4)*0.75%</f>
        <v>0</v>
      </c>
      <c r="J4" s="92">
        <f t="shared" ref="J4:J67" si="5">SUM(F4:I4)</f>
        <v>0</v>
      </c>
      <c r="K4" s="318">
        <f t="shared" ref="K4:K67" si="6">D4*48.75</f>
        <v>0</v>
      </c>
      <c r="L4" s="323">
        <f t="shared" ref="L4:L67" si="7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f>'2023'!R4*1.02</f>
        <v>55043.350380000003</v>
      </c>
      <c r="S4" s="90">
        <f t="shared" ref="S4:S67" si="8">+R4*12/313/75</f>
        <v>28.137175913099043</v>
      </c>
      <c r="T4" s="89">
        <v>37.5</v>
      </c>
      <c r="U4" s="92">
        <f t="shared" ref="U4:U67" si="9">R4/26.08*2*17.5%</f>
        <v>738.69526967024547</v>
      </c>
      <c r="V4" s="92">
        <f t="shared" ref="V4:V67" si="10">(R4+U4)*V$2</f>
        <v>7391.1210485813081</v>
      </c>
      <c r="W4" s="92">
        <f t="shared" ref="W4:W67" si="11">(R4+U4+V4)*5.45%</f>
        <v>3442.9375850547094</v>
      </c>
      <c r="X4" s="92">
        <f t="shared" ref="X4:X67" si="12">(R4+U4+V4)*0.75%</f>
        <v>473.79875023688663</v>
      </c>
      <c r="Y4" s="92">
        <f t="shared" ref="Y4:Y68" si="13">SUM(U4:X4)</f>
        <v>12046.552653543151</v>
      </c>
      <c r="Z4" s="318">
        <f t="shared" ref="Z4:Z67" si="14">S4*48.75</f>
        <v>1371.6873257635784</v>
      </c>
      <c r="AA4" s="323">
        <f t="shared" ref="AA4:AA67" si="15">R4+U4+V4+W4+X4+Z4</f>
        <v>68461.590359306734</v>
      </c>
    </row>
    <row r="5" spans="1:27" x14ac:dyDescent="0.3">
      <c r="A5" s="88" t="s">
        <v>140</v>
      </c>
      <c r="B5" s="89" t="s">
        <v>134</v>
      </c>
      <c r="C5" s="90">
        <f>'2023'!C5*1.02</f>
        <v>0</v>
      </c>
      <c r="D5" s="90">
        <f t="shared" si="0"/>
        <v>0</v>
      </c>
      <c r="E5" s="89">
        <v>37.5</v>
      </c>
      <c r="F5" s="92">
        <f t="shared" si="1"/>
        <v>0</v>
      </c>
      <c r="G5" s="92">
        <f t="shared" si="2"/>
        <v>0</v>
      </c>
      <c r="H5" s="92">
        <f t="shared" si="3"/>
        <v>0</v>
      </c>
      <c r="I5" s="92">
        <f t="shared" si="4"/>
        <v>0</v>
      </c>
      <c r="J5" s="92">
        <f t="shared" si="5"/>
        <v>0</v>
      </c>
      <c r="K5" s="318">
        <f t="shared" si="6"/>
        <v>0</v>
      </c>
      <c r="L5" s="323">
        <f t="shared" si="7"/>
        <v>0</v>
      </c>
      <c r="P5" s="88" t="s">
        <v>141</v>
      </c>
      <c r="Q5" s="89" t="s">
        <v>137</v>
      </c>
      <c r="R5" s="90">
        <f>'2023'!R5*1.02</f>
        <v>56562.896196000009</v>
      </c>
      <c r="S5" s="90">
        <f t="shared" si="8"/>
        <v>28.913940547476045</v>
      </c>
      <c r="T5" s="89">
        <v>37.5</v>
      </c>
      <c r="U5" s="92">
        <f t="shared" si="9"/>
        <v>759.08794741564418</v>
      </c>
      <c r="V5" s="92">
        <f t="shared" si="10"/>
        <v>7595.1628990025747</v>
      </c>
      <c r="W5" s="92">
        <f t="shared" si="11"/>
        <v>3537.9845138117939</v>
      </c>
      <c r="X5" s="92">
        <f t="shared" si="12"/>
        <v>486.87860281813676</v>
      </c>
      <c r="Y5" s="92">
        <f t="shared" si="13"/>
        <v>12379.11396304815</v>
      </c>
      <c r="Z5" s="318">
        <f t="shared" si="14"/>
        <v>1409.5546016894573</v>
      </c>
      <c r="AA5" s="323">
        <f t="shared" si="15"/>
        <v>70351.564760737616</v>
      </c>
    </row>
    <row r="6" spans="1:27" x14ac:dyDescent="0.3">
      <c r="A6" s="88" t="s">
        <v>41</v>
      </c>
      <c r="B6" s="89" t="s">
        <v>134</v>
      </c>
      <c r="C6" s="90">
        <f>'2023'!C6*1.02</f>
        <v>0</v>
      </c>
      <c r="D6" s="90">
        <f t="shared" si="0"/>
        <v>0</v>
      </c>
      <c r="E6" s="89">
        <v>37.5</v>
      </c>
      <c r="F6" s="92">
        <f t="shared" si="1"/>
        <v>0</v>
      </c>
      <c r="G6" s="92">
        <f t="shared" si="2"/>
        <v>0</v>
      </c>
      <c r="H6" s="92">
        <f t="shared" si="3"/>
        <v>0</v>
      </c>
      <c r="I6" s="92">
        <f t="shared" si="4"/>
        <v>0</v>
      </c>
      <c r="J6" s="92">
        <f t="shared" si="5"/>
        <v>0</v>
      </c>
      <c r="K6" s="318">
        <f t="shared" si="6"/>
        <v>0</v>
      </c>
      <c r="L6" s="323">
        <f t="shared" si="7"/>
        <v>0</v>
      </c>
      <c r="P6" s="88" t="s">
        <v>142</v>
      </c>
      <c r="Q6" s="89" t="s">
        <v>137</v>
      </c>
      <c r="R6" s="90">
        <f>'2023'!R6*1.02</f>
        <v>58085.656848000006</v>
      </c>
      <c r="S6" s="90">
        <f t="shared" si="8"/>
        <v>29.692348548498405</v>
      </c>
      <c r="T6" s="89">
        <v>37.5</v>
      </c>
      <c r="U6" s="92">
        <f t="shared" si="9"/>
        <v>779.52376904907987</v>
      </c>
      <c r="V6" s="92">
        <f t="shared" si="10"/>
        <v>7799.6364317590051</v>
      </c>
      <c r="W6" s="92">
        <f t="shared" si="11"/>
        <v>3633.2325291600409</v>
      </c>
      <c r="X6" s="92">
        <f t="shared" si="12"/>
        <v>499.98612786606071</v>
      </c>
      <c r="Y6" s="92">
        <f t="shared" si="13"/>
        <v>12712.378857834186</v>
      </c>
      <c r="Z6" s="318">
        <f t="shared" si="14"/>
        <v>1447.5019917392972</v>
      </c>
      <c r="AA6" s="323">
        <f t="shared" si="15"/>
        <v>72245.537697573483</v>
      </c>
    </row>
    <row r="7" spans="1:27" x14ac:dyDescent="0.3">
      <c r="A7" s="88" t="s">
        <v>42</v>
      </c>
      <c r="B7" s="89" t="s">
        <v>134</v>
      </c>
      <c r="C7" s="90">
        <f>'2023'!C7*1.02</f>
        <v>0</v>
      </c>
      <c r="D7" s="90">
        <f t="shared" si="0"/>
        <v>0</v>
      </c>
      <c r="E7" s="89">
        <v>37.5</v>
      </c>
      <c r="F7" s="92">
        <f t="shared" si="1"/>
        <v>0</v>
      </c>
      <c r="G7" s="92">
        <f t="shared" si="2"/>
        <v>0</v>
      </c>
      <c r="H7" s="92">
        <f t="shared" si="3"/>
        <v>0</v>
      </c>
      <c r="I7" s="92">
        <f t="shared" si="4"/>
        <v>0</v>
      </c>
      <c r="J7" s="92">
        <f t="shared" si="5"/>
        <v>0</v>
      </c>
      <c r="K7" s="318">
        <f t="shared" si="6"/>
        <v>0</v>
      </c>
      <c r="L7" s="323">
        <f t="shared" si="7"/>
        <v>0</v>
      </c>
      <c r="P7" s="88" t="s">
        <v>143</v>
      </c>
      <c r="Q7" s="89" t="s">
        <v>137</v>
      </c>
      <c r="R7" s="90">
        <f>'2023'!R7*1.02</f>
        <v>59608.417500000003</v>
      </c>
      <c r="S7" s="90">
        <f t="shared" si="8"/>
        <v>30.470756549520768</v>
      </c>
      <c r="T7" s="89">
        <v>37.5</v>
      </c>
      <c r="U7" s="92">
        <f t="shared" si="9"/>
        <v>799.95959068251545</v>
      </c>
      <c r="V7" s="92">
        <f t="shared" si="10"/>
        <v>8004.1099645154336</v>
      </c>
      <c r="W7" s="92">
        <f t="shared" si="11"/>
        <v>3728.4805445082884</v>
      </c>
      <c r="X7" s="92">
        <f t="shared" si="12"/>
        <v>513.09365291398467</v>
      </c>
      <c r="Y7" s="92">
        <f t="shared" si="13"/>
        <v>13045.643752620223</v>
      </c>
      <c r="Z7" s="318">
        <f t="shared" si="14"/>
        <v>1485.4493817891375</v>
      </c>
      <c r="AA7" s="323">
        <f t="shared" si="15"/>
        <v>74139.510634409366</v>
      </c>
    </row>
    <row r="8" spans="1:27" x14ac:dyDescent="0.3">
      <c r="A8" s="88" t="s">
        <v>43</v>
      </c>
      <c r="B8" s="89" t="s">
        <v>134</v>
      </c>
      <c r="C8" s="90">
        <f>'2023'!C8*1.02</f>
        <v>0</v>
      </c>
      <c r="D8" s="90">
        <f t="shared" si="0"/>
        <v>0</v>
      </c>
      <c r="E8" s="89">
        <v>37.5</v>
      </c>
      <c r="F8" s="92">
        <f t="shared" si="1"/>
        <v>0</v>
      </c>
      <c r="G8" s="92">
        <f t="shared" si="2"/>
        <v>0</v>
      </c>
      <c r="H8" s="92">
        <f t="shared" si="3"/>
        <v>0</v>
      </c>
      <c r="I8" s="92">
        <f t="shared" si="4"/>
        <v>0</v>
      </c>
      <c r="J8" s="92">
        <f t="shared" si="5"/>
        <v>0</v>
      </c>
      <c r="K8" s="318">
        <f t="shared" si="6"/>
        <v>0</v>
      </c>
      <c r="L8" s="323">
        <f t="shared" si="7"/>
        <v>0</v>
      </c>
      <c r="P8" s="88" t="s">
        <v>144</v>
      </c>
      <c r="Q8" s="89" t="s">
        <v>137</v>
      </c>
      <c r="R8" s="90">
        <f>'2023'!R8*1.02</f>
        <v>60407.840052000007</v>
      </c>
      <c r="S8" s="90">
        <f t="shared" si="8"/>
        <v>30.879407055335463</v>
      </c>
      <c r="T8" s="89">
        <v>37.5</v>
      </c>
      <c r="U8" s="92">
        <f t="shared" si="9"/>
        <v>810.68803750766881</v>
      </c>
      <c r="V8" s="92">
        <f t="shared" si="10"/>
        <v>8111.4549718597673</v>
      </c>
      <c r="W8" s="92">
        <f t="shared" si="11"/>
        <v>3778.4840768445256</v>
      </c>
      <c r="X8" s="92">
        <f t="shared" si="12"/>
        <v>519.97487296025577</v>
      </c>
      <c r="Y8" s="92">
        <f t="shared" si="13"/>
        <v>13220.601959172216</v>
      </c>
      <c r="Z8" s="318">
        <f t="shared" si="14"/>
        <v>1505.3710939476039</v>
      </c>
      <c r="AA8" s="323">
        <f t="shared" si="15"/>
        <v>75133.813105119829</v>
      </c>
    </row>
    <row r="9" spans="1:27" x14ac:dyDescent="0.3">
      <c r="A9" s="88" t="s">
        <v>44</v>
      </c>
      <c r="B9" s="89" t="s">
        <v>134</v>
      </c>
      <c r="C9" s="90">
        <f>'2023'!C9*1.02</f>
        <v>52296.808824000007</v>
      </c>
      <c r="D9" s="90">
        <f t="shared" si="0"/>
        <v>26.733193009073489</v>
      </c>
      <c r="E9" s="89">
        <v>37.5</v>
      </c>
      <c r="F9" s="92">
        <f t="shared" si="1"/>
        <v>701.83600799079773</v>
      </c>
      <c r="G9" s="92">
        <f t="shared" si="2"/>
        <v>7022.3204402387819</v>
      </c>
      <c r="H9" s="92">
        <f t="shared" si="3"/>
        <v>3344.4882268991769</v>
      </c>
      <c r="I9" s="92">
        <f t="shared" si="4"/>
        <v>397.48983623993098</v>
      </c>
      <c r="J9" s="92">
        <f t="shared" si="5"/>
        <v>11466.134511368688</v>
      </c>
      <c r="K9" s="318">
        <f t="shared" si="6"/>
        <v>1303.2431591923325</v>
      </c>
      <c r="L9" s="323">
        <f t="shared" si="7"/>
        <v>65066.186494561029</v>
      </c>
      <c r="P9" s="88" t="s">
        <v>145</v>
      </c>
      <c r="Q9" s="89" t="s">
        <v>137</v>
      </c>
      <c r="R9" s="90">
        <f>'2023'!R9*1.02</f>
        <v>61209.405828000003</v>
      </c>
      <c r="S9" s="90">
        <f t="shared" si="8"/>
        <v>31.28915313891374</v>
      </c>
      <c r="T9" s="89">
        <v>37.5</v>
      </c>
      <c r="U9" s="92">
        <f t="shared" si="9"/>
        <v>821.44524692484663</v>
      </c>
      <c r="V9" s="92">
        <f t="shared" si="10"/>
        <v>8219.0877674275434</v>
      </c>
      <c r="W9" s="92">
        <f t="shared" si="11"/>
        <v>3828.6216669082055</v>
      </c>
      <c r="X9" s="92">
        <f t="shared" si="12"/>
        <v>526.87454131764298</v>
      </c>
      <c r="Y9" s="92">
        <f t="shared" si="13"/>
        <v>13396.02922257824</v>
      </c>
      <c r="Z9" s="318">
        <f t="shared" si="14"/>
        <v>1525.3462155220448</v>
      </c>
      <c r="AA9" s="323">
        <f t="shared" si="15"/>
        <v>76130.781266100283</v>
      </c>
    </row>
    <row r="10" spans="1:27" x14ac:dyDescent="0.3">
      <c r="A10" s="88" t="s">
        <v>45</v>
      </c>
      <c r="B10" s="89" t="s">
        <v>134</v>
      </c>
      <c r="C10" s="90">
        <f>'2023'!C10*1.02</f>
        <v>53389.853064000003</v>
      </c>
      <c r="D10" s="90">
        <f t="shared" si="0"/>
        <v>27.291937668498406</v>
      </c>
      <c r="E10" s="89">
        <v>37.5</v>
      </c>
      <c r="F10" s="92">
        <f t="shared" si="1"/>
        <v>716.50492992331294</v>
      </c>
      <c r="G10" s="92">
        <f t="shared" si="2"/>
        <v>7169.0924341948403</v>
      </c>
      <c r="H10" s="92">
        <f t="shared" si="3"/>
        <v>3414.3906487555996</v>
      </c>
      <c r="I10" s="92">
        <f t="shared" si="4"/>
        <v>405.79768495442488</v>
      </c>
      <c r="J10" s="92">
        <f t="shared" si="5"/>
        <v>11705.785697828178</v>
      </c>
      <c r="K10" s="318">
        <f t="shared" si="6"/>
        <v>1330.4819613392972</v>
      </c>
      <c r="L10" s="323">
        <f t="shared" si="7"/>
        <v>66426.120723167478</v>
      </c>
      <c r="P10" s="88" t="s">
        <v>146</v>
      </c>
      <c r="Q10" s="89" t="s">
        <v>137</v>
      </c>
      <c r="R10" s="90">
        <f>'2023'!R10*1.02</f>
        <v>62752.527108000002</v>
      </c>
      <c r="S10" s="90">
        <f t="shared" si="8"/>
        <v>32.0779691286901</v>
      </c>
      <c r="T10" s="89">
        <v>37.5</v>
      </c>
      <c r="U10" s="92">
        <f t="shared" si="9"/>
        <v>842.15431318251535</v>
      </c>
      <c r="V10" s="92">
        <f t="shared" si="10"/>
        <v>8426.2952883066846</v>
      </c>
      <c r="W10" s="92">
        <f t="shared" si="11"/>
        <v>3925.1432306671613</v>
      </c>
      <c r="X10" s="92">
        <f t="shared" si="12"/>
        <v>540.15732532116897</v>
      </c>
      <c r="Y10" s="92">
        <f t="shared" si="13"/>
        <v>13733.750157477529</v>
      </c>
      <c r="Z10" s="318">
        <f t="shared" si="14"/>
        <v>1563.8009950236424</v>
      </c>
      <c r="AA10" s="323">
        <f t="shared" si="15"/>
        <v>78050.078260501177</v>
      </c>
    </row>
    <row r="11" spans="1:27" x14ac:dyDescent="0.3">
      <c r="A11" s="88" t="s">
        <v>46</v>
      </c>
      <c r="B11" s="89" t="s">
        <v>134</v>
      </c>
      <c r="C11" s="90">
        <f>'2023'!C11*1.02</f>
        <v>54492.541812000003</v>
      </c>
      <c r="D11" s="90">
        <f t="shared" si="0"/>
        <v>27.855612427859427</v>
      </c>
      <c r="E11" s="89">
        <v>37.5</v>
      </c>
      <c r="F11" s="92">
        <f t="shared" si="1"/>
        <v>731.30328351993865</v>
      </c>
      <c r="G11" s="92">
        <f t="shared" si="2"/>
        <v>7317.1594751563925</v>
      </c>
      <c r="H11" s="92">
        <f t="shared" si="3"/>
        <v>3484.9098566872262</v>
      </c>
      <c r="I11" s="92">
        <f t="shared" si="4"/>
        <v>414.17883821639958</v>
      </c>
      <c r="J11" s="92">
        <f t="shared" si="5"/>
        <v>11947.551453579958</v>
      </c>
      <c r="K11" s="318">
        <f t="shared" si="6"/>
        <v>1357.961105858147</v>
      </c>
      <c r="L11" s="323">
        <f t="shared" si="7"/>
        <v>67798.054371438106</v>
      </c>
      <c r="P11" s="88" t="s">
        <v>147</v>
      </c>
      <c r="Q11" s="89" t="s">
        <v>137</v>
      </c>
      <c r="R11" s="90">
        <f>'2023'!R11*1.02</f>
        <v>63707.333399999996</v>
      </c>
      <c r="S11" s="90">
        <f t="shared" si="8"/>
        <v>32.566049022364219</v>
      </c>
      <c r="T11" s="89">
        <v>37.5</v>
      </c>
      <c r="U11" s="92">
        <f t="shared" si="9"/>
        <v>854.96804792944783</v>
      </c>
      <c r="V11" s="92">
        <f t="shared" si="10"/>
        <v>8554.5049418506514</v>
      </c>
      <c r="W11" s="92">
        <f t="shared" si="11"/>
        <v>3984.8659482430148</v>
      </c>
      <c r="X11" s="92">
        <f t="shared" si="12"/>
        <v>548.3760479233506</v>
      </c>
      <c r="Y11" s="92">
        <f t="shared" si="13"/>
        <v>13942.714985946463</v>
      </c>
      <c r="Z11" s="318">
        <f t="shared" si="14"/>
        <v>1587.5948898402557</v>
      </c>
      <c r="AA11" s="323">
        <f t="shared" si="15"/>
        <v>79237.643275786701</v>
      </c>
    </row>
    <row r="12" spans="1:27" x14ac:dyDescent="0.3">
      <c r="A12" s="88" t="s">
        <v>47</v>
      </c>
      <c r="B12" s="89" t="s">
        <v>134</v>
      </c>
      <c r="C12" s="90">
        <f>'2023'!C12*1.02</f>
        <v>56135.323007999999</v>
      </c>
      <c r="D12" s="90">
        <f t="shared" si="0"/>
        <v>28.695372783642174</v>
      </c>
      <c r="E12" s="89">
        <v>37.5</v>
      </c>
      <c r="F12" s="92">
        <f t="shared" si="1"/>
        <v>753.34981030674851</v>
      </c>
      <c r="G12" s="92">
        <f t="shared" si="2"/>
        <v>7537.7491484256443</v>
      </c>
      <c r="H12" s="92">
        <f t="shared" si="3"/>
        <v>3589.9690848302621</v>
      </c>
      <c r="I12" s="92">
        <f t="shared" si="4"/>
        <v>426.66504613730058</v>
      </c>
      <c r="J12" s="92">
        <f t="shared" si="5"/>
        <v>12307.733089699956</v>
      </c>
      <c r="K12" s="318">
        <f t="shared" si="6"/>
        <v>1398.8994232025559</v>
      </c>
      <c r="L12" s="323">
        <f t="shared" si="7"/>
        <v>69841.955520902513</v>
      </c>
      <c r="P12" s="88" t="s">
        <v>148</v>
      </c>
      <c r="Q12" s="89" t="s">
        <v>137</v>
      </c>
      <c r="R12" s="90">
        <f>'2023'!R12*1.02</f>
        <v>64656.781632000006</v>
      </c>
      <c r="S12" s="90">
        <f t="shared" si="8"/>
        <v>33.051389971629398</v>
      </c>
      <c r="T12" s="89">
        <v>37.5</v>
      </c>
      <c r="U12" s="92">
        <f t="shared" si="9"/>
        <v>867.7098761963191</v>
      </c>
      <c r="V12" s="92">
        <f t="shared" si="10"/>
        <v>8681.9951248360139</v>
      </c>
      <c r="W12" s="92">
        <f t="shared" si="11"/>
        <v>4044.2535215002627</v>
      </c>
      <c r="X12" s="92">
        <f t="shared" si="12"/>
        <v>556.5486497477425</v>
      </c>
      <c r="Y12" s="92">
        <f t="shared" si="13"/>
        <v>14150.507172280339</v>
      </c>
      <c r="Z12" s="318">
        <f t="shared" si="14"/>
        <v>1611.2552611169331</v>
      </c>
      <c r="AA12" s="323">
        <f t="shared" si="15"/>
        <v>80418.544065397276</v>
      </c>
    </row>
    <row r="13" spans="1:27" x14ac:dyDescent="0.3">
      <c r="A13" s="88" t="s">
        <v>48</v>
      </c>
      <c r="B13" s="89" t="s">
        <v>134</v>
      </c>
      <c r="C13" s="90">
        <f>'2023'!C13*1.02</f>
        <v>57236.940144</v>
      </c>
      <c r="D13" s="90">
        <f t="shared" si="0"/>
        <v>29.258499754121409</v>
      </c>
      <c r="E13" s="89">
        <v>37.5</v>
      </c>
      <c r="F13" s="92">
        <f t="shared" si="1"/>
        <v>768.13378260736192</v>
      </c>
      <c r="G13" s="92">
        <f t="shared" si="2"/>
        <v>7685.6722952754762</v>
      </c>
      <c r="H13" s="92">
        <f t="shared" si="3"/>
        <v>3660.4197609757553</v>
      </c>
      <c r="I13" s="92">
        <f t="shared" si="4"/>
        <v>435.0380544495552</v>
      </c>
      <c r="J13" s="92">
        <f t="shared" si="5"/>
        <v>12549.263893308149</v>
      </c>
      <c r="K13" s="318">
        <f t="shared" si="6"/>
        <v>1426.3518630134188</v>
      </c>
      <c r="L13" s="323">
        <f t="shared" si="7"/>
        <v>71212.555900321575</v>
      </c>
      <c r="P13" s="88" t="s">
        <v>149</v>
      </c>
      <c r="Q13" s="89" t="s">
        <v>137</v>
      </c>
      <c r="R13" s="90">
        <f>'2023'!R13*1.02</f>
        <v>66554.606484000004</v>
      </c>
      <c r="S13" s="90">
        <f t="shared" si="8"/>
        <v>34.02152408127796</v>
      </c>
      <c r="T13" s="89">
        <v>37.5</v>
      </c>
      <c r="U13" s="92">
        <f t="shared" si="9"/>
        <v>893.17915143404912</v>
      </c>
      <c r="V13" s="92">
        <f t="shared" si="10"/>
        <v>8936.8315966950122</v>
      </c>
      <c r="W13" s="92">
        <f t="shared" si="11"/>
        <v>4162.9616391510344</v>
      </c>
      <c r="X13" s="92">
        <f t="shared" si="12"/>
        <v>572.88462924096791</v>
      </c>
      <c r="Y13" s="92">
        <f t="shared" si="13"/>
        <v>14565.857016521064</v>
      </c>
      <c r="Z13" s="318">
        <f t="shared" si="14"/>
        <v>1658.5492989623006</v>
      </c>
      <c r="AA13" s="323">
        <f t="shared" si="15"/>
        <v>82779.012799483375</v>
      </c>
    </row>
    <row r="14" spans="1:27" x14ac:dyDescent="0.3">
      <c r="A14" s="88" t="s">
        <v>49</v>
      </c>
      <c r="B14" s="89" t="s">
        <v>134</v>
      </c>
      <c r="C14" s="90">
        <f>'2023'!C14*1.02</f>
        <v>58058.866548000005</v>
      </c>
      <c r="D14" s="90">
        <f t="shared" si="0"/>
        <v>29.678653826453676</v>
      </c>
      <c r="E14" s="89">
        <v>37.5</v>
      </c>
      <c r="F14" s="92">
        <f t="shared" si="1"/>
        <v>779.164236648773</v>
      </c>
      <c r="G14" s="92">
        <f t="shared" si="2"/>
        <v>7796.0390789659632</v>
      </c>
      <c r="H14" s="92">
        <f t="shared" si="3"/>
        <v>3712.9836409403401</v>
      </c>
      <c r="I14" s="92">
        <f t="shared" si="4"/>
        <v>441.28523088486583</v>
      </c>
      <c r="J14" s="92">
        <f t="shared" si="5"/>
        <v>12729.47218743994</v>
      </c>
      <c r="K14" s="318">
        <f t="shared" si="6"/>
        <v>1446.8343740396167</v>
      </c>
      <c r="L14" s="323">
        <f t="shared" si="7"/>
        <v>72235.173109479569</v>
      </c>
      <c r="P14" s="88" t="s">
        <v>150</v>
      </c>
      <c r="Q14" s="89" t="s">
        <v>137</v>
      </c>
      <c r="R14" s="90">
        <f>'2023'!R14*1.02</f>
        <v>68459.932620000007</v>
      </c>
      <c r="S14" s="90">
        <f t="shared" si="8"/>
        <v>34.995492713099047</v>
      </c>
      <c r="T14" s="89">
        <v>37.5</v>
      </c>
      <c r="U14" s="92">
        <f t="shared" si="9"/>
        <v>918.74909574386515</v>
      </c>
      <c r="V14" s="92">
        <f t="shared" si="10"/>
        <v>9192.6753273360646</v>
      </c>
      <c r="W14" s="92">
        <f t="shared" si="11"/>
        <v>4282.1389588478569</v>
      </c>
      <c r="X14" s="92">
        <f t="shared" si="12"/>
        <v>589.28517782309962</v>
      </c>
      <c r="Y14" s="92">
        <f t="shared" si="13"/>
        <v>14982.848559750886</v>
      </c>
      <c r="Z14" s="318">
        <f t="shared" si="14"/>
        <v>1706.0302697635786</v>
      </c>
      <c r="AA14" s="323">
        <f t="shared" si="15"/>
        <v>85148.811449514484</v>
      </c>
    </row>
    <row r="15" spans="1:27" x14ac:dyDescent="0.3">
      <c r="A15" s="88" t="s">
        <v>50</v>
      </c>
      <c r="B15" s="89" t="s">
        <v>134</v>
      </c>
      <c r="C15" s="90">
        <f>'2023'!C15*1.02</f>
        <v>59164.770132000005</v>
      </c>
      <c r="D15" s="90">
        <f t="shared" si="0"/>
        <v>30.243971952460065</v>
      </c>
      <c r="E15" s="89">
        <v>37.5</v>
      </c>
      <c r="F15" s="92">
        <f t="shared" si="1"/>
        <v>794.00573413343568</v>
      </c>
      <c r="G15" s="92">
        <f t="shared" si="2"/>
        <v>7944.537802262681</v>
      </c>
      <c r="H15" s="92">
        <f t="shared" si="3"/>
        <v>3783.7084442303681</v>
      </c>
      <c r="I15" s="92">
        <f t="shared" si="4"/>
        <v>449.69081899600076</v>
      </c>
      <c r="J15" s="92">
        <f t="shared" si="5"/>
        <v>12971.942799622486</v>
      </c>
      <c r="K15" s="318">
        <f t="shared" si="6"/>
        <v>1474.3936326824282</v>
      </c>
      <c r="L15" s="323">
        <f t="shared" si="7"/>
        <v>73611.106564304922</v>
      </c>
      <c r="P15" s="88" t="s">
        <v>151</v>
      </c>
      <c r="Q15" s="89" t="s">
        <v>137</v>
      </c>
      <c r="R15" s="90">
        <f>'2023'!R15*1.02</f>
        <v>70358.829083999997</v>
      </c>
      <c r="S15" s="90">
        <f t="shared" si="8"/>
        <v>35.966174611629391</v>
      </c>
      <c r="T15" s="89">
        <v>37.5</v>
      </c>
      <c r="U15" s="92">
        <f t="shared" si="9"/>
        <v>944.23275227760735</v>
      </c>
      <c r="V15" s="92">
        <f t="shared" si="10"/>
        <v>9447.6556933067823</v>
      </c>
      <c r="W15" s="92">
        <f t="shared" si="11"/>
        <v>4400.9141053623489</v>
      </c>
      <c r="X15" s="92">
        <f t="shared" si="12"/>
        <v>605.63038147188286</v>
      </c>
      <c r="Y15" s="92">
        <f t="shared" si="13"/>
        <v>15398.43293241862</v>
      </c>
      <c r="Z15" s="318">
        <f t="shared" si="14"/>
        <v>1753.3510123169328</v>
      </c>
      <c r="AA15" s="323">
        <f t="shared" si="15"/>
        <v>87510.613028735548</v>
      </c>
    </row>
    <row r="16" spans="1:27" x14ac:dyDescent="0.3">
      <c r="A16" s="88" t="s">
        <v>51</v>
      </c>
      <c r="B16" s="89" t="s">
        <v>134</v>
      </c>
      <c r="C16" s="90">
        <f>'2023'!C16*1.02</f>
        <v>60821.482284000005</v>
      </c>
      <c r="D16" s="90">
        <f t="shared" si="0"/>
        <v>31.090853563706073</v>
      </c>
      <c r="E16" s="89">
        <v>37.5</v>
      </c>
      <c r="F16" s="92">
        <f t="shared" si="1"/>
        <v>816.23921776840496</v>
      </c>
      <c r="G16" s="92">
        <f t="shared" si="2"/>
        <v>8166.9980989843143</v>
      </c>
      <c r="H16" s="92">
        <f t="shared" si="3"/>
        <v>3889.658585593143</v>
      </c>
      <c r="I16" s="92">
        <f t="shared" si="4"/>
        <v>462.28291126326303</v>
      </c>
      <c r="J16" s="92">
        <f t="shared" si="5"/>
        <v>13335.178813609124</v>
      </c>
      <c r="K16" s="318">
        <f t="shared" si="6"/>
        <v>1515.679111230671</v>
      </c>
      <c r="L16" s="323">
        <f t="shared" si="7"/>
        <v>75672.3402088398</v>
      </c>
      <c r="P16" s="88" t="s">
        <v>152</v>
      </c>
      <c r="Q16" s="89" t="s">
        <v>137</v>
      </c>
      <c r="R16" s="90">
        <f>'2023'!R16*1.02</f>
        <v>72259.868772000002</v>
      </c>
      <c r="S16" s="90">
        <f t="shared" si="8"/>
        <v>36.937952087923321</v>
      </c>
      <c r="T16" s="89">
        <v>37.5</v>
      </c>
      <c r="U16" s="92">
        <f t="shared" si="9"/>
        <v>969.74517140337423</v>
      </c>
      <c r="V16" s="92">
        <f t="shared" si="10"/>
        <v>9702.9238475009479</v>
      </c>
      <c r="W16" s="92">
        <f t="shared" si="11"/>
        <v>4519.8233096042859</v>
      </c>
      <c r="X16" s="92">
        <f t="shared" si="12"/>
        <v>621.99403343178244</v>
      </c>
      <c r="Y16" s="92">
        <f t="shared" si="13"/>
        <v>15814.48636194039</v>
      </c>
      <c r="Z16" s="318">
        <f t="shared" si="14"/>
        <v>1800.7251642862618</v>
      </c>
      <c r="AA16" s="323">
        <f t="shared" si="15"/>
        <v>89875.080298226661</v>
      </c>
    </row>
    <row r="17" spans="1:27" x14ac:dyDescent="0.3">
      <c r="A17" s="88" t="s">
        <v>52</v>
      </c>
      <c r="B17" s="89" t="s">
        <v>134</v>
      </c>
      <c r="C17" s="90">
        <f>'2023'!C17*1.02</f>
        <v>62478.194435999998</v>
      </c>
      <c r="D17" s="90">
        <f t="shared" si="0"/>
        <v>31.937735174952081</v>
      </c>
      <c r="E17" s="89">
        <v>37.5</v>
      </c>
      <c r="F17" s="92">
        <f t="shared" si="1"/>
        <v>838.47270140337423</v>
      </c>
      <c r="G17" s="92">
        <f t="shared" si="2"/>
        <v>8389.4583957059476</v>
      </c>
      <c r="H17" s="92">
        <f t="shared" si="3"/>
        <v>3995.6087269559175</v>
      </c>
      <c r="I17" s="92">
        <f t="shared" si="4"/>
        <v>474.8750035305253</v>
      </c>
      <c r="J17" s="92">
        <f t="shared" si="5"/>
        <v>13698.414827595765</v>
      </c>
      <c r="K17" s="318">
        <f t="shared" si="6"/>
        <v>1556.9645897789139</v>
      </c>
      <c r="L17" s="323">
        <f t="shared" si="7"/>
        <v>77733.573853374692</v>
      </c>
      <c r="P17" s="88" t="s">
        <v>153</v>
      </c>
      <c r="Q17" s="89" t="s">
        <v>137</v>
      </c>
      <c r="R17" s="90">
        <f>'2023'!R17*1.02</f>
        <v>74313.077364000012</v>
      </c>
      <c r="S17" s="90">
        <f t="shared" si="8"/>
        <v>37.987515585431311</v>
      </c>
      <c r="T17" s="89">
        <v>37.5</v>
      </c>
      <c r="U17" s="92">
        <f t="shared" si="9"/>
        <v>997.29973456288349</v>
      </c>
      <c r="V17" s="92">
        <f t="shared" si="10"/>
        <v>9978.6249655595839</v>
      </c>
      <c r="W17" s="92">
        <f t="shared" si="11"/>
        <v>4648.2506124946749</v>
      </c>
      <c r="X17" s="92">
        <f t="shared" si="12"/>
        <v>639.66751548091861</v>
      </c>
      <c r="Y17" s="92">
        <f t="shared" si="13"/>
        <v>16263.842828098061</v>
      </c>
      <c r="Z17" s="318">
        <f t="shared" si="14"/>
        <v>1851.8913847897763</v>
      </c>
      <c r="AA17" s="323">
        <f t="shared" si="15"/>
        <v>92428.811576887863</v>
      </c>
    </row>
    <row r="18" spans="1:27" x14ac:dyDescent="0.3">
      <c r="A18" s="88" t="s">
        <v>53</v>
      </c>
      <c r="B18" s="89" t="s">
        <v>134</v>
      </c>
      <c r="C18" s="90">
        <f>'2023'!C18*1.02</f>
        <v>64138.121424000004</v>
      </c>
      <c r="D18" s="90">
        <f t="shared" si="0"/>
        <v>32.786260152843447</v>
      </c>
      <c r="E18" s="89">
        <v>37.5</v>
      </c>
      <c r="F18" s="92">
        <f t="shared" si="1"/>
        <v>860.74932892638037</v>
      </c>
      <c r="G18" s="92">
        <f t="shared" si="2"/>
        <v>8612.3503747627456</v>
      </c>
      <c r="H18" s="92">
        <f t="shared" si="3"/>
        <v>4101.7644636770938</v>
      </c>
      <c r="I18" s="92">
        <f t="shared" si="4"/>
        <v>487.49153064694787</v>
      </c>
      <c r="J18" s="92">
        <f t="shared" si="5"/>
        <v>14062.355698013169</v>
      </c>
      <c r="K18" s="318">
        <f t="shared" si="6"/>
        <v>1598.3301824511179</v>
      </c>
      <c r="L18" s="323">
        <f t="shared" si="7"/>
        <v>79798.807304464295</v>
      </c>
      <c r="P18" s="88" t="s">
        <v>154</v>
      </c>
      <c r="Q18" s="89" t="s">
        <v>137</v>
      </c>
      <c r="R18" s="90">
        <f>'2023'!R18*1.02</f>
        <v>76392.004644000015</v>
      </c>
      <c r="S18" s="90">
        <f t="shared" si="8"/>
        <v>39.050226016102243</v>
      </c>
      <c r="T18" s="89">
        <v>37.5</v>
      </c>
      <c r="U18" s="92">
        <f t="shared" si="9"/>
        <v>1025.1994488266873</v>
      </c>
      <c r="V18" s="92">
        <f t="shared" si="10"/>
        <v>10257.779542299539</v>
      </c>
      <c r="W18" s="92">
        <f t="shared" si="11"/>
        <v>4778.2866081143802</v>
      </c>
      <c r="X18" s="92">
        <f t="shared" si="12"/>
        <v>657.56237726344682</v>
      </c>
      <c r="Y18" s="92">
        <f t="shared" si="13"/>
        <v>16718.827976504053</v>
      </c>
      <c r="Z18" s="318">
        <f t="shared" si="14"/>
        <v>1903.6985182849844</v>
      </c>
      <c r="AA18" s="323">
        <f t="shared" si="15"/>
        <v>95014.531138789069</v>
      </c>
    </row>
    <row r="19" spans="1:27" x14ac:dyDescent="0.3">
      <c r="A19" s="88" t="s">
        <v>54</v>
      </c>
      <c r="B19" s="89" t="s">
        <v>134</v>
      </c>
      <c r="C19" s="90">
        <f>'2023'!C19*1.02</f>
        <v>65793.761964000005</v>
      </c>
      <c r="D19" s="90">
        <f t="shared" si="0"/>
        <v>33.632593975207669</v>
      </c>
      <c r="E19" s="89">
        <v>37.5</v>
      </c>
      <c r="F19" s="92">
        <f t="shared" si="1"/>
        <v>882.96843126533759</v>
      </c>
      <c r="G19" s="92">
        <f t="shared" si="2"/>
        <v>8834.6667773726585</v>
      </c>
      <c r="H19" s="92">
        <f t="shared" si="3"/>
        <v>4207.6460732537344</v>
      </c>
      <c r="I19" s="92">
        <f t="shared" si="4"/>
        <v>500.07547796449006</v>
      </c>
      <c r="J19" s="92">
        <f t="shared" si="5"/>
        <v>14425.35675985622</v>
      </c>
      <c r="K19" s="318">
        <f t="shared" si="6"/>
        <v>1639.588956291374</v>
      </c>
      <c r="L19" s="323">
        <f t="shared" si="7"/>
        <v>81858.707680147621</v>
      </c>
      <c r="P19" s="88" t="s">
        <v>155</v>
      </c>
      <c r="Q19" s="89" t="s">
        <v>137</v>
      </c>
      <c r="R19" s="90">
        <f>'2023'!R19*1.02</f>
        <v>78448.428071999995</v>
      </c>
      <c r="S19" s="90">
        <f t="shared" si="8"/>
        <v>40.101432880255594</v>
      </c>
      <c r="T19" s="89">
        <v>37.5</v>
      </c>
      <c r="U19" s="92">
        <f t="shared" si="9"/>
        <v>1052.7971558742331</v>
      </c>
      <c r="V19" s="92">
        <f t="shared" si="10"/>
        <v>10533.912342693335</v>
      </c>
      <c r="W19" s="92">
        <f t="shared" si="11"/>
        <v>4906.9149975959317</v>
      </c>
      <c r="X19" s="92">
        <f t="shared" si="12"/>
        <v>675.26353177925671</v>
      </c>
      <c r="Y19" s="92">
        <f t="shared" si="13"/>
        <v>17168.888027942758</v>
      </c>
      <c r="Z19" s="318">
        <f t="shared" si="14"/>
        <v>1954.9448529124602</v>
      </c>
      <c r="AA19" s="323">
        <f t="shared" si="15"/>
        <v>97572.260952855213</v>
      </c>
    </row>
    <row r="20" spans="1:27" x14ac:dyDescent="0.3">
      <c r="A20" s="88" t="s">
        <v>55</v>
      </c>
      <c r="B20" s="89" t="s">
        <v>134</v>
      </c>
      <c r="C20" s="90">
        <f>'2023'!C20*1.02</f>
        <v>68554.234476000012</v>
      </c>
      <c r="D20" s="90">
        <f t="shared" si="0"/>
        <v>35.043698134696491</v>
      </c>
      <c r="E20" s="89">
        <v>37.5</v>
      </c>
      <c r="F20" s="92">
        <f t="shared" si="1"/>
        <v>920.01464979294485</v>
      </c>
      <c r="G20" s="92">
        <f t="shared" si="2"/>
        <v>9205.3380091675663</v>
      </c>
      <c r="H20" s="92">
        <f t="shared" si="3"/>
        <v>4384.1839543342694</v>
      </c>
      <c r="I20" s="92">
        <f t="shared" si="4"/>
        <v>521.05686844344712</v>
      </c>
      <c r="J20" s="92">
        <f t="shared" si="5"/>
        <v>15030.593481738229</v>
      </c>
      <c r="K20" s="318">
        <f t="shared" si="6"/>
        <v>1708.3802840664539</v>
      </c>
      <c r="L20" s="323">
        <f t="shared" si="7"/>
        <v>85293.208241804678</v>
      </c>
      <c r="P20" s="88" t="s">
        <v>156</v>
      </c>
      <c r="Q20" s="89" t="s">
        <v>137</v>
      </c>
      <c r="R20" s="90">
        <f>'2023'!R20*1.02</f>
        <v>79802.945640000005</v>
      </c>
      <c r="S20" s="90">
        <f t="shared" si="8"/>
        <v>40.793838026837072</v>
      </c>
      <c r="T20" s="89">
        <v>37.5</v>
      </c>
      <c r="U20" s="92">
        <f t="shared" si="9"/>
        <v>1070.9751140337423</v>
      </c>
      <c r="V20" s="92">
        <f t="shared" si="10"/>
        <v>10715.794499909473</v>
      </c>
      <c r="W20" s="92">
        <f t="shared" si="11"/>
        <v>4991.6394813399056</v>
      </c>
      <c r="X20" s="92">
        <f t="shared" si="12"/>
        <v>686.92286440457417</v>
      </c>
      <c r="Y20" s="92">
        <f t="shared" si="13"/>
        <v>17465.331959687694</v>
      </c>
      <c r="Z20" s="318">
        <f t="shared" si="14"/>
        <v>1988.6996038083073</v>
      </c>
      <c r="AA20" s="323">
        <f t="shared" si="15"/>
        <v>99256.977203496019</v>
      </c>
    </row>
    <row r="21" spans="1:27" x14ac:dyDescent="0.3">
      <c r="A21" s="88" t="s">
        <v>56</v>
      </c>
      <c r="B21" s="89" t="s">
        <v>134</v>
      </c>
      <c r="C21" s="90">
        <f>'2023'!C21*1.02</f>
        <v>70212.01823999999</v>
      </c>
      <c r="D21" s="90">
        <f t="shared" si="0"/>
        <v>35.891127534824278</v>
      </c>
      <c r="E21" s="89">
        <v>37.5</v>
      </c>
      <c r="F21" s="92">
        <f t="shared" si="1"/>
        <v>942.2625147239263</v>
      </c>
      <c r="G21" s="92">
        <f t="shared" si="2"/>
        <v>9427.9422000009199</v>
      </c>
      <c r="H21" s="92">
        <f t="shared" si="3"/>
        <v>4490.2026274831769</v>
      </c>
      <c r="I21" s="92">
        <f t="shared" si="4"/>
        <v>533.65710566042935</v>
      </c>
      <c r="J21" s="92">
        <f t="shared" si="5"/>
        <v>15394.064447868453</v>
      </c>
      <c r="K21" s="318">
        <f t="shared" si="6"/>
        <v>1749.6924673226836</v>
      </c>
      <c r="L21" s="323">
        <f t="shared" si="7"/>
        <v>87355.775155191135</v>
      </c>
      <c r="P21" s="88" t="s">
        <v>157</v>
      </c>
      <c r="Q21" s="89" t="s">
        <v>137</v>
      </c>
      <c r="R21" s="90">
        <f>'2023'!R21*1.02</f>
        <v>81157.463208000001</v>
      </c>
      <c r="S21" s="90">
        <f t="shared" si="8"/>
        <v>41.486243173418536</v>
      </c>
      <c r="T21" s="89">
        <v>37.5</v>
      </c>
      <c r="U21" s="92">
        <f t="shared" si="9"/>
        <v>1089.1530721932515</v>
      </c>
      <c r="V21" s="92">
        <f t="shared" si="10"/>
        <v>10897.676657125607</v>
      </c>
      <c r="W21" s="92">
        <f t="shared" si="11"/>
        <v>5076.3639650838777</v>
      </c>
      <c r="X21" s="92">
        <f t="shared" si="12"/>
        <v>698.5821970298914</v>
      </c>
      <c r="Y21" s="92">
        <f t="shared" si="13"/>
        <v>17761.77589143263</v>
      </c>
      <c r="Z21" s="318">
        <f t="shared" si="14"/>
        <v>2022.4543547041537</v>
      </c>
      <c r="AA21" s="323">
        <f t="shared" si="15"/>
        <v>100941.69345413677</v>
      </c>
    </row>
    <row r="22" spans="1:27" x14ac:dyDescent="0.3">
      <c r="A22" s="88" t="s">
        <v>57</v>
      </c>
      <c r="B22" s="89" t="s">
        <v>134</v>
      </c>
      <c r="C22" s="90">
        <f>'2023'!C22*1.02</f>
        <v>71593.326108000008</v>
      </c>
      <c r="D22" s="90">
        <f t="shared" si="0"/>
        <v>36.597227403450482</v>
      </c>
      <c r="E22" s="89">
        <v>37.5</v>
      </c>
      <c r="F22" s="92">
        <f t="shared" si="1"/>
        <v>960.80000528374239</v>
      </c>
      <c r="G22" s="92">
        <f t="shared" si="2"/>
        <v>9613.4217100100977</v>
      </c>
      <c r="H22" s="92">
        <f t="shared" si="3"/>
        <v>4578.5400998095793</v>
      </c>
      <c r="I22" s="92">
        <f t="shared" si="4"/>
        <v>544.1559458496281</v>
      </c>
      <c r="J22" s="92">
        <f t="shared" si="5"/>
        <v>15696.917760953047</v>
      </c>
      <c r="K22" s="318">
        <f t="shared" si="6"/>
        <v>1784.1148359182109</v>
      </c>
      <c r="L22" s="323">
        <f t="shared" si="7"/>
        <v>89074.358704871265</v>
      </c>
      <c r="P22" s="88" t="s">
        <v>158</v>
      </c>
      <c r="Q22" s="89" t="s">
        <v>137</v>
      </c>
      <c r="R22" s="90">
        <f>'2023'!R22*1.02</f>
        <v>83850.424164000011</v>
      </c>
      <c r="S22" s="90">
        <f t="shared" si="8"/>
        <v>42.86283663335464</v>
      </c>
      <c r="T22" s="89">
        <v>37.5</v>
      </c>
      <c r="U22" s="92">
        <f t="shared" si="9"/>
        <v>1125.2932690720861</v>
      </c>
      <c r="V22" s="92">
        <f t="shared" si="10"/>
        <v>11259.282559882055</v>
      </c>
      <c r="W22" s="92">
        <f t="shared" si="11"/>
        <v>5244.8074996160012</v>
      </c>
      <c r="X22" s="92">
        <f t="shared" si="12"/>
        <v>721.76249994715613</v>
      </c>
      <c r="Y22" s="92">
        <f t="shared" si="13"/>
        <v>18351.145828517296</v>
      </c>
      <c r="Z22" s="318">
        <f t="shared" si="14"/>
        <v>2089.5632858760387</v>
      </c>
      <c r="AA22" s="323">
        <f t="shared" si="15"/>
        <v>104291.13327839335</v>
      </c>
    </row>
    <row r="23" spans="1:27" x14ac:dyDescent="0.3">
      <c r="A23" s="88" t="s">
        <v>58</v>
      </c>
      <c r="B23" s="89" t="s">
        <v>134</v>
      </c>
      <c r="C23" s="90">
        <f>'2023'!C23*1.02</f>
        <v>72971.419139999984</v>
      </c>
      <c r="D23" s="90">
        <f t="shared" si="0"/>
        <v>37.301683905431304</v>
      </c>
      <c r="E23" s="89">
        <v>37.5</v>
      </c>
      <c r="F23" s="92">
        <f t="shared" si="1"/>
        <v>979.29435195552128</v>
      </c>
      <c r="G23" s="92">
        <f t="shared" si="2"/>
        <v>9798.4695376841064</v>
      </c>
      <c r="H23" s="92">
        <f t="shared" si="3"/>
        <v>4666.6719767775785</v>
      </c>
      <c r="I23" s="92">
        <f t="shared" si="4"/>
        <v>554.63035118966627</v>
      </c>
      <c r="J23" s="92">
        <f t="shared" si="5"/>
        <v>15999.066217606873</v>
      </c>
      <c r="K23" s="318">
        <f t="shared" si="6"/>
        <v>1818.4570903897761</v>
      </c>
      <c r="L23" s="323">
        <f t="shared" si="7"/>
        <v>90788.94244799664</v>
      </c>
      <c r="P23" s="88" t="s">
        <v>159</v>
      </c>
      <c r="Q23" s="89" t="s">
        <v>137</v>
      </c>
      <c r="R23" s="90">
        <f>'2023'!R23*1.02</f>
        <v>86534.812224000023</v>
      </c>
      <c r="S23" s="90">
        <f t="shared" si="8"/>
        <v>44.235047782236435</v>
      </c>
      <c r="T23" s="89">
        <v>37.5</v>
      </c>
      <c r="U23" s="92">
        <f t="shared" si="9"/>
        <v>1161.3184155828224</v>
      </c>
      <c r="V23" s="92">
        <f t="shared" si="10"/>
        <v>11619.737309744727</v>
      </c>
      <c r="W23" s="92">
        <f t="shared" si="11"/>
        <v>5412.7148032383529</v>
      </c>
      <c r="X23" s="92">
        <f t="shared" si="12"/>
        <v>744.86900961995673</v>
      </c>
      <c r="Y23" s="92">
        <f t="shared" si="13"/>
        <v>18938.63953818586</v>
      </c>
      <c r="Z23" s="318">
        <f t="shared" si="14"/>
        <v>2156.4585793840261</v>
      </c>
      <c r="AA23" s="323">
        <f t="shared" si="15"/>
        <v>107629.91034156991</v>
      </c>
    </row>
    <row r="24" spans="1:27" x14ac:dyDescent="0.3">
      <c r="A24" s="88" t="s">
        <v>59</v>
      </c>
      <c r="B24" s="89" t="s">
        <v>134</v>
      </c>
      <c r="C24" s="90">
        <f>'2023'!C24*1.02</f>
        <v>74078.394335999998</v>
      </c>
      <c r="D24" s="90">
        <f t="shared" si="0"/>
        <v>37.867549820319482</v>
      </c>
      <c r="E24" s="89">
        <v>37.5</v>
      </c>
      <c r="F24" s="92">
        <f t="shared" si="1"/>
        <v>994.15023073619625</v>
      </c>
      <c r="G24" s="92">
        <f t="shared" si="2"/>
        <v>9947.1121550925454</v>
      </c>
      <c r="H24" s="92">
        <f t="shared" si="3"/>
        <v>4737.4653118537408</v>
      </c>
      <c r="I24" s="92">
        <f t="shared" si="4"/>
        <v>563.04408425052145</v>
      </c>
      <c r="J24" s="92">
        <f t="shared" si="5"/>
        <v>16241.771781933005</v>
      </c>
      <c r="K24" s="318">
        <f t="shared" si="6"/>
        <v>1846.0430537405748</v>
      </c>
      <c r="L24" s="323">
        <f t="shared" si="7"/>
        <v>92166.209171673574</v>
      </c>
      <c r="P24" s="88" t="s">
        <v>160</v>
      </c>
      <c r="Q24" s="89" t="s">
        <v>137</v>
      </c>
      <c r="R24" s="90">
        <f>'2023'!R24*1.02</f>
        <v>89248.133808000013</v>
      </c>
      <c r="S24" s="90">
        <f t="shared" si="8"/>
        <v>45.622049230926528</v>
      </c>
      <c r="T24" s="89">
        <v>37.5</v>
      </c>
      <c r="U24" s="92">
        <f t="shared" si="9"/>
        <v>1197.7318570858897</v>
      </c>
      <c r="V24" s="92">
        <f t="shared" si="10"/>
        <v>11984.077200623882</v>
      </c>
      <c r="W24" s="92">
        <f t="shared" si="11"/>
        <v>5582.4318861811835</v>
      </c>
      <c r="X24" s="92">
        <f t="shared" si="12"/>
        <v>768.22457149282343</v>
      </c>
      <c r="Y24" s="92">
        <f t="shared" si="13"/>
        <v>19532.465515383781</v>
      </c>
      <c r="Z24" s="318">
        <f t="shared" si="14"/>
        <v>2224.0749000076685</v>
      </c>
      <c r="AA24" s="323">
        <f t="shared" si="15"/>
        <v>111004.67422339146</v>
      </c>
    </row>
    <row r="25" spans="1:27" x14ac:dyDescent="0.3">
      <c r="A25" s="88" t="s">
        <v>60</v>
      </c>
      <c r="B25" s="89" t="s">
        <v>134</v>
      </c>
      <c r="C25" s="90">
        <f>'2023'!C25*1.02</f>
        <v>76284.843443999998</v>
      </c>
      <c r="D25" s="90">
        <f t="shared" si="0"/>
        <v>38.99544712792332</v>
      </c>
      <c r="E25" s="89">
        <v>37.5</v>
      </c>
      <c r="F25" s="92">
        <f t="shared" si="1"/>
        <v>1023.7613192254602</v>
      </c>
      <c r="G25" s="92">
        <f t="shared" si="2"/>
        <v>10243.390131127375</v>
      </c>
      <c r="H25" s="92">
        <f t="shared" si="3"/>
        <v>4878.5722595031284</v>
      </c>
      <c r="I25" s="92">
        <f t="shared" si="4"/>
        <v>579.81453572419093</v>
      </c>
      <c r="J25" s="92">
        <f t="shared" si="5"/>
        <v>16725.538245580155</v>
      </c>
      <c r="K25" s="318">
        <f t="shared" si="6"/>
        <v>1901.0280474862618</v>
      </c>
      <c r="L25" s="323">
        <f t="shared" si="7"/>
        <v>94911.409737066424</v>
      </c>
      <c r="P25" s="88" t="s">
        <v>161</v>
      </c>
      <c r="Q25" s="89" t="s">
        <v>137</v>
      </c>
      <c r="R25" s="90">
        <f>'2023'!R25*1.02</f>
        <v>95158.073988000004</v>
      </c>
      <c r="S25" s="90">
        <f t="shared" si="8"/>
        <v>48.643104913993618</v>
      </c>
      <c r="T25" s="89">
        <v>37.5</v>
      </c>
      <c r="U25" s="92">
        <f t="shared" si="9"/>
        <v>1277.0447045935584</v>
      </c>
      <c r="V25" s="92">
        <f t="shared" si="10"/>
        <v>12777.653226768647</v>
      </c>
      <c r="W25" s="92">
        <f t="shared" si="11"/>
        <v>5952.0960696052398</v>
      </c>
      <c r="X25" s="92">
        <f t="shared" si="12"/>
        <v>819.09578939521646</v>
      </c>
      <c r="Y25" s="92">
        <f t="shared" si="13"/>
        <v>20825.889790362664</v>
      </c>
      <c r="Z25" s="318">
        <f t="shared" si="14"/>
        <v>2371.3513645571888</v>
      </c>
      <c r="AA25" s="323">
        <f t="shared" si="15"/>
        <v>118355.31514291985</v>
      </c>
    </row>
    <row r="26" spans="1:27" x14ac:dyDescent="0.3">
      <c r="A26" s="88" t="s">
        <v>61</v>
      </c>
      <c r="B26" s="89" t="s">
        <v>134</v>
      </c>
      <c r="C26" s="90">
        <f>'2023'!C26*1.02</f>
        <v>79050.674016000004</v>
      </c>
      <c r="D26" s="90">
        <f t="shared" si="0"/>
        <v>40.409290231821089</v>
      </c>
      <c r="E26" s="89">
        <v>37.5</v>
      </c>
      <c r="F26" s="92">
        <f t="shared" si="1"/>
        <v>1060.8794442331289</v>
      </c>
      <c r="G26" s="92">
        <f t="shared" si="2"/>
        <v>10614.780833480891</v>
      </c>
      <c r="H26" s="92">
        <f t="shared" si="3"/>
        <v>5055.4527995143326</v>
      </c>
      <c r="I26" s="92">
        <f t="shared" si="4"/>
        <v>600.83665095174842</v>
      </c>
      <c r="J26" s="92">
        <f t="shared" si="5"/>
        <v>17331.949728180098</v>
      </c>
      <c r="K26" s="318">
        <f t="shared" si="6"/>
        <v>1969.952898801278</v>
      </c>
      <c r="L26" s="323">
        <f t="shared" si="7"/>
        <v>98352.576642981381</v>
      </c>
      <c r="P26" s="88" t="s">
        <v>162</v>
      </c>
      <c r="Q26" s="89" t="s">
        <v>137</v>
      </c>
      <c r="R26" s="90">
        <f>'2023'!R26*1.02</f>
        <v>98351.477748000019</v>
      </c>
      <c r="S26" s="90">
        <f t="shared" si="8"/>
        <v>50.275515781725247</v>
      </c>
      <c r="T26" s="89">
        <v>37.5</v>
      </c>
      <c r="U26" s="92">
        <f t="shared" si="9"/>
        <v>1319.9009667101229</v>
      </c>
      <c r="V26" s="92">
        <f t="shared" si="10"/>
        <v>13206.457679699095</v>
      </c>
      <c r="W26" s="92">
        <f t="shared" si="11"/>
        <v>6151.842083495304</v>
      </c>
      <c r="X26" s="92">
        <f t="shared" si="12"/>
        <v>846.58377295806929</v>
      </c>
      <c r="Y26" s="92">
        <f t="shared" si="13"/>
        <v>21524.784502862592</v>
      </c>
      <c r="Z26" s="318">
        <f t="shared" si="14"/>
        <v>2450.931394359106</v>
      </c>
      <c r="AA26" s="323">
        <f t="shared" si="15"/>
        <v>122327.19364522172</v>
      </c>
    </row>
    <row r="27" spans="1:27" x14ac:dyDescent="0.3">
      <c r="A27" s="88" t="s">
        <v>62</v>
      </c>
      <c r="B27" s="89" t="s">
        <v>134</v>
      </c>
      <c r="C27" s="90">
        <f>'2023'!C27*1.02</f>
        <v>82366.241544000019</v>
      </c>
      <c r="D27" s="90">
        <f t="shared" si="0"/>
        <v>42.104149032076684</v>
      </c>
      <c r="E27" s="89">
        <v>37.5</v>
      </c>
      <c r="F27" s="92">
        <f t="shared" si="1"/>
        <v>1105.3751740950922</v>
      </c>
      <c r="G27" s="92">
        <f t="shared" si="2"/>
        <v>11059.989215147603</v>
      </c>
      <c r="H27" s="92">
        <f t="shared" si="3"/>
        <v>5267.4901458121503</v>
      </c>
      <c r="I27" s="92">
        <f t="shared" si="4"/>
        <v>626.03712538571335</v>
      </c>
      <c r="J27" s="92">
        <f t="shared" si="5"/>
        <v>18058.891660440557</v>
      </c>
      <c r="K27" s="318">
        <f t="shared" si="6"/>
        <v>2052.5772653137383</v>
      </c>
      <c r="L27" s="323">
        <f t="shared" si="7"/>
        <v>102477.71046975433</v>
      </c>
      <c r="P27" s="88" t="s">
        <v>163</v>
      </c>
      <c r="Q27" s="89" t="s">
        <v>137</v>
      </c>
      <c r="R27" s="90">
        <f>'2023'!R27*1.02</f>
        <v>101569.52858400001</v>
      </c>
      <c r="S27" s="90">
        <f t="shared" si="8"/>
        <v>51.92052579373803</v>
      </c>
      <c r="T27" s="89">
        <v>37.5</v>
      </c>
      <c r="U27" s="92">
        <f t="shared" si="9"/>
        <v>1363.0879986349696</v>
      </c>
      <c r="V27" s="92">
        <f t="shared" si="10"/>
        <v>13638.571697199137</v>
      </c>
      <c r="W27" s="92">
        <f t="shared" si="11"/>
        <v>6353.1297612509597</v>
      </c>
      <c r="X27" s="92">
        <f t="shared" si="12"/>
        <v>874.28391209875588</v>
      </c>
      <c r="Y27" s="92">
        <f t="shared" si="13"/>
        <v>22229.073369183821</v>
      </c>
      <c r="Z27" s="318">
        <f t="shared" si="14"/>
        <v>2531.125632444729</v>
      </c>
      <c r="AA27" s="323">
        <f t="shared" si="15"/>
        <v>126329.72758562859</v>
      </c>
    </row>
    <row r="28" spans="1:27" x14ac:dyDescent="0.3">
      <c r="A28" s="88" t="s">
        <v>63</v>
      </c>
      <c r="B28" s="89" t="s">
        <v>134</v>
      </c>
      <c r="C28" s="90">
        <f>'2023'!C28*1.02</f>
        <v>85126.714055999997</v>
      </c>
      <c r="D28" s="90">
        <f t="shared" si="0"/>
        <v>43.515253191565492</v>
      </c>
      <c r="E28" s="89">
        <v>37.5</v>
      </c>
      <c r="F28" s="92">
        <f t="shared" si="1"/>
        <v>1142.4213926226994</v>
      </c>
      <c r="G28" s="92">
        <f t="shared" si="2"/>
        <v>11430.660446942507</v>
      </c>
      <c r="H28" s="92">
        <f t="shared" si="3"/>
        <v>5444.0280268926836</v>
      </c>
      <c r="I28" s="92">
        <f t="shared" si="4"/>
        <v>647.01851586467012</v>
      </c>
      <c r="J28" s="92">
        <f t="shared" si="5"/>
        <v>18664.12838232256</v>
      </c>
      <c r="K28" s="318">
        <f t="shared" si="6"/>
        <v>2121.3685930888178</v>
      </c>
      <c r="L28" s="323">
        <f t="shared" si="7"/>
        <v>105912.21103141137</v>
      </c>
      <c r="P28" s="88" t="s">
        <v>164</v>
      </c>
      <c r="Q28" s="89" t="s">
        <v>137</v>
      </c>
      <c r="R28" s="90">
        <f>'2023'!R28*1.02</f>
        <v>103016.204784</v>
      </c>
      <c r="S28" s="90">
        <f t="shared" si="8"/>
        <v>52.660040784153352</v>
      </c>
      <c r="T28" s="89">
        <v>37.5</v>
      </c>
      <c r="U28" s="92">
        <f t="shared" si="9"/>
        <v>1382.5027482515338</v>
      </c>
      <c r="V28" s="92">
        <f t="shared" si="10"/>
        <v>13832.828748023328</v>
      </c>
      <c r="W28" s="92">
        <f t="shared" si="11"/>
        <v>6443.6187272749794</v>
      </c>
      <c r="X28" s="92">
        <f t="shared" si="12"/>
        <v>886.73652210206137</v>
      </c>
      <c r="Y28" s="92">
        <f t="shared" si="13"/>
        <v>22545.686745651907</v>
      </c>
      <c r="Z28" s="318">
        <f t="shared" si="14"/>
        <v>2567.1769882274757</v>
      </c>
      <c r="AA28" s="323">
        <f t="shared" si="15"/>
        <v>128129.06851787938</v>
      </c>
    </row>
    <row r="29" spans="1:27" x14ac:dyDescent="0.3">
      <c r="A29" s="88" t="s">
        <v>64</v>
      </c>
      <c r="B29" s="89" t="s">
        <v>134</v>
      </c>
      <c r="C29" s="90">
        <f>'2023'!C29*1.02</f>
        <v>86782.354596000019</v>
      </c>
      <c r="D29" s="90">
        <f t="shared" si="0"/>
        <v>44.361587013929721</v>
      </c>
      <c r="E29" s="89">
        <v>37.5</v>
      </c>
      <c r="F29" s="92">
        <f t="shared" si="1"/>
        <v>1164.6404949616567</v>
      </c>
      <c r="G29" s="92">
        <f t="shared" si="2"/>
        <v>11652.976849552422</v>
      </c>
      <c r="H29" s="92">
        <f t="shared" si="3"/>
        <v>5549.909636469326</v>
      </c>
      <c r="I29" s="92">
        <f t="shared" si="4"/>
        <v>659.60246318221255</v>
      </c>
      <c r="J29" s="92">
        <f t="shared" si="5"/>
        <v>19027.129444165617</v>
      </c>
      <c r="K29" s="318">
        <f t="shared" si="6"/>
        <v>2162.627366929074</v>
      </c>
      <c r="L29" s="323">
        <f t="shared" si="7"/>
        <v>107972.11140709469</v>
      </c>
      <c r="P29" s="88" t="s">
        <v>165</v>
      </c>
      <c r="Q29" s="89" t="s">
        <v>137</v>
      </c>
      <c r="R29" s="90">
        <f>'2023'!R29*1.02</f>
        <v>104460.73776000002</v>
      </c>
      <c r="S29" s="90">
        <f t="shared" si="8"/>
        <v>53.398460196805118</v>
      </c>
      <c r="T29" s="89">
        <v>37.5</v>
      </c>
      <c r="U29" s="92">
        <f t="shared" si="9"/>
        <v>1401.8887352760737</v>
      </c>
      <c r="V29" s="92">
        <f t="shared" si="10"/>
        <v>14026.798010624083</v>
      </c>
      <c r="W29" s="92">
        <f t="shared" si="11"/>
        <v>6533.9736355715604</v>
      </c>
      <c r="X29" s="92">
        <f t="shared" si="12"/>
        <v>899.17068379425132</v>
      </c>
      <c r="Y29" s="92">
        <f t="shared" si="13"/>
        <v>22861.831065265967</v>
      </c>
      <c r="Z29" s="318">
        <f t="shared" si="14"/>
        <v>2603.1749345942494</v>
      </c>
      <c r="AA29" s="323">
        <f t="shared" si="15"/>
        <v>129925.74375986024</v>
      </c>
    </row>
    <row r="30" spans="1:27" x14ac:dyDescent="0.3">
      <c r="A30" s="88" t="s">
        <v>65</v>
      </c>
      <c r="B30" s="89" t="s">
        <v>134</v>
      </c>
      <c r="C30" s="90">
        <f>'2023'!C30*1.02</f>
        <v>88437.995136000012</v>
      </c>
      <c r="D30" s="90">
        <f t="shared" si="0"/>
        <v>45.207920836293944</v>
      </c>
      <c r="E30" s="89">
        <v>37.5</v>
      </c>
      <c r="F30" s="92">
        <f t="shared" si="1"/>
        <v>1186.8595973006136</v>
      </c>
      <c r="G30" s="92">
        <f t="shared" si="2"/>
        <v>11875.293252162333</v>
      </c>
      <c r="H30" s="92">
        <f t="shared" si="3"/>
        <v>5655.7912460459665</v>
      </c>
      <c r="I30" s="92">
        <f t="shared" si="4"/>
        <v>672.18641049975474</v>
      </c>
      <c r="J30" s="92">
        <f t="shared" si="5"/>
        <v>19390.130506008671</v>
      </c>
      <c r="K30" s="318">
        <f t="shared" si="6"/>
        <v>2203.8861407693298</v>
      </c>
      <c r="L30" s="323">
        <f t="shared" si="7"/>
        <v>110032.011782778</v>
      </c>
      <c r="P30" s="88" t="s">
        <v>166</v>
      </c>
      <c r="Q30" s="89" t="s">
        <v>137</v>
      </c>
      <c r="R30" s="90">
        <f>'2023'!R30*1.02</f>
        <v>107350.87532400002</v>
      </c>
      <c r="S30" s="90">
        <f t="shared" si="8"/>
        <v>54.875846810990431</v>
      </c>
      <c r="T30" s="89">
        <v>37.5</v>
      </c>
      <c r="U30" s="92">
        <f t="shared" si="9"/>
        <v>1440.675090621166</v>
      </c>
      <c r="V30" s="92">
        <f t="shared" si="10"/>
        <v>14414.880429937308</v>
      </c>
      <c r="W30" s="92">
        <f t="shared" si="11"/>
        <v>6714.7504810284381</v>
      </c>
      <c r="X30" s="92">
        <f t="shared" si="12"/>
        <v>924.04823133418859</v>
      </c>
      <c r="Y30" s="92">
        <f t="shared" si="13"/>
        <v>23494.354232921101</v>
      </c>
      <c r="Z30" s="318">
        <f t="shared" si="14"/>
        <v>2675.1975320357838</v>
      </c>
      <c r="AA30" s="323">
        <f t="shared" si="15"/>
        <v>133520.4270889569</v>
      </c>
    </row>
    <row r="31" spans="1:27" x14ac:dyDescent="0.3">
      <c r="A31" s="88" t="s">
        <v>66</v>
      </c>
      <c r="B31" s="89" t="s">
        <v>134</v>
      </c>
      <c r="C31" s="90">
        <f>'2023'!C31*1.02</f>
        <v>90095.778900000005</v>
      </c>
      <c r="D31" s="90">
        <f t="shared" si="0"/>
        <v>46.055350236421724</v>
      </c>
      <c r="E31" s="89">
        <v>37.5</v>
      </c>
      <c r="F31" s="92">
        <f t="shared" si="1"/>
        <v>1209.1074622315953</v>
      </c>
      <c r="G31" s="92">
        <f t="shared" si="2"/>
        <v>12097.897442995687</v>
      </c>
      <c r="H31" s="92">
        <f t="shared" si="3"/>
        <v>5761.8099191948741</v>
      </c>
      <c r="I31" s="92">
        <f t="shared" si="4"/>
        <v>684.78664771673698</v>
      </c>
      <c r="J31" s="92">
        <f t="shared" si="5"/>
        <v>19753.601472138893</v>
      </c>
      <c r="K31" s="318">
        <f t="shared" si="6"/>
        <v>2245.198324025559</v>
      </c>
      <c r="L31" s="323">
        <f t="shared" si="7"/>
        <v>112094.57869616446</v>
      </c>
      <c r="P31" s="88" t="s">
        <v>167</v>
      </c>
      <c r="Q31" s="89" t="s">
        <v>137</v>
      </c>
      <c r="R31" s="90">
        <f>'2023'!R31*1.02</f>
        <v>110238.869664</v>
      </c>
      <c r="S31" s="90">
        <f t="shared" si="8"/>
        <v>56.352137847412138</v>
      </c>
      <c r="T31" s="89">
        <v>37.5</v>
      </c>
      <c r="U31" s="92">
        <f t="shared" si="9"/>
        <v>1479.4326833742332</v>
      </c>
      <c r="V31" s="92">
        <f t="shared" si="10"/>
        <v>14802.675061027086</v>
      </c>
      <c r="W31" s="92">
        <f t="shared" si="11"/>
        <v>6895.3932687578717</v>
      </c>
      <c r="X31" s="92">
        <f t="shared" si="12"/>
        <v>948.90733056300985</v>
      </c>
      <c r="Y31" s="92">
        <f t="shared" si="13"/>
        <v>24126.4083437222</v>
      </c>
      <c r="Z31" s="318">
        <f t="shared" si="14"/>
        <v>2747.1667200613415</v>
      </c>
      <c r="AA31" s="323">
        <f t="shared" si="15"/>
        <v>137112.44472778353</v>
      </c>
    </row>
    <row r="32" spans="1:27" x14ac:dyDescent="0.3">
      <c r="A32" s="88" t="s">
        <v>67</v>
      </c>
      <c r="B32" s="89" t="s">
        <v>134</v>
      </c>
      <c r="C32" s="90">
        <f>'2023'!C32*1.02</f>
        <v>93410.274816000005</v>
      </c>
      <c r="D32" s="90">
        <f t="shared" si="0"/>
        <v>47.74966124779553</v>
      </c>
      <c r="E32" s="89">
        <v>37.5</v>
      </c>
      <c r="F32" s="92">
        <f t="shared" si="1"/>
        <v>1253.5888107975461</v>
      </c>
      <c r="G32" s="92">
        <f t="shared" si="2"/>
        <v>12542.961930550677</v>
      </c>
      <c r="H32" s="92">
        <f t="shared" si="3"/>
        <v>5973.7787337065574</v>
      </c>
      <c r="I32" s="92">
        <f t="shared" si="4"/>
        <v>709.9789772009816</v>
      </c>
      <c r="J32" s="92">
        <f t="shared" si="5"/>
        <v>20480.308452255762</v>
      </c>
      <c r="K32" s="318">
        <f t="shared" si="6"/>
        <v>2327.7959858300319</v>
      </c>
      <c r="L32" s="323">
        <f t="shared" si="7"/>
        <v>116218.3792540858</v>
      </c>
      <c r="P32" s="88" t="s">
        <v>168</v>
      </c>
      <c r="Q32" s="89" t="s">
        <v>137</v>
      </c>
      <c r="R32" s="90">
        <f>'2023'!R32*1.02</f>
        <v>113130.07884000002</v>
      </c>
      <c r="S32" s="90">
        <f t="shared" si="8"/>
        <v>57.83007225047924</v>
      </c>
      <c r="T32" s="89">
        <v>37.5</v>
      </c>
      <c r="U32" s="92">
        <f t="shared" si="9"/>
        <v>1518.2334200153377</v>
      </c>
      <c r="V32" s="92">
        <f t="shared" si="10"/>
        <v>15190.901374452036</v>
      </c>
      <c r="W32" s="92">
        <f t="shared" si="11"/>
        <v>7076.2371430784733</v>
      </c>
      <c r="X32" s="92">
        <f t="shared" si="12"/>
        <v>973.7941022585054</v>
      </c>
      <c r="Y32" s="92">
        <f t="shared" si="13"/>
        <v>24759.16603980435</v>
      </c>
      <c r="Z32" s="318">
        <f t="shared" si="14"/>
        <v>2819.2160222108628</v>
      </c>
      <c r="AA32" s="323">
        <f t="shared" si="15"/>
        <v>140708.46090201524</v>
      </c>
    </row>
    <row r="33" spans="1:27" x14ac:dyDescent="0.3">
      <c r="A33" s="88" t="s">
        <v>68</v>
      </c>
      <c r="B33" s="89" t="s">
        <v>134</v>
      </c>
      <c r="C33" s="90">
        <f>'2023'!C33*1.02</f>
        <v>96723.699120000005</v>
      </c>
      <c r="D33" s="90">
        <f t="shared" si="0"/>
        <v>49.443424470287546</v>
      </c>
      <c r="E33" s="89">
        <v>37.5</v>
      </c>
      <c r="F33" s="92">
        <f t="shared" si="1"/>
        <v>1298.0557780674847</v>
      </c>
      <c r="G33" s="92">
        <f t="shared" si="2"/>
        <v>12987.882523993943</v>
      </c>
      <c r="H33" s="92">
        <f t="shared" si="3"/>
        <v>6185.6790164321064</v>
      </c>
      <c r="I33" s="92">
        <f t="shared" si="4"/>
        <v>735.16316173550615</v>
      </c>
      <c r="J33" s="92">
        <f t="shared" si="5"/>
        <v>21206.780480229037</v>
      </c>
      <c r="K33" s="318">
        <f t="shared" si="6"/>
        <v>2410.3669429265178</v>
      </c>
      <c r="L33" s="323">
        <f t="shared" si="7"/>
        <v>120340.84654315557</v>
      </c>
      <c r="P33" s="88" t="s">
        <v>169</v>
      </c>
      <c r="Q33" s="89" t="s">
        <v>137</v>
      </c>
      <c r="R33" s="90">
        <f>'2023'!R33*1.02</f>
        <v>116882.86406400001</v>
      </c>
      <c r="S33" s="90">
        <f t="shared" si="8"/>
        <v>59.748428914504792</v>
      </c>
      <c r="T33" s="89">
        <v>37.5</v>
      </c>
      <c r="U33" s="92">
        <f t="shared" si="9"/>
        <v>1568.5967186503069</v>
      </c>
      <c r="V33" s="92">
        <f t="shared" si="10"/>
        <v>15694.818553701169</v>
      </c>
      <c r="W33" s="92">
        <f t="shared" si="11"/>
        <v>7310.972223831156</v>
      </c>
      <c r="X33" s="92">
        <f t="shared" si="12"/>
        <v>1006.0970950226362</v>
      </c>
      <c r="Y33" s="92">
        <f t="shared" si="13"/>
        <v>25580.484591205266</v>
      </c>
      <c r="Z33" s="318">
        <f t="shared" si="14"/>
        <v>2912.7359095821084</v>
      </c>
      <c r="AA33" s="323">
        <f t="shared" si="15"/>
        <v>145376.08456478742</v>
      </c>
    </row>
    <row r="34" spans="1:27" x14ac:dyDescent="0.3">
      <c r="A34" s="88" t="s">
        <v>69</v>
      </c>
      <c r="B34" s="89" t="s">
        <v>134</v>
      </c>
      <c r="C34" s="90">
        <f>'2023'!C34*1.02</f>
        <v>100037.12342400002</v>
      </c>
      <c r="D34" s="90">
        <f t="shared" si="0"/>
        <v>51.137187692779563</v>
      </c>
      <c r="E34" s="89">
        <v>37.5</v>
      </c>
      <c r="F34" s="92">
        <f t="shared" si="1"/>
        <v>1342.5227453374237</v>
      </c>
      <c r="G34" s="92">
        <f t="shared" si="2"/>
        <v>13432.803117437212</v>
      </c>
      <c r="H34" s="92">
        <f t="shared" si="3"/>
        <v>6397.5792991576573</v>
      </c>
      <c r="I34" s="92">
        <f t="shared" si="4"/>
        <v>760.34734627003081</v>
      </c>
      <c r="J34" s="92">
        <f t="shared" si="5"/>
        <v>21933.252508202324</v>
      </c>
      <c r="K34" s="318">
        <f t="shared" si="6"/>
        <v>2492.9379000230037</v>
      </c>
      <c r="L34" s="323">
        <f t="shared" si="7"/>
        <v>124463.31383222537</v>
      </c>
      <c r="P34" s="88" t="s">
        <v>170</v>
      </c>
      <c r="Q34" s="89" t="s">
        <v>137</v>
      </c>
      <c r="R34" s="90">
        <f>'2023'!R34*1.02</f>
        <v>120615.28866000001</v>
      </c>
      <c r="S34" s="90">
        <f t="shared" si="8"/>
        <v>61.656377589776362</v>
      </c>
      <c r="T34" s="89">
        <v>37.5</v>
      </c>
      <c r="U34" s="92">
        <f t="shared" si="9"/>
        <v>1618.6867726610431</v>
      </c>
      <c r="V34" s="92">
        <f t="shared" si="10"/>
        <v>16196.001744827588</v>
      </c>
      <c r="W34" s="92">
        <f t="shared" si="11"/>
        <v>7544.43375617313</v>
      </c>
      <c r="X34" s="92">
        <f t="shared" si="12"/>
        <v>1038.2248288311646</v>
      </c>
      <c r="Y34" s="92">
        <f t="shared" si="13"/>
        <v>26397.347102492924</v>
      </c>
      <c r="Z34" s="318">
        <f t="shared" si="14"/>
        <v>3005.7484075015977</v>
      </c>
      <c r="AA34" s="323">
        <f t="shared" si="15"/>
        <v>150018.3841699945</v>
      </c>
    </row>
    <row r="35" spans="1:27" x14ac:dyDescent="0.3">
      <c r="A35" s="88" t="s">
        <v>70</v>
      </c>
      <c r="B35" s="89" t="s">
        <v>134</v>
      </c>
      <c r="C35" s="90">
        <f>'2023'!C35*1.02</f>
        <v>103900.284684</v>
      </c>
      <c r="D35" s="90">
        <f t="shared" si="0"/>
        <v>53.111966611629391</v>
      </c>
      <c r="E35" s="89">
        <v>37.5</v>
      </c>
      <c r="F35" s="92">
        <f t="shared" si="1"/>
        <v>1394.3673174616565</v>
      </c>
      <c r="G35" s="92">
        <f t="shared" si="2"/>
        <v>13951.54139019367</v>
      </c>
      <c r="H35" s="92">
        <f t="shared" si="3"/>
        <v>6644.6363881698171</v>
      </c>
      <c r="I35" s="92">
        <f t="shared" si="4"/>
        <v>789.70989001096234</v>
      </c>
      <c r="J35" s="92">
        <f t="shared" si="5"/>
        <v>22780.254985836105</v>
      </c>
      <c r="K35" s="318">
        <f t="shared" si="6"/>
        <v>2589.208372316933</v>
      </c>
      <c r="L35" s="323">
        <f t="shared" si="7"/>
        <v>129269.74804215303</v>
      </c>
      <c r="P35" s="88" t="s">
        <v>171</v>
      </c>
      <c r="Q35" s="89" t="s">
        <v>137</v>
      </c>
      <c r="R35" s="90">
        <f>'2023'!R35*1.02</f>
        <v>124335.92552400001</v>
      </c>
      <c r="S35" s="90">
        <f t="shared" si="8"/>
        <v>63.558300587348242</v>
      </c>
      <c r="T35" s="89">
        <v>37.5</v>
      </c>
      <c r="U35" s="92">
        <f t="shared" si="9"/>
        <v>1668.6186324156442</v>
      </c>
      <c r="V35" s="92">
        <f t="shared" si="10"/>
        <v>16695.602100725075</v>
      </c>
      <c r="W35" s="92">
        <f t="shared" si="11"/>
        <v>7777.1579710141696</v>
      </c>
      <c r="X35" s="92">
        <f t="shared" si="12"/>
        <v>1070.2510969285554</v>
      </c>
      <c r="Y35" s="92">
        <f t="shared" si="13"/>
        <v>27211.629801083443</v>
      </c>
      <c r="Z35" s="318">
        <f t="shared" si="14"/>
        <v>3098.4671536332266</v>
      </c>
      <c r="AA35" s="323">
        <f t="shared" si="15"/>
        <v>154646.02247871668</v>
      </c>
    </row>
    <row r="36" spans="1:27" x14ac:dyDescent="0.3">
      <c r="A36" s="88" t="s">
        <v>71</v>
      </c>
      <c r="B36" s="89" t="s">
        <v>134</v>
      </c>
      <c r="C36" s="90">
        <f>'2023'!C36*1.02</f>
        <v>104455.3797</v>
      </c>
      <c r="D36" s="90">
        <f t="shared" si="0"/>
        <v>53.395721252396172</v>
      </c>
      <c r="E36" s="89">
        <v>37.5</v>
      </c>
      <c r="F36" s="92">
        <f t="shared" si="1"/>
        <v>1401.8168287960125</v>
      </c>
      <c r="G36" s="92">
        <f t="shared" si="2"/>
        <v>14026.078540065473</v>
      </c>
      <c r="H36" s="92">
        <f t="shared" si="3"/>
        <v>6680.1358533870989</v>
      </c>
      <c r="I36" s="92">
        <f t="shared" si="4"/>
        <v>793.92897396597016</v>
      </c>
      <c r="J36" s="92">
        <f t="shared" si="5"/>
        <v>22901.960196214553</v>
      </c>
      <c r="K36" s="318">
        <f t="shared" si="6"/>
        <v>2603.0414110543134</v>
      </c>
      <c r="L36" s="323">
        <f t="shared" si="7"/>
        <v>129960.38130726886</v>
      </c>
      <c r="P36" s="88" t="s">
        <v>172</v>
      </c>
      <c r="Q36" s="89" t="s">
        <v>137</v>
      </c>
      <c r="R36" s="90">
        <f>'2023'!R36*1.02</f>
        <v>128064.063672</v>
      </c>
      <c r="S36" s="90">
        <f t="shared" si="8"/>
        <v>65.464058107092654</v>
      </c>
      <c r="T36" s="89">
        <v>37.5</v>
      </c>
      <c r="U36" s="92">
        <f t="shared" si="9"/>
        <v>1718.6511612423312</v>
      </c>
      <c r="V36" s="92">
        <f t="shared" si="10"/>
        <v>17196.20971540461</v>
      </c>
      <c r="W36" s="92">
        <f t="shared" si="11"/>
        <v>8010.3513879012589</v>
      </c>
      <c r="X36" s="92">
        <f t="shared" si="12"/>
        <v>1102.3419341148522</v>
      </c>
      <c r="Y36" s="92">
        <f t="shared" si="13"/>
        <v>28027.554198663052</v>
      </c>
      <c r="Z36" s="318">
        <f t="shared" si="14"/>
        <v>3191.3728327207668</v>
      </c>
      <c r="AA36" s="323">
        <f t="shared" si="15"/>
        <v>159282.99070338384</v>
      </c>
    </row>
    <row r="37" spans="1:27" x14ac:dyDescent="0.3">
      <c r="A37" s="88" t="s">
        <v>72</v>
      </c>
      <c r="B37" s="89" t="s">
        <v>134</v>
      </c>
      <c r="C37" s="90">
        <f>'2023'!C37*1.02</f>
        <v>107768.80400400001</v>
      </c>
      <c r="D37" s="90">
        <f t="shared" si="0"/>
        <v>55.089484474888174</v>
      </c>
      <c r="E37" s="89">
        <v>37.5</v>
      </c>
      <c r="F37" s="92">
        <f t="shared" si="1"/>
        <v>1446.283796065951</v>
      </c>
      <c r="G37" s="92">
        <f t="shared" si="2"/>
        <v>14470.99913350874</v>
      </c>
      <c r="H37" s="92">
        <f t="shared" si="3"/>
        <v>6892.0361361126488</v>
      </c>
      <c r="I37" s="92">
        <f t="shared" si="4"/>
        <v>819.11315850049471</v>
      </c>
      <c r="J37" s="92">
        <f t="shared" si="5"/>
        <v>23628.432224187836</v>
      </c>
      <c r="K37" s="318">
        <f t="shared" si="6"/>
        <v>2685.6123681507984</v>
      </c>
      <c r="L37" s="323">
        <f t="shared" si="7"/>
        <v>134082.84859633862</v>
      </c>
      <c r="P37" s="88" t="s">
        <v>173</v>
      </c>
      <c r="Q37" s="89" t="s">
        <v>137</v>
      </c>
      <c r="R37" s="90">
        <f>'2023'!R37*1.02</f>
        <v>135977.91829200002</v>
      </c>
      <c r="S37" s="90">
        <f t="shared" si="8"/>
        <v>69.50947899910544</v>
      </c>
      <c r="T37" s="89">
        <v>37.5</v>
      </c>
      <c r="U37" s="92">
        <f t="shared" si="9"/>
        <v>1824.8570322929452</v>
      </c>
      <c r="V37" s="92">
        <f t="shared" si="10"/>
        <v>18258.867730468821</v>
      </c>
      <c r="W37" s="92">
        <f t="shared" si="11"/>
        <v>8505.3595464845184</v>
      </c>
      <c r="X37" s="92">
        <f t="shared" si="12"/>
        <v>1170.4623229107135</v>
      </c>
      <c r="Y37" s="92">
        <f t="shared" si="13"/>
        <v>29759.546632156995</v>
      </c>
      <c r="Z37" s="318">
        <f t="shared" si="14"/>
        <v>3388.5871012063903</v>
      </c>
      <c r="AA37" s="323">
        <f t="shared" si="15"/>
        <v>169126.05202536343</v>
      </c>
    </row>
    <row r="38" spans="1:27" x14ac:dyDescent="0.3">
      <c r="A38" s="88" t="s">
        <v>73</v>
      </c>
      <c r="B38" s="89" t="s">
        <v>134</v>
      </c>
      <c r="C38" s="90">
        <f>'2023'!C38*1.02</f>
        <v>111088.65798</v>
      </c>
      <c r="D38" s="90">
        <f t="shared" si="0"/>
        <v>56.786534430670919</v>
      </c>
      <c r="E38" s="89">
        <v>37.5</v>
      </c>
      <c r="F38" s="92">
        <f t="shared" si="1"/>
        <v>1490.8370511119633</v>
      </c>
      <c r="G38" s="92">
        <f t="shared" si="2"/>
        <v>14916.783091622336</v>
      </c>
      <c r="H38" s="92">
        <f t="shared" si="3"/>
        <v>7104.3476095549995</v>
      </c>
      <c r="I38" s="92">
        <f t="shared" si="4"/>
        <v>844.34621273333971</v>
      </c>
      <c r="J38" s="92">
        <f t="shared" si="5"/>
        <v>24356.31396502264</v>
      </c>
      <c r="K38" s="318">
        <f t="shared" si="6"/>
        <v>2768.3435534952073</v>
      </c>
      <c r="L38" s="323">
        <f t="shared" si="7"/>
        <v>138213.31549851783</v>
      </c>
      <c r="P38" s="88" t="s">
        <v>174</v>
      </c>
      <c r="Q38" s="89" t="s">
        <v>137</v>
      </c>
      <c r="R38" s="90">
        <f>'2023'!R38*1.02</f>
        <v>140161.49153999999</v>
      </c>
      <c r="S38" s="90">
        <f t="shared" si="8"/>
        <v>71.64804679361022</v>
      </c>
      <c r="T38" s="89">
        <v>37.5</v>
      </c>
      <c r="U38" s="92">
        <f t="shared" si="9"/>
        <v>1881.0016119248464</v>
      </c>
      <c r="V38" s="92">
        <f t="shared" si="10"/>
        <v>18820.63034263004</v>
      </c>
      <c r="W38" s="92">
        <f t="shared" si="11"/>
        <v>8767.0402304532399</v>
      </c>
      <c r="X38" s="92">
        <f t="shared" si="12"/>
        <v>1206.4734262091615</v>
      </c>
      <c r="Y38" s="92">
        <f t="shared" si="13"/>
        <v>30675.145611217289</v>
      </c>
      <c r="Z38" s="318">
        <f t="shared" si="14"/>
        <v>3492.8422811884984</v>
      </c>
      <c r="AA38" s="323">
        <f t="shared" si="15"/>
        <v>174329.47943240576</v>
      </c>
    </row>
    <row r="39" spans="1:27" x14ac:dyDescent="0.3">
      <c r="A39" s="88" t="s">
        <v>74</v>
      </c>
      <c r="B39" s="89" t="s">
        <v>134</v>
      </c>
      <c r="C39" s="90">
        <f>'2023'!C39*1.02</f>
        <v>114398.867448</v>
      </c>
      <c r="D39" s="90">
        <f t="shared" si="0"/>
        <v>58.478654286517568</v>
      </c>
      <c r="E39" s="89">
        <v>37.5</v>
      </c>
      <c r="F39" s="92">
        <f t="shared" si="1"/>
        <v>1535.2608744938652</v>
      </c>
      <c r="G39" s="92">
        <f t="shared" si="2"/>
        <v>15361.272002730439</v>
      </c>
      <c r="H39" s="92">
        <f t="shared" si="3"/>
        <v>7316.0422969221472</v>
      </c>
      <c r="I39" s="92">
        <f t="shared" si="4"/>
        <v>869.50596241870392</v>
      </c>
      <c r="J39" s="92">
        <f t="shared" si="5"/>
        <v>25082.081136565157</v>
      </c>
      <c r="K39" s="318">
        <f t="shared" si="6"/>
        <v>2850.8343964677315</v>
      </c>
      <c r="L39" s="323">
        <f t="shared" si="7"/>
        <v>142331.78298103288</v>
      </c>
      <c r="P39" s="88" t="s">
        <v>175</v>
      </c>
      <c r="Q39" s="89" t="s">
        <v>137</v>
      </c>
      <c r="R39" s="90">
        <f>'2023'!R39*1.02</f>
        <v>144348.27962400002</v>
      </c>
      <c r="S39" s="90">
        <f t="shared" si="8"/>
        <v>73.788257954760383</v>
      </c>
      <c r="T39" s="89">
        <v>37.5</v>
      </c>
      <c r="U39" s="92">
        <f t="shared" si="9"/>
        <v>1937.1893354447857</v>
      </c>
      <c r="V39" s="92">
        <f t="shared" si="10"/>
        <v>19382.824637126439</v>
      </c>
      <c r="W39" s="92">
        <f t="shared" si="11"/>
        <v>9028.9220010131339</v>
      </c>
      <c r="X39" s="92">
        <f t="shared" si="12"/>
        <v>1242.5122019742844</v>
      </c>
      <c r="Y39" s="92">
        <f t="shared" si="13"/>
        <v>31591.448175558646</v>
      </c>
      <c r="Z39" s="318">
        <f t="shared" si="14"/>
        <v>3597.1775752945687</v>
      </c>
      <c r="AA39" s="323">
        <f t="shared" si="15"/>
        <v>179536.90537485323</v>
      </c>
    </row>
    <row r="40" spans="1:27" x14ac:dyDescent="0.3">
      <c r="A40" s="88" t="s">
        <v>75</v>
      </c>
      <c r="B40" s="89" t="s">
        <v>134</v>
      </c>
      <c r="C40" s="90">
        <f>'2023'!C40*1.02</f>
        <v>121024.64444400001</v>
      </c>
      <c r="D40" s="90">
        <f t="shared" si="0"/>
        <v>61.865632942619811</v>
      </c>
      <c r="E40" s="89">
        <v>37.5</v>
      </c>
      <c r="F40" s="92">
        <f t="shared" si="1"/>
        <v>1624.18042773773</v>
      </c>
      <c r="G40" s="92">
        <f t="shared" si="2"/>
        <v>16250.969295505251</v>
      </c>
      <c r="H40" s="92">
        <f t="shared" si="3"/>
        <v>7739.7743305871118</v>
      </c>
      <c r="I40" s="92">
        <f t="shared" si="4"/>
        <v>919.86618653803293</v>
      </c>
      <c r="J40" s="92">
        <f t="shared" si="5"/>
        <v>26534.790240368126</v>
      </c>
      <c r="K40" s="318">
        <f t="shared" si="6"/>
        <v>3015.949605952716</v>
      </c>
      <c r="L40" s="323">
        <f t="shared" si="7"/>
        <v>150575.38429032083</v>
      </c>
      <c r="P40" s="88" t="s">
        <v>78</v>
      </c>
      <c r="Q40" s="89" t="s">
        <v>137</v>
      </c>
      <c r="R40" s="90">
        <f>'2023'!R40*1.02</f>
        <v>0</v>
      </c>
      <c r="S40" s="90">
        <f t="shared" si="8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'2023'!C41*1.02</f>
        <v>123236.451612</v>
      </c>
      <c r="D41" s="90">
        <f t="shared" si="0"/>
        <v>62.996269194632589</v>
      </c>
      <c r="E41" s="89">
        <v>37.5</v>
      </c>
      <c r="F41" s="92">
        <f t="shared" si="1"/>
        <v>1653.8634227070552</v>
      </c>
      <c r="G41" s="92">
        <f t="shared" si="2"/>
        <v>16547.966742098688</v>
      </c>
      <c r="H41" s="92">
        <f t="shared" si="3"/>
        <v>7881.2239371671694</v>
      </c>
      <c r="I41" s="92">
        <f t="shared" si="4"/>
        <v>936.67736276030291</v>
      </c>
      <c r="J41" s="92">
        <f t="shared" si="5"/>
        <v>27019.731464733217</v>
      </c>
      <c r="K41" s="318">
        <f t="shared" si="6"/>
        <v>3071.0681232383386</v>
      </c>
      <c r="L41" s="323">
        <f t="shared" si="7"/>
        <v>153327.25119997156</v>
      </c>
      <c r="P41" s="88" t="s">
        <v>176</v>
      </c>
      <c r="Q41" s="89" t="s">
        <v>137</v>
      </c>
      <c r="R41" s="90">
        <f>'2023'!R41*1.02</f>
        <v>0</v>
      </c>
      <c r="S41" s="90">
        <f t="shared" si="8"/>
        <v>0</v>
      </c>
      <c r="T41" s="89">
        <v>37.5</v>
      </c>
      <c r="U41" s="92">
        <f t="shared" si="9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f>'2023'!C42*1.02</f>
        <v>125446.11555600002</v>
      </c>
      <c r="D42" s="90">
        <f t="shared" si="0"/>
        <v>64.125809868881788</v>
      </c>
      <c r="E42" s="89">
        <v>37.5</v>
      </c>
      <c r="F42" s="92">
        <f t="shared" si="1"/>
        <v>1683.5176550843562</v>
      </c>
      <c r="G42" s="92">
        <f t="shared" si="2"/>
        <v>16844.676400468681</v>
      </c>
      <c r="H42" s="92">
        <f t="shared" si="3"/>
        <v>8022.5364801749593</v>
      </c>
      <c r="I42" s="92">
        <f t="shared" si="4"/>
        <v>953.47224908313285</v>
      </c>
      <c r="J42" s="92">
        <f t="shared" si="5"/>
        <v>27504.202784811132</v>
      </c>
      <c r="K42" s="318">
        <f t="shared" si="6"/>
        <v>3126.1332311079873</v>
      </c>
      <c r="L42" s="323">
        <f t="shared" si="7"/>
        <v>156076.45157191914</v>
      </c>
      <c r="P42" s="88" t="s">
        <v>177</v>
      </c>
      <c r="Q42" s="89" t="s">
        <v>137</v>
      </c>
      <c r="R42" s="90">
        <f>'2023'!R42*1.02</f>
        <v>153597.36279600003</v>
      </c>
      <c r="S42" s="90">
        <f t="shared" si="8"/>
        <v>78.516223793482453</v>
      </c>
      <c r="T42" s="89">
        <v>37.5</v>
      </c>
      <c r="U42" s="92">
        <f t="shared" si="9"/>
        <v>2061.3143013266877</v>
      </c>
      <c r="V42" s="92">
        <f t="shared" si="10"/>
        <v>20624.774715395793</v>
      </c>
      <c r="W42" s="92">
        <f t="shared" si="11"/>
        <v>9607.4481237933778</v>
      </c>
      <c r="X42" s="92">
        <f t="shared" si="12"/>
        <v>1322.1258885954189</v>
      </c>
      <c r="Y42" s="92">
        <f t="shared" si="13"/>
        <v>33615.663029111274</v>
      </c>
      <c r="Z42" s="318">
        <f t="shared" si="14"/>
        <v>3827.6659099322696</v>
      </c>
      <c r="AA42" s="323">
        <f t="shared" si="15"/>
        <v>191040.69173504357</v>
      </c>
    </row>
    <row r="43" spans="1:27" x14ac:dyDescent="0.3">
      <c r="A43" s="88" t="s">
        <v>78</v>
      </c>
      <c r="B43" s="89" t="s">
        <v>134</v>
      </c>
      <c r="C43" s="90">
        <f>'2023'!C43*1.02</f>
        <v>128204.44484400001</v>
      </c>
      <c r="D43" s="90">
        <f t="shared" si="0"/>
        <v>65.535818450607024</v>
      </c>
      <c r="E43" s="89">
        <v>37.5</v>
      </c>
      <c r="F43" s="92">
        <f t="shared" si="1"/>
        <v>1720.535111019939</v>
      </c>
      <c r="G43" s="92">
        <f t="shared" si="2"/>
        <v>17215.059844040145</v>
      </c>
      <c r="H43" s="92">
        <f t="shared" si="3"/>
        <v>8198.9372976832256</v>
      </c>
      <c r="I43" s="92">
        <f t="shared" si="4"/>
        <v>974.43734966264958</v>
      </c>
      <c r="J43" s="92">
        <f t="shared" si="5"/>
        <v>28108.969602405959</v>
      </c>
      <c r="K43" s="318">
        <f t="shared" si="6"/>
        <v>3194.8711494670924</v>
      </c>
      <c r="L43" s="323">
        <f t="shared" si="7"/>
        <v>159508.28559587308</v>
      </c>
      <c r="P43" s="88" t="s">
        <v>178</v>
      </c>
      <c r="Q43" s="89" t="s">
        <v>137</v>
      </c>
      <c r="R43" s="90">
        <f>'2023'!R43*1.02</f>
        <v>156645.02732400002</v>
      </c>
      <c r="S43" s="90">
        <f t="shared" si="8"/>
        <v>80.074135373290744</v>
      </c>
      <c r="T43" s="89">
        <v>37.5</v>
      </c>
      <c r="U43" s="92">
        <f t="shared" si="9"/>
        <v>2102.2147071855834</v>
      </c>
      <c r="V43" s="92">
        <f t="shared" si="10"/>
        <v>21034.009569132093</v>
      </c>
      <c r="W43" s="92">
        <f t="shared" si="11"/>
        <v>9798.0782122173132</v>
      </c>
      <c r="X43" s="92">
        <f t="shared" si="12"/>
        <v>1348.3593870023826</v>
      </c>
      <c r="Y43" s="92">
        <f t="shared" si="13"/>
        <v>34282.661875537371</v>
      </c>
      <c r="Z43" s="318">
        <f t="shared" si="14"/>
        <v>3903.6140994479238</v>
      </c>
      <c r="AA43" s="323">
        <f t="shared" si="15"/>
        <v>194831.30329898532</v>
      </c>
    </row>
    <row r="44" spans="1:27" x14ac:dyDescent="0.3">
      <c r="A44" s="88" t="s">
        <v>79</v>
      </c>
      <c r="B44" s="89" t="s">
        <v>134</v>
      </c>
      <c r="C44" s="90">
        <f>'2023'!C44*1.02</f>
        <v>0</v>
      </c>
      <c r="D44" s="90">
        <f t="shared" si="0"/>
        <v>0</v>
      </c>
      <c r="E44" s="89">
        <v>37.5</v>
      </c>
      <c r="F44" s="92">
        <f t="shared" si="1"/>
        <v>0</v>
      </c>
      <c r="G44" s="92">
        <f t="shared" si="2"/>
        <v>0</v>
      </c>
      <c r="H44" s="92">
        <f t="shared" si="3"/>
        <v>0</v>
      </c>
      <c r="I44" s="92">
        <f t="shared" si="4"/>
        <v>0</v>
      </c>
      <c r="J44" s="92">
        <f t="shared" si="5"/>
        <v>0</v>
      </c>
      <c r="K44" s="318">
        <f t="shared" si="6"/>
        <v>0</v>
      </c>
      <c r="L44" s="323">
        <f t="shared" si="7"/>
        <v>0</v>
      </c>
      <c r="P44" s="88" t="s">
        <v>179</v>
      </c>
      <c r="Q44" s="89" t="s">
        <v>137</v>
      </c>
      <c r="R44" s="90">
        <f>'2023'!R44*1.02</f>
        <v>159687.33379199999</v>
      </c>
      <c r="S44" s="90">
        <f t="shared" si="8"/>
        <v>81.629308008690089</v>
      </c>
      <c r="T44" s="89">
        <v>37.5</v>
      </c>
      <c r="U44" s="92">
        <f t="shared" si="9"/>
        <v>2143.0432065644172</v>
      </c>
      <c r="V44" s="92">
        <f t="shared" si="10"/>
        <v>21442.524952309785</v>
      </c>
      <c r="W44" s="92">
        <f t="shared" si="11"/>
        <v>9988.3731563226429</v>
      </c>
      <c r="X44" s="92">
        <f t="shared" si="12"/>
        <v>1374.5467646315565</v>
      </c>
      <c r="Y44" s="92">
        <f t="shared" si="13"/>
        <v>34948.488079828407</v>
      </c>
      <c r="Z44" s="318">
        <f t="shared" si="14"/>
        <v>3979.4287654236418</v>
      </c>
      <c r="AA44" s="323">
        <f t="shared" si="15"/>
        <v>198615.25063725203</v>
      </c>
    </row>
    <row r="45" spans="1:27" x14ac:dyDescent="0.3">
      <c r="A45" s="88" t="s">
        <v>80</v>
      </c>
      <c r="B45" s="89" t="s">
        <v>134</v>
      </c>
      <c r="C45" s="90">
        <f>'2023'!C45*1.02</f>
        <v>138375.114336</v>
      </c>
      <c r="D45" s="90">
        <f t="shared" si="0"/>
        <v>70.734882727667724</v>
      </c>
      <c r="E45" s="89">
        <v>37.5</v>
      </c>
      <c r="F45" s="92">
        <f t="shared" si="1"/>
        <v>1857.0279914723926</v>
      </c>
      <c r="G45" s="92">
        <f t="shared" si="2"/>
        <v>18580.758858390094</v>
      </c>
      <c r="H45" s="92">
        <f t="shared" si="3"/>
        <v>8849.3724798786279</v>
      </c>
      <c r="I45" s="92">
        <f t="shared" si="4"/>
        <v>1051.7410674560429</v>
      </c>
      <c r="J45" s="92">
        <f t="shared" si="5"/>
        <v>30338.900397197158</v>
      </c>
      <c r="K45" s="318">
        <f t="shared" si="6"/>
        <v>3448.3255329738017</v>
      </c>
      <c r="L45" s="323">
        <f t="shared" si="7"/>
        <v>172162.34026617097</v>
      </c>
      <c r="P45" s="88" t="s">
        <v>180</v>
      </c>
      <c r="Q45" s="89" t="s">
        <v>137</v>
      </c>
      <c r="R45" s="90">
        <f>'2023'!R45*1.02</f>
        <v>0</v>
      </c>
      <c r="S45" s="90">
        <f t="shared" si="8"/>
        <v>0</v>
      </c>
      <c r="T45" s="89">
        <v>37.5</v>
      </c>
      <c r="U45" s="92">
        <f t="shared" si="9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f>'2023'!C46*1.02</f>
        <v>141119.51266800001</v>
      </c>
      <c r="D46" s="90">
        <f t="shared" si="0"/>
        <v>72.137770053929714</v>
      </c>
      <c r="E46" s="89">
        <v>37.5</v>
      </c>
      <c r="F46" s="92">
        <f t="shared" si="1"/>
        <v>1893.8584905598159</v>
      </c>
      <c r="G46" s="92">
        <f t="shared" si="2"/>
        <v>18949.27167850918</v>
      </c>
      <c r="H46" s="92">
        <f t="shared" si="3"/>
        <v>9024.8823841671601</v>
      </c>
      <c r="I46" s="92">
        <f t="shared" si="4"/>
        <v>1072.6002836891987</v>
      </c>
      <c r="J46" s="92">
        <f t="shared" si="5"/>
        <v>30940.612836925357</v>
      </c>
      <c r="K46" s="318">
        <f t="shared" si="6"/>
        <v>3516.7162901290735</v>
      </c>
      <c r="L46" s="323">
        <f t="shared" si="7"/>
        <v>175576.84179505447</v>
      </c>
      <c r="P46" s="88" t="s">
        <v>181</v>
      </c>
      <c r="Q46" s="89" t="s">
        <v>137</v>
      </c>
      <c r="R46" s="90">
        <f>'2023'!R46*1.02</f>
        <v>0</v>
      </c>
      <c r="S46" s="90">
        <f t="shared" si="8"/>
        <v>0</v>
      </c>
      <c r="T46" s="89">
        <v>37.5</v>
      </c>
      <c r="U46" s="92">
        <f t="shared" si="9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f>'2023'!C47*1.02</f>
        <v>143863.91100000002</v>
      </c>
      <c r="D47" s="90">
        <f t="shared" si="0"/>
        <v>73.540657380191703</v>
      </c>
      <c r="E47" s="89">
        <v>37.5</v>
      </c>
      <c r="F47" s="92">
        <f t="shared" si="1"/>
        <v>1930.6889896472394</v>
      </c>
      <c r="G47" s="92">
        <f t="shared" si="2"/>
        <v>19317.784498628262</v>
      </c>
      <c r="H47" s="92">
        <f t="shared" si="3"/>
        <v>9200.3922884556869</v>
      </c>
      <c r="I47" s="92">
        <f t="shared" si="4"/>
        <v>1093.4594999223543</v>
      </c>
      <c r="J47" s="92">
        <f t="shared" si="5"/>
        <v>31542.325276653544</v>
      </c>
      <c r="K47" s="318">
        <f t="shared" si="6"/>
        <v>3585.1070472843458</v>
      </c>
      <c r="L47" s="323">
        <f t="shared" si="7"/>
        <v>178991.34332393788</v>
      </c>
      <c r="P47" s="88" t="s">
        <v>182</v>
      </c>
      <c r="Q47" s="89" t="s">
        <v>137</v>
      </c>
      <c r="R47" s="90">
        <f>'2023'!R47*1.02</f>
        <v>0</v>
      </c>
      <c r="S47" s="90">
        <f t="shared" si="8"/>
        <v>0</v>
      </c>
      <c r="T47" s="89">
        <v>37.5</v>
      </c>
      <c r="U47" s="92">
        <f t="shared" si="9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f>'2023'!C48*1.02</f>
        <v>0</v>
      </c>
      <c r="D48" s="90">
        <f t="shared" si="0"/>
        <v>0</v>
      </c>
      <c r="E48" s="89">
        <v>37.5</v>
      </c>
      <c r="F48" s="92">
        <f t="shared" si="1"/>
        <v>0</v>
      </c>
      <c r="G48" s="92">
        <f t="shared" si="2"/>
        <v>0</v>
      </c>
      <c r="H48" s="92">
        <f t="shared" si="3"/>
        <v>0</v>
      </c>
      <c r="I48" s="92">
        <f t="shared" si="4"/>
        <v>0</v>
      </c>
      <c r="J48" s="92">
        <f t="shared" si="5"/>
        <v>0</v>
      </c>
      <c r="K48" s="318">
        <f t="shared" si="6"/>
        <v>0</v>
      </c>
      <c r="L48" s="323">
        <f t="shared" si="7"/>
        <v>0</v>
      </c>
      <c r="P48" s="88" t="s">
        <v>183</v>
      </c>
      <c r="Q48" s="89" t="s">
        <v>137</v>
      </c>
      <c r="R48" s="90">
        <f>'2023'!R48*1.02</f>
        <v>0</v>
      </c>
      <c r="S48" s="90">
        <f t="shared" si="8"/>
        <v>0</v>
      </c>
      <c r="T48" s="89">
        <v>37.5</v>
      </c>
      <c r="U48" s="92">
        <f t="shared" si="9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27" x14ac:dyDescent="0.3">
      <c r="A49" s="88" t="s">
        <v>84</v>
      </c>
      <c r="B49" s="89" t="s">
        <v>134</v>
      </c>
      <c r="C49" s="90">
        <f>'2023'!C49*1.02</f>
        <v>0</v>
      </c>
      <c r="D49" s="90">
        <f t="shared" si="0"/>
        <v>0</v>
      </c>
      <c r="E49" s="89">
        <v>37.5</v>
      </c>
      <c r="F49" s="92">
        <f t="shared" si="1"/>
        <v>0</v>
      </c>
      <c r="G49" s="92">
        <f t="shared" si="2"/>
        <v>0</v>
      </c>
      <c r="H49" s="92">
        <f t="shared" si="3"/>
        <v>0</v>
      </c>
      <c r="I49" s="92">
        <f t="shared" si="4"/>
        <v>0</v>
      </c>
      <c r="J49" s="92">
        <f t="shared" si="5"/>
        <v>0</v>
      </c>
      <c r="K49" s="318">
        <f t="shared" si="6"/>
        <v>0</v>
      </c>
      <c r="L49" s="323">
        <f t="shared" si="7"/>
        <v>0</v>
      </c>
      <c r="P49" s="88" t="s">
        <v>184</v>
      </c>
      <c r="Q49" s="89" t="s">
        <v>137</v>
      </c>
      <c r="R49" s="90">
        <f>'2023'!R49*1.02</f>
        <v>0</v>
      </c>
      <c r="S49" s="90">
        <f t="shared" si="8"/>
        <v>0</v>
      </c>
      <c r="T49" s="89">
        <v>37.5</v>
      </c>
      <c r="U49" s="92">
        <f t="shared" si="9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27" x14ac:dyDescent="0.3">
      <c r="A50" s="88" t="s">
        <v>85</v>
      </c>
      <c r="B50" s="89" t="s">
        <v>134</v>
      </c>
      <c r="C50" s="90">
        <f>'2023'!C50*1.02</f>
        <v>0</v>
      </c>
      <c r="D50" s="90">
        <f t="shared" si="0"/>
        <v>0</v>
      </c>
      <c r="E50" s="89">
        <v>37.5</v>
      </c>
      <c r="F50" s="92">
        <f t="shared" si="1"/>
        <v>0</v>
      </c>
      <c r="G50" s="92">
        <f t="shared" si="2"/>
        <v>0</v>
      </c>
      <c r="H50" s="92">
        <f t="shared" si="3"/>
        <v>0</v>
      </c>
      <c r="I50" s="92">
        <f t="shared" si="4"/>
        <v>0</v>
      </c>
      <c r="J50" s="92">
        <f t="shared" si="5"/>
        <v>0</v>
      </c>
      <c r="K50" s="318">
        <f t="shared" si="6"/>
        <v>0</v>
      </c>
      <c r="L50" s="323">
        <f t="shared" si="7"/>
        <v>0</v>
      </c>
      <c r="P50" s="88" t="s">
        <v>185</v>
      </c>
      <c r="Q50" s="89" t="s">
        <v>137</v>
      </c>
      <c r="R50" s="90">
        <f>'2023'!R50*1.02</f>
        <v>0</v>
      </c>
      <c r="S50" s="90">
        <f t="shared" si="8"/>
        <v>0</v>
      </c>
      <c r="T50" s="89">
        <v>37.5</v>
      </c>
      <c r="U50" s="92">
        <f t="shared" si="9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27" x14ac:dyDescent="0.3">
      <c r="A51" s="88" t="s">
        <v>86</v>
      </c>
      <c r="B51" s="89" t="s">
        <v>134</v>
      </c>
      <c r="C51" s="90">
        <f>'2023'!C51*1.02</f>
        <v>0</v>
      </c>
      <c r="D51" s="90">
        <f t="shared" si="0"/>
        <v>0</v>
      </c>
      <c r="E51" s="89">
        <v>37.5</v>
      </c>
      <c r="F51" s="92">
        <f t="shared" si="1"/>
        <v>0</v>
      </c>
      <c r="G51" s="92">
        <f t="shared" si="2"/>
        <v>0</v>
      </c>
      <c r="H51" s="92">
        <f t="shared" si="3"/>
        <v>0</v>
      </c>
      <c r="I51" s="92">
        <f t="shared" si="4"/>
        <v>0</v>
      </c>
      <c r="J51" s="92">
        <f t="shared" si="5"/>
        <v>0</v>
      </c>
      <c r="K51" s="318">
        <f t="shared" si="6"/>
        <v>0</v>
      </c>
      <c r="L51" s="323">
        <f t="shared" si="7"/>
        <v>0</v>
      </c>
      <c r="P51" s="88" t="s">
        <v>186</v>
      </c>
      <c r="Q51" s="89" t="s">
        <v>137</v>
      </c>
      <c r="R51" s="90">
        <f>'2023'!R51*1.02</f>
        <v>0</v>
      </c>
      <c r="S51" s="90">
        <f t="shared" si="8"/>
        <v>0</v>
      </c>
      <c r="T51" s="89">
        <v>37.5</v>
      </c>
      <c r="U51" s="92">
        <f t="shared" si="9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27" x14ac:dyDescent="0.3">
      <c r="A52" s="88" t="s">
        <v>87</v>
      </c>
      <c r="B52" s="89" t="s">
        <v>134</v>
      </c>
      <c r="C52" s="90">
        <f>'2023'!C52*1.02</f>
        <v>0</v>
      </c>
      <c r="D52" s="90">
        <f t="shared" si="0"/>
        <v>0</v>
      </c>
      <c r="E52" s="89">
        <v>37.5</v>
      </c>
      <c r="F52" s="92">
        <f t="shared" si="1"/>
        <v>0</v>
      </c>
      <c r="G52" s="92">
        <f t="shared" si="2"/>
        <v>0</v>
      </c>
      <c r="H52" s="92">
        <f t="shared" si="3"/>
        <v>0</v>
      </c>
      <c r="I52" s="92">
        <f t="shared" si="4"/>
        <v>0</v>
      </c>
      <c r="J52" s="92">
        <f t="shared" si="5"/>
        <v>0</v>
      </c>
      <c r="K52" s="318">
        <f t="shared" si="6"/>
        <v>0</v>
      </c>
      <c r="L52" s="323">
        <f t="shared" si="7"/>
        <v>0</v>
      </c>
      <c r="P52" s="88" t="s">
        <v>187</v>
      </c>
      <c r="Q52" s="89" t="s">
        <v>137</v>
      </c>
      <c r="R52" s="90">
        <f>'2023'!R52*1.02</f>
        <v>0</v>
      </c>
      <c r="S52" s="90">
        <f t="shared" si="8"/>
        <v>0</v>
      </c>
      <c r="T52" s="89">
        <v>37.5</v>
      </c>
      <c r="U52" s="92">
        <f t="shared" si="9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27" x14ac:dyDescent="0.3">
      <c r="A53" s="88" t="s">
        <v>88</v>
      </c>
      <c r="B53" s="89" t="s">
        <v>134</v>
      </c>
      <c r="C53" s="90">
        <f>'2023'!C53*1.02</f>
        <v>0</v>
      </c>
      <c r="D53" s="90">
        <f t="shared" si="0"/>
        <v>0</v>
      </c>
      <c r="E53" s="89">
        <v>37.5</v>
      </c>
      <c r="F53" s="92">
        <f t="shared" si="1"/>
        <v>0</v>
      </c>
      <c r="G53" s="92">
        <f t="shared" si="2"/>
        <v>0</v>
      </c>
      <c r="H53" s="92">
        <f t="shared" si="3"/>
        <v>0</v>
      </c>
      <c r="I53" s="92">
        <f t="shared" si="4"/>
        <v>0</v>
      </c>
      <c r="J53" s="92">
        <f t="shared" si="5"/>
        <v>0</v>
      </c>
      <c r="K53" s="318">
        <f t="shared" si="6"/>
        <v>0</v>
      </c>
      <c r="L53" s="323">
        <f t="shared" si="7"/>
        <v>0</v>
      </c>
      <c r="P53" s="88" t="s">
        <v>188</v>
      </c>
      <c r="Q53" s="89" t="s">
        <v>137</v>
      </c>
      <c r="R53" s="90">
        <f>'2023'!R53*1.02</f>
        <v>0</v>
      </c>
      <c r="S53" s="90">
        <f t="shared" si="8"/>
        <v>0</v>
      </c>
      <c r="T53" s="89">
        <v>37.5</v>
      </c>
      <c r="U53" s="92">
        <f t="shared" si="9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27" x14ac:dyDescent="0.3">
      <c r="A54" s="88" t="s">
        <v>89</v>
      </c>
      <c r="B54" s="89" t="s">
        <v>134</v>
      </c>
      <c r="C54" s="90">
        <f>'2023'!C54*1.02</f>
        <v>0</v>
      </c>
      <c r="D54" s="90">
        <f t="shared" si="0"/>
        <v>0</v>
      </c>
      <c r="E54" s="89">
        <v>37.5</v>
      </c>
      <c r="F54" s="92">
        <f t="shared" si="1"/>
        <v>0</v>
      </c>
      <c r="G54" s="92">
        <f t="shared" si="2"/>
        <v>0</v>
      </c>
      <c r="H54" s="92">
        <f t="shared" si="3"/>
        <v>0</v>
      </c>
      <c r="I54" s="92">
        <f t="shared" si="4"/>
        <v>0</v>
      </c>
      <c r="J54" s="92">
        <f t="shared" si="5"/>
        <v>0</v>
      </c>
      <c r="K54" s="318">
        <f t="shared" si="6"/>
        <v>0</v>
      </c>
      <c r="L54" s="323">
        <f t="shared" si="7"/>
        <v>0</v>
      </c>
      <c r="P54" s="88" t="s">
        <v>189</v>
      </c>
      <c r="Q54" s="89" t="s">
        <v>137</v>
      </c>
      <c r="R54" s="90">
        <f>'2023'!R54*1.02</f>
        <v>0</v>
      </c>
      <c r="S54" s="90">
        <f t="shared" si="8"/>
        <v>0</v>
      </c>
      <c r="T54" s="89">
        <v>37.5</v>
      </c>
      <c r="U54" s="92">
        <f t="shared" si="9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27" x14ac:dyDescent="0.3">
      <c r="A55" s="88" t="s">
        <v>90</v>
      </c>
      <c r="B55" s="89" t="s">
        <v>134</v>
      </c>
      <c r="C55" s="90">
        <f>'2023'!C55*1.02</f>
        <v>0</v>
      </c>
      <c r="D55" s="90">
        <f t="shared" si="0"/>
        <v>0</v>
      </c>
      <c r="E55" s="89">
        <v>37.5</v>
      </c>
      <c r="F55" s="92">
        <f t="shared" si="1"/>
        <v>0</v>
      </c>
      <c r="G55" s="92">
        <f t="shared" si="2"/>
        <v>0</v>
      </c>
      <c r="H55" s="92">
        <f t="shared" si="3"/>
        <v>0</v>
      </c>
      <c r="I55" s="92">
        <f t="shared" si="4"/>
        <v>0</v>
      </c>
      <c r="J55" s="92">
        <f t="shared" si="5"/>
        <v>0</v>
      </c>
      <c r="K55" s="318">
        <f t="shared" si="6"/>
        <v>0</v>
      </c>
      <c r="L55" s="323">
        <f t="shared" si="7"/>
        <v>0</v>
      </c>
      <c r="P55" s="88" t="s">
        <v>190</v>
      </c>
      <c r="Q55" s="89" t="s">
        <v>137</v>
      </c>
      <c r="R55" s="90">
        <f>'2023'!R55*1.02</f>
        <v>0</v>
      </c>
      <c r="S55" s="90">
        <f t="shared" si="8"/>
        <v>0</v>
      </c>
      <c r="T55" s="89">
        <v>37.5</v>
      </c>
      <c r="U55" s="92">
        <f t="shared" si="9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27" x14ac:dyDescent="0.3">
      <c r="A56" s="88" t="s">
        <v>91</v>
      </c>
      <c r="B56" s="89" t="s">
        <v>134</v>
      </c>
      <c r="C56" s="90">
        <f>'2023'!C56*1.02</f>
        <v>0</v>
      </c>
      <c r="D56" s="90">
        <f t="shared" si="0"/>
        <v>0</v>
      </c>
      <c r="E56" s="89">
        <v>37.5</v>
      </c>
      <c r="F56" s="92">
        <f t="shared" si="1"/>
        <v>0</v>
      </c>
      <c r="G56" s="92">
        <f t="shared" si="2"/>
        <v>0</v>
      </c>
      <c r="H56" s="92">
        <f t="shared" si="3"/>
        <v>0</v>
      </c>
      <c r="I56" s="92">
        <f t="shared" si="4"/>
        <v>0</v>
      </c>
      <c r="J56" s="92">
        <f t="shared" si="5"/>
        <v>0</v>
      </c>
      <c r="K56" s="318">
        <f t="shared" si="6"/>
        <v>0</v>
      </c>
      <c r="L56" s="323">
        <f t="shared" si="7"/>
        <v>0</v>
      </c>
      <c r="P56" s="88" t="s">
        <v>191</v>
      </c>
      <c r="Q56" s="89" t="s">
        <v>137</v>
      </c>
      <c r="R56" s="90">
        <f>'2023'!R56*1.02</f>
        <v>0</v>
      </c>
      <c r="S56" s="90">
        <f t="shared" si="8"/>
        <v>0</v>
      </c>
      <c r="T56" s="89">
        <v>37.5</v>
      </c>
      <c r="U56" s="92">
        <f t="shared" si="9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27" x14ac:dyDescent="0.3">
      <c r="A57" s="88" t="s">
        <v>92</v>
      </c>
      <c r="B57" s="89" t="s">
        <v>134</v>
      </c>
      <c r="C57" s="90">
        <f>'2023'!C57*1.02</f>
        <v>0</v>
      </c>
      <c r="D57" s="90">
        <f t="shared" si="0"/>
        <v>0</v>
      </c>
      <c r="E57" s="89">
        <v>37.5</v>
      </c>
      <c r="F57" s="92">
        <f t="shared" si="1"/>
        <v>0</v>
      </c>
      <c r="G57" s="92">
        <f t="shared" si="2"/>
        <v>0</v>
      </c>
      <c r="H57" s="92">
        <f t="shared" si="3"/>
        <v>0</v>
      </c>
      <c r="I57" s="92">
        <f t="shared" si="4"/>
        <v>0</v>
      </c>
      <c r="J57" s="92">
        <f t="shared" si="5"/>
        <v>0</v>
      </c>
      <c r="K57" s="318">
        <f t="shared" si="6"/>
        <v>0</v>
      </c>
      <c r="L57" s="323">
        <f t="shared" si="7"/>
        <v>0</v>
      </c>
      <c r="P57" s="88" t="s">
        <v>192</v>
      </c>
      <c r="Q57" s="89" t="s">
        <v>137</v>
      </c>
      <c r="R57" s="90">
        <f>'2023'!R57*1.02</f>
        <v>0</v>
      </c>
      <c r="S57" s="90">
        <f t="shared" si="8"/>
        <v>0</v>
      </c>
      <c r="T57" s="89">
        <v>37.5</v>
      </c>
      <c r="U57" s="92">
        <f t="shared" si="9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27" x14ac:dyDescent="0.3">
      <c r="A58" s="88" t="s">
        <v>93</v>
      </c>
      <c r="B58" s="89" t="s">
        <v>134</v>
      </c>
      <c r="C58" s="90">
        <f>'2023'!C58*1.02</f>
        <v>0</v>
      </c>
      <c r="D58" s="90">
        <f t="shared" si="0"/>
        <v>0</v>
      </c>
      <c r="E58" s="89">
        <v>37.5</v>
      </c>
      <c r="F58" s="92">
        <f t="shared" si="1"/>
        <v>0</v>
      </c>
      <c r="G58" s="92">
        <f t="shared" si="2"/>
        <v>0</v>
      </c>
      <c r="H58" s="92">
        <f t="shared" si="3"/>
        <v>0</v>
      </c>
      <c r="I58" s="92">
        <f t="shared" si="4"/>
        <v>0</v>
      </c>
      <c r="J58" s="92">
        <f t="shared" si="5"/>
        <v>0</v>
      </c>
      <c r="K58" s="318">
        <f t="shared" si="6"/>
        <v>0</v>
      </c>
      <c r="L58" s="323">
        <f t="shared" si="7"/>
        <v>0</v>
      </c>
      <c r="P58" s="88" t="s">
        <v>193</v>
      </c>
      <c r="Q58" s="89" t="s">
        <v>137</v>
      </c>
      <c r="R58" s="90">
        <f>'2023'!R58*1.02</f>
        <v>77832.251172000004</v>
      </c>
      <c r="S58" s="90">
        <f t="shared" si="8"/>
        <v>39.786454273226838</v>
      </c>
      <c r="T58" s="89">
        <v>37.5</v>
      </c>
      <c r="U58" s="92">
        <f t="shared" si="9"/>
        <v>1044.527910667178</v>
      </c>
      <c r="V58" s="92">
        <f t="shared" si="10"/>
        <v>10451.173228453403</v>
      </c>
      <c r="W58" s="92">
        <f t="shared" si="11"/>
        <v>4868.3734009560721</v>
      </c>
      <c r="X58" s="92">
        <f t="shared" si="12"/>
        <v>669.95964233340442</v>
      </c>
      <c r="Y58" s="92">
        <f t="shared" si="13"/>
        <v>17034.034182410058</v>
      </c>
      <c r="Z58" s="318">
        <f t="shared" si="14"/>
        <v>1939.5896458198083</v>
      </c>
      <c r="AA58" s="323">
        <f t="shared" si="15"/>
        <v>96805.875000229877</v>
      </c>
    </row>
    <row r="59" spans="1:27" x14ac:dyDescent="0.3">
      <c r="A59" s="88" t="s">
        <v>94</v>
      </c>
      <c r="B59" s="89" t="s">
        <v>134</v>
      </c>
      <c r="C59" s="90">
        <f>'2023'!C59*1.02</f>
        <v>0</v>
      </c>
      <c r="D59" s="90">
        <f t="shared" si="0"/>
        <v>0</v>
      </c>
      <c r="E59" s="89">
        <v>37.5</v>
      </c>
      <c r="F59" s="92">
        <f t="shared" si="1"/>
        <v>0</v>
      </c>
      <c r="G59" s="92">
        <f t="shared" si="2"/>
        <v>0</v>
      </c>
      <c r="H59" s="92">
        <f t="shared" si="3"/>
        <v>0</v>
      </c>
      <c r="I59" s="92">
        <f t="shared" si="4"/>
        <v>0</v>
      </c>
      <c r="J59" s="92">
        <f t="shared" si="5"/>
        <v>0</v>
      </c>
      <c r="K59" s="318">
        <f t="shared" si="6"/>
        <v>0</v>
      </c>
      <c r="L59" s="323">
        <f t="shared" si="7"/>
        <v>0</v>
      </c>
      <c r="P59" s="88" t="s">
        <v>194</v>
      </c>
      <c r="Q59" s="89" t="s">
        <v>137</v>
      </c>
      <c r="R59" s="90">
        <f>'2023'!R59*1.02</f>
        <v>81949.384476000007</v>
      </c>
      <c r="S59" s="90">
        <f t="shared" si="8"/>
        <v>41.891059157060702</v>
      </c>
      <c r="T59" s="89">
        <v>37.5</v>
      </c>
      <c r="U59" s="92">
        <f t="shared" si="9"/>
        <v>1099.780849946319</v>
      </c>
      <c r="V59" s="92">
        <f t="shared" si="10"/>
        <v>11004.014405687887</v>
      </c>
      <c r="W59" s="92">
        <f t="shared" si="11"/>
        <v>5125.8982953740642</v>
      </c>
      <c r="X59" s="92">
        <f t="shared" si="12"/>
        <v>705.39884798725654</v>
      </c>
      <c r="Y59" s="92">
        <f t="shared" si="13"/>
        <v>17935.092398995526</v>
      </c>
      <c r="Z59" s="318">
        <f t="shared" si="14"/>
        <v>2042.1891339067092</v>
      </c>
      <c r="AA59" s="323">
        <f t="shared" si="15"/>
        <v>101926.66600890223</v>
      </c>
    </row>
    <row r="60" spans="1:27" x14ac:dyDescent="0.3">
      <c r="A60" s="88" t="s">
        <v>95</v>
      </c>
      <c r="B60" s="89" t="s">
        <v>134</v>
      </c>
      <c r="C60" s="90">
        <f>'2023'!C60*1.02</f>
        <v>0</v>
      </c>
      <c r="D60" s="90">
        <f t="shared" si="0"/>
        <v>0</v>
      </c>
      <c r="E60" s="89">
        <v>37.5</v>
      </c>
      <c r="F60" s="92">
        <f t="shared" si="1"/>
        <v>0</v>
      </c>
      <c r="G60" s="92">
        <f t="shared" si="2"/>
        <v>0</v>
      </c>
      <c r="H60" s="92">
        <f t="shared" si="3"/>
        <v>0</v>
      </c>
      <c r="I60" s="92">
        <f t="shared" si="4"/>
        <v>0</v>
      </c>
      <c r="J60" s="92">
        <f t="shared" si="5"/>
        <v>0</v>
      </c>
      <c r="K60" s="318">
        <f t="shared" si="6"/>
        <v>0</v>
      </c>
      <c r="L60" s="323">
        <f t="shared" si="7"/>
        <v>0</v>
      </c>
      <c r="P60" s="88" t="s">
        <v>195</v>
      </c>
      <c r="Q60" s="89" t="s">
        <v>137</v>
      </c>
      <c r="R60" s="90">
        <f>'2023'!R60*1.02</f>
        <v>86102.952588</v>
      </c>
      <c r="S60" s="90">
        <f t="shared" si="8"/>
        <v>44.014288862875404</v>
      </c>
      <c r="T60" s="89">
        <v>37.5</v>
      </c>
      <c r="U60" s="92">
        <f t="shared" si="9"/>
        <v>1155.5227532898773</v>
      </c>
      <c r="V60" s="92">
        <f t="shared" si="10"/>
        <v>11561.747982720908</v>
      </c>
      <c r="W60" s="92">
        <f t="shared" si="11"/>
        <v>5385.7021711585876</v>
      </c>
      <c r="X60" s="92">
        <f t="shared" si="12"/>
        <v>741.15167493008073</v>
      </c>
      <c r="Y60" s="92">
        <f t="shared" si="13"/>
        <v>18844.124582099452</v>
      </c>
      <c r="Z60" s="318">
        <f t="shared" si="14"/>
        <v>2145.6965820651758</v>
      </c>
      <c r="AA60" s="323">
        <f t="shared" si="15"/>
        <v>107092.77375216462</v>
      </c>
    </row>
    <row r="61" spans="1:27" x14ac:dyDescent="0.3">
      <c r="A61" s="88" t="s">
        <v>96</v>
      </c>
      <c r="B61" s="89" t="s">
        <v>134</v>
      </c>
      <c r="C61" s="90">
        <f>'2023'!C61*1.02</f>
        <v>72874.974060000022</v>
      </c>
      <c r="D61" s="90">
        <f t="shared" si="0"/>
        <v>37.252382906070295</v>
      </c>
      <c r="E61" s="89">
        <v>37.5</v>
      </c>
      <c r="F61" s="92">
        <f t="shared" si="1"/>
        <v>978.00003531441746</v>
      </c>
      <c r="G61" s="92">
        <f t="shared" si="2"/>
        <v>9785.5190676291641</v>
      </c>
      <c r="H61" s="92">
        <f t="shared" si="3"/>
        <v>4660.5041160255432</v>
      </c>
      <c r="I61" s="92">
        <f t="shared" si="4"/>
        <v>553.89730571485825</v>
      </c>
      <c r="J61" s="92">
        <f t="shared" si="5"/>
        <v>15977.920524683981</v>
      </c>
      <c r="K61" s="318">
        <f t="shared" si="6"/>
        <v>1816.053666670927</v>
      </c>
      <c r="L61" s="323">
        <f t="shared" si="7"/>
        <v>90668.94825135493</v>
      </c>
      <c r="P61" s="88" t="s">
        <v>196</v>
      </c>
      <c r="Q61" s="89" t="s">
        <v>137</v>
      </c>
      <c r="R61" s="90">
        <f>'2023'!R61*1.02</f>
        <v>90266.165208000006</v>
      </c>
      <c r="S61" s="90">
        <f t="shared" si="8"/>
        <v>46.142448668626201</v>
      </c>
      <c r="T61" s="89">
        <v>37.5</v>
      </c>
      <c r="U61" s="92">
        <f t="shared" si="9"/>
        <v>1211.394088297546</v>
      </c>
      <c r="V61" s="92">
        <f t="shared" si="10"/>
        <v>12120.776606759426</v>
      </c>
      <c r="W61" s="92">
        <f t="shared" si="11"/>
        <v>5646.1093067166048</v>
      </c>
      <c r="X61" s="92">
        <f t="shared" si="12"/>
        <v>776.98751927292722</v>
      </c>
      <c r="Y61" s="92">
        <f t="shared" si="13"/>
        <v>19755.267521046502</v>
      </c>
      <c r="Z61" s="318">
        <f t="shared" si="14"/>
        <v>2249.4443725955275</v>
      </c>
      <c r="AA61" s="323">
        <f t="shared" si="15"/>
        <v>112270.87710164202</v>
      </c>
    </row>
    <row r="62" spans="1:27" x14ac:dyDescent="0.3">
      <c r="A62" s="88" t="s">
        <v>97</v>
      </c>
      <c r="B62" s="89" t="s">
        <v>134</v>
      </c>
      <c r="C62" s="90">
        <f>'2023'!C62*1.02</f>
        <v>77038.186680000013</v>
      </c>
      <c r="D62" s="90">
        <f t="shared" si="0"/>
        <v>39.380542711821093</v>
      </c>
      <c r="E62" s="89">
        <v>37.5</v>
      </c>
      <c r="F62" s="92">
        <f t="shared" si="1"/>
        <v>1033.871370322086</v>
      </c>
      <c r="G62" s="92">
        <f t="shared" si="2"/>
        <v>10344.547691667678</v>
      </c>
      <c r="H62" s="92">
        <f t="shared" si="3"/>
        <v>4926.7501051551535</v>
      </c>
      <c r="I62" s="92">
        <f t="shared" si="4"/>
        <v>585.54043537741575</v>
      </c>
      <c r="J62" s="92">
        <f t="shared" si="5"/>
        <v>16890.709602522333</v>
      </c>
      <c r="K62" s="318">
        <f t="shared" si="6"/>
        <v>1919.8014572012783</v>
      </c>
      <c r="L62" s="323">
        <f t="shared" si="7"/>
        <v>95848.697739723619</v>
      </c>
      <c r="P62" s="88" t="s">
        <v>197</v>
      </c>
      <c r="Q62" s="89" t="s">
        <v>137</v>
      </c>
      <c r="R62" s="90">
        <f>'2023'!R62*1.02</f>
        <v>93642.814620000005</v>
      </c>
      <c r="S62" s="90">
        <f t="shared" si="8"/>
        <v>47.868531435143773</v>
      </c>
      <c r="T62" s="89">
        <v>37.5</v>
      </c>
      <c r="U62" s="92">
        <f t="shared" si="9"/>
        <v>1256.7095520322086</v>
      </c>
      <c r="V62" s="92">
        <f t="shared" si="10"/>
        <v>12574.186952794269</v>
      </c>
      <c r="W62" s="92">
        <f t="shared" si="11"/>
        <v>5857.317256303043</v>
      </c>
      <c r="X62" s="92">
        <f t="shared" si="12"/>
        <v>806.05283343619863</v>
      </c>
      <c r="Y62" s="92">
        <f t="shared" si="13"/>
        <v>20494.266594565721</v>
      </c>
      <c r="Z62" s="318">
        <f t="shared" si="14"/>
        <v>2333.5909074632591</v>
      </c>
      <c r="AA62" s="323">
        <f t="shared" si="15"/>
        <v>116470.67212202899</v>
      </c>
    </row>
    <row r="63" spans="1:27" x14ac:dyDescent="0.3">
      <c r="A63" s="88" t="s">
        <v>98</v>
      </c>
      <c r="B63" s="89" t="s">
        <v>134</v>
      </c>
      <c r="C63" s="90">
        <f>'2023'!C63*1.02</f>
        <v>81201.399300000005</v>
      </c>
      <c r="D63" s="90">
        <f t="shared" si="0"/>
        <v>41.508702517571891</v>
      </c>
      <c r="E63" s="89">
        <v>37.5</v>
      </c>
      <c r="F63" s="92">
        <f t="shared" si="1"/>
        <v>1089.7427053297547</v>
      </c>
      <c r="G63" s="92">
        <f t="shared" si="2"/>
        <v>10903.576315706194</v>
      </c>
      <c r="H63" s="92">
        <f t="shared" si="3"/>
        <v>5192.9960942847647</v>
      </c>
      <c r="I63" s="92">
        <f t="shared" si="4"/>
        <v>617.18356503997325</v>
      </c>
      <c r="J63" s="92">
        <f t="shared" si="5"/>
        <v>17803.498680360688</v>
      </c>
      <c r="K63" s="318">
        <f t="shared" si="6"/>
        <v>2023.5492477316297</v>
      </c>
      <c r="L63" s="323">
        <f t="shared" si="7"/>
        <v>101028.44722809232</v>
      </c>
      <c r="P63" s="88" t="s">
        <v>198</v>
      </c>
      <c r="Q63" s="89" t="s">
        <v>137</v>
      </c>
      <c r="R63" s="90">
        <f>'2023'!R63*1.02</f>
        <v>97022.678868000003</v>
      </c>
      <c r="S63" s="90">
        <f t="shared" si="8"/>
        <v>49.596257568306712</v>
      </c>
      <c r="T63" s="89">
        <v>37.5</v>
      </c>
      <c r="U63" s="92">
        <f t="shared" si="9"/>
        <v>1302.068159654908</v>
      </c>
      <c r="V63" s="92">
        <f t="shared" si="10"/>
        <v>13028.028981164276</v>
      </c>
      <c r="W63" s="92">
        <f t="shared" si="11"/>
        <v>6068.7262924806455</v>
      </c>
      <c r="X63" s="92">
        <f t="shared" si="12"/>
        <v>835.14582006614387</v>
      </c>
      <c r="Y63" s="92">
        <f t="shared" si="13"/>
        <v>21233.969253365973</v>
      </c>
      <c r="Z63" s="318">
        <f t="shared" si="14"/>
        <v>2417.8175564549524</v>
      </c>
      <c r="AA63" s="323">
        <f t="shared" si="15"/>
        <v>120674.46567782092</v>
      </c>
    </row>
    <row r="64" spans="1:27" x14ac:dyDescent="0.3">
      <c r="A64" s="88" t="s">
        <v>99</v>
      </c>
      <c r="B64" s="89" t="s">
        <v>134</v>
      </c>
      <c r="C64" s="90">
        <f>'2023'!C64*1.02</f>
        <v>85364.61192000001</v>
      </c>
      <c r="D64" s="90">
        <f t="shared" si="0"/>
        <v>43.636862323322696</v>
      </c>
      <c r="E64" s="89">
        <v>37.5</v>
      </c>
      <c r="F64" s="92">
        <f t="shared" si="1"/>
        <v>1145.6140403374234</v>
      </c>
      <c r="G64" s="92">
        <f t="shared" si="2"/>
        <v>11462.604939744711</v>
      </c>
      <c r="H64" s="92">
        <f t="shared" si="3"/>
        <v>5459.2420834143768</v>
      </c>
      <c r="I64" s="92">
        <f t="shared" si="4"/>
        <v>648.82669470253074</v>
      </c>
      <c r="J64" s="92">
        <f t="shared" si="5"/>
        <v>18716.28775819904</v>
      </c>
      <c r="K64" s="318">
        <f t="shared" si="6"/>
        <v>2127.2970382619815</v>
      </c>
      <c r="L64" s="323">
        <f t="shared" si="7"/>
        <v>106208.19671646103</v>
      </c>
      <c r="P64" s="88" t="s">
        <v>199</v>
      </c>
      <c r="Q64" s="89" t="s">
        <v>137</v>
      </c>
      <c r="R64" s="90">
        <f>'2023'!R64*1.02</f>
        <v>100401.471504</v>
      </c>
      <c r="S64" s="90">
        <f t="shared" si="8"/>
        <v>51.323435912587861</v>
      </c>
      <c r="T64" s="89">
        <v>37.5</v>
      </c>
      <c r="U64" s="92">
        <f t="shared" si="9"/>
        <v>1347.4123859815952</v>
      </c>
      <c r="V64" s="92">
        <f t="shared" si="10"/>
        <v>13481.727115422562</v>
      </c>
      <c r="W64" s="92">
        <f t="shared" si="11"/>
        <v>6280.068299794526</v>
      </c>
      <c r="X64" s="92">
        <f t="shared" si="12"/>
        <v>864.22958254053106</v>
      </c>
      <c r="Y64" s="92">
        <f t="shared" si="13"/>
        <v>21973.437383739212</v>
      </c>
      <c r="Z64" s="318">
        <f t="shared" si="14"/>
        <v>2502.0175007386583</v>
      </c>
      <c r="AA64" s="323">
        <f t="shared" si="15"/>
        <v>124876.92638847786</v>
      </c>
    </row>
    <row r="65" spans="1:27" x14ac:dyDescent="0.3">
      <c r="A65" s="88" t="s">
        <v>100</v>
      </c>
      <c r="B65" s="89" t="s">
        <v>134</v>
      </c>
      <c r="C65" s="90">
        <f>'2023'!C65*1.02</f>
        <v>88751.977452000006</v>
      </c>
      <c r="D65" s="90">
        <f t="shared" si="0"/>
        <v>45.368422978658145</v>
      </c>
      <c r="E65" s="89">
        <v>37.5</v>
      </c>
      <c r="F65" s="92">
        <f t="shared" si="1"/>
        <v>1191.0733170322087</v>
      </c>
      <c r="G65" s="92">
        <f t="shared" si="2"/>
        <v>11917.454226896769</v>
      </c>
      <c r="H65" s="92">
        <f t="shared" si="3"/>
        <v>5675.8710593831538</v>
      </c>
      <c r="I65" s="92">
        <f t="shared" si="4"/>
        <v>674.57288076774159</v>
      </c>
      <c r="J65" s="92">
        <f t="shared" si="5"/>
        <v>19458.971484079873</v>
      </c>
      <c r="K65" s="318">
        <f t="shared" si="6"/>
        <v>2211.7106202095847</v>
      </c>
      <c r="L65" s="323">
        <f t="shared" si="7"/>
        <v>110422.65955628945</v>
      </c>
      <c r="P65" s="88" t="s">
        <v>200</v>
      </c>
      <c r="Q65" s="89" t="s">
        <v>137</v>
      </c>
      <c r="R65" s="90">
        <f>'2023'!R65*1.02</f>
        <v>103777.049304</v>
      </c>
      <c r="S65" s="90">
        <f t="shared" si="8"/>
        <v>53.048970890223643</v>
      </c>
      <c r="T65" s="89">
        <v>37.5</v>
      </c>
      <c r="U65" s="92">
        <f t="shared" si="9"/>
        <v>1392.7134684202456</v>
      </c>
      <c r="V65" s="92">
        <f t="shared" si="10"/>
        <v>13934.993567345684</v>
      </c>
      <c r="W65" s="92">
        <f t="shared" si="11"/>
        <v>6491.209220517243</v>
      </c>
      <c r="X65" s="92">
        <f t="shared" si="12"/>
        <v>893.28567254824441</v>
      </c>
      <c r="Y65" s="92">
        <f t="shared" si="13"/>
        <v>22712.201928831415</v>
      </c>
      <c r="Z65" s="318">
        <f t="shared" si="14"/>
        <v>2586.1373308984025</v>
      </c>
      <c r="AA65" s="323">
        <f t="shared" si="15"/>
        <v>129075.38856372981</v>
      </c>
    </row>
    <row r="66" spans="1:27" x14ac:dyDescent="0.3">
      <c r="A66" s="88" t="s">
        <v>101</v>
      </c>
      <c r="B66" s="89" t="s">
        <v>134</v>
      </c>
      <c r="C66" s="90">
        <f>'2023'!C66*1.02</f>
        <v>92131.841700000004</v>
      </c>
      <c r="D66" s="90">
        <f t="shared" si="0"/>
        <v>47.096149111821092</v>
      </c>
      <c r="E66" s="89">
        <v>37.5</v>
      </c>
      <c r="F66" s="92">
        <f t="shared" si="1"/>
        <v>1236.431924654908</v>
      </c>
      <c r="G66" s="92">
        <f t="shared" si="2"/>
        <v>12371.296255266778</v>
      </c>
      <c r="H66" s="92">
        <f t="shared" si="3"/>
        <v>5892.0203128489957</v>
      </c>
      <c r="I66" s="92">
        <f t="shared" si="4"/>
        <v>700.26205218491191</v>
      </c>
      <c r="J66" s="92">
        <f t="shared" si="5"/>
        <v>20200.010544955596</v>
      </c>
      <c r="K66" s="318">
        <f t="shared" si="6"/>
        <v>2295.937269201278</v>
      </c>
      <c r="L66" s="323">
        <f t="shared" si="7"/>
        <v>114627.78951415689</v>
      </c>
      <c r="P66" s="88" t="s">
        <v>201</v>
      </c>
      <c r="Q66" s="89" t="s">
        <v>137</v>
      </c>
      <c r="R66" s="90">
        <f>'2023'!R66*1.02</f>
        <v>108978.65395199999</v>
      </c>
      <c r="S66" s="90">
        <f t="shared" si="8"/>
        <v>55.707938122428118</v>
      </c>
      <c r="T66" s="89">
        <v>37.5</v>
      </c>
      <c r="U66" s="92">
        <f t="shared" si="9"/>
        <v>1462.5202792638038</v>
      </c>
      <c r="V66" s="92">
        <f t="shared" si="10"/>
        <v>14633.455585642454</v>
      </c>
      <c r="W66" s="92">
        <f t="shared" si="11"/>
        <v>6816.5673250213904</v>
      </c>
      <c r="X66" s="92">
        <f t="shared" si="12"/>
        <v>938.05972362679688</v>
      </c>
      <c r="Y66" s="92">
        <f t="shared" si="13"/>
        <v>23850.602913554445</v>
      </c>
      <c r="Z66" s="318">
        <f t="shared" si="14"/>
        <v>2715.7619834683705</v>
      </c>
      <c r="AA66" s="323">
        <f t="shared" si="15"/>
        <v>135545.0188490228</v>
      </c>
    </row>
    <row r="67" spans="1:27" x14ac:dyDescent="0.3">
      <c r="A67" s="88" t="s">
        <v>102</v>
      </c>
      <c r="B67" s="89" t="s">
        <v>134</v>
      </c>
      <c r="C67" s="90">
        <f>'2023'!C67*1.02</f>
        <v>95515.992396000016</v>
      </c>
      <c r="D67" s="90">
        <f t="shared" ref="D67:D85" si="16">+C67*12/313/75</f>
        <v>48.826066400511188</v>
      </c>
      <c r="E67" s="89">
        <v>37.5</v>
      </c>
      <c r="F67" s="92">
        <f t="shared" si="1"/>
        <v>1281.8480574616567</v>
      </c>
      <c r="G67" s="92">
        <f t="shared" si="2"/>
        <v>12825.713860083672</v>
      </c>
      <c r="H67" s="92">
        <f t="shared" si="3"/>
        <v>6108.4436934593732</v>
      </c>
      <c r="I67" s="92">
        <f t="shared" si="4"/>
        <v>725.98380340096253</v>
      </c>
      <c r="J67" s="92">
        <f t="shared" si="5"/>
        <v>20941.989414405663</v>
      </c>
      <c r="K67" s="318">
        <f t="shared" si="6"/>
        <v>2380.2707370249204</v>
      </c>
      <c r="L67" s="323">
        <f t="shared" si="7"/>
        <v>118838.2525474306</v>
      </c>
      <c r="P67" s="88" t="s">
        <v>202</v>
      </c>
      <c r="Q67" s="89" t="s">
        <v>137</v>
      </c>
      <c r="R67" s="90">
        <f>'2023'!R67*1.02</f>
        <v>112878.25002000001</v>
      </c>
      <c r="S67" s="90">
        <f t="shared" si="8"/>
        <v>57.701341863258783</v>
      </c>
      <c r="T67" s="89">
        <v>37.5</v>
      </c>
      <c r="U67" s="92">
        <f t="shared" si="9"/>
        <v>1514.8538154524542</v>
      </c>
      <c r="V67" s="92">
        <f t="shared" si="10"/>
        <v>15157.086258197452</v>
      </c>
      <c r="W67" s="92">
        <f t="shared" si="11"/>
        <v>7060.4853601039204</v>
      </c>
      <c r="X67" s="92">
        <f t="shared" si="12"/>
        <v>971.62642570237438</v>
      </c>
      <c r="Y67" s="92">
        <f t="shared" si="13"/>
        <v>24704.051859456205</v>
      </c>
      <c r="Z67" s="318">
        <f t="shared" si="14"/>
        <v>2812.9404158338657</v>
      </c>
      <c r="AA67" s="323">
        <f t="shared" si="15"/>
        <v>140395.24229529008</v>
      </c>
    </row>
    <row r="68" spans="1:27" x14ac:dyDescent="0.3">
      <c r="A68" s="88" t="s">
        <v>103</v>
      </c>
      <c r="B68" s="89" t="s">
        <v>134</v>
      </c>
      <c r="C68" s="90">
        <f>'2023'!C68*1.02</f>
        <v>98894.785032</v>
      </c>
      <c r="D68" s="90">
        <f t="shared" si="16"/>
        <v>50.553244744792337</v>
      </c>
      <c r="E68" s="89">
        <v>37.5</v>
      </c>
      <c r="F68" s="92">
        <f t="shared" ref="F68:F85" si="17">C68/26.08*2*17.5%</f>
        <v>1327.1922837883435</v>
      </c>
      <c r="G68" s="92">
        <f t="shared" ref="G68:G85" si="18">(C68+F68)*G$2</f>
        <v>13279.411994341957</v>
      </c>
      <c r="H68" s="92">
        <f t="shared" ref="H68:H85" si="19">(C68+F68+G68)*5.5722%</f>
        <v>6324.5244151390798</v>
      </c>
      <c r="I68" s="92">
        <f t="shared" ref="I68:I85" si="20">(C68+F68)*0.75%</f>
        <v>751.66482986841254</v>
      </c>
      <c r="J68" s="92">
        <f t="shared" ref="J68:J85" si="21">SUM(F68:I68)</f>
        <v>21682.793523137792</v>
      </c>
      <c r="K68" s="318">
        <f t="shared" ref="K68:K85" si="22">D68*48.75</f>
        <v>2464.4706813086264</v>
      </c>
      <c r="L68" s="323">
        <f t="shared" ref="L68:L85" si="23">C68+F68+G68+H68+I68+K68</f>
        <v>123042.04923644642</v>
      </c>
      <c r="P68" s="88" t="s">
        <v>203</v>
      </c>
      <c r="Q68" s="89" t="s">
        <v>137</v>
      </c>
      <c r="R68" s="90">
        <f>'2023'!R68*1.02</f>
        <v>116771.41641600001</v>
      </c>
      <c r="S68" s="90">
        <f t="shared" ref="S68:S82" si="24">+R68*12/313/75</f>
        <v>59.691458870798733</v>
      </c>
      <c r="T68" s="89">
        <v>37.5</v>
      </c>
      <c r="U68" s="92">
        <f t="shared" ref="U68:U82" si="25">R68/26.08*2*17.5%</f>
        <v>1567.1010638650307</v>
      </c>
      <c r="V68" s="92">
        <f t="shared" ref="V68:V82" si="26">(R68+U68)*V$2</f>
        <v>15679.853566082118</v>
      </c>
      <c r="W68" s="92">
        <f t="shared" ref="W68:W82" si="27">(R68+U68+V68)*5.45%</f>
        <v>7304.0012220041199</v>
      </c>
      <c r="X68" s="92">
        <f t="shared" ref="X68:X82" si="28">(R68+U68+V68)*0.75%</f>
        <v>1005.1377828446036</v>
      </c>
      <c r="Y68" s="92">
        <f t="shared" si="13"/>
        <v>25556.09363479587</v>
      </c>
      <c r="Z68" s="318">
        <f t="shared" ref="Z68:Z82" si="29">S68*48.75</f>
        <v>2909.9586199514383</v>
      </c>
      <c r="AA68" s="323">
        <f t="shared" ref="AA68:AA82" si="30">R68+U68+V68+W68+X68+Z68</f>
        <v>145237.46867074733</v>
      </c>
    </row>
    <row r="69" spans="1:27" x14ac:dyDescent="0.3">
      <c r="A69" s="88" t="s">
        <v>104</v>
      </c>
      <c r="B69" s="89" t="s">
        <v>134</v>
      </c>
      <c r="C69" s="90">
        <f>'2023'!C69*1.02</f>
        <v>104101.74774000001</v>
      </c>
      <c r="D69" s="90">
        <f t="shared" si="16"/>
        <v>53.214950921405752</v>
      </c>
      <c r="E69" s="89">
        <v>37.5</v>
      </c>
      <c r="F69" s="92">
        <f t="shared" si="17"/>
        <v>1397.0710011119631</v>
      </c>
      <c r="G69" s="92">
        <f t="shared" si="18"/>
        <v>13978.593483197337</v>
      </c>
      <c r="H69" s="92">
        <f t="shared" si="19"/>
        <v>6657.5203639629626</v>
      </c>
      <c r="I69" s="92">
        <f t="shared" si="20"/>
        <v>791.24114055833979</v>
      </c>
      <c r="J69" s="92">
        <f t="shared" si="21"/>
        <v>22824.425988830604</v>
      </c>
      <c r="K69" s="318">
        <f t="shared" si="22"/>
        <v>2594.2288574185304</v>
      </c>
      <c r="L69" s="323">
        <f t="shared" si="23"/>
        <v>129520.40258624915</v>
      </c>
      <c r="P69" s="88" t="s">
        <v>204</v>
      </c>
      <c r="Q69" s="89" t="s">
        <v>137</v>
      </c>
      <c r="R69" s="90">
        <f>'2023'!R69*1.02</f>
        <v>120672.08409600001</v>
      </c>
      <c r="S69" s="90">
        <f t="shared" si="24"/>
        <v>61.685410400511188</v>
      </c>
      <c r="T69" s="89">
        <v>37.5</v>
      </c>
      <c r="U69" s="92">
        <f t="shared" si="25"/>
        <v>1619.4489813496934</v>
      </c>
      <c r="V69" s="92">
        <f t="shared" si="26"/>
        <v>16203.628132748836</v>
      </c>
      <c r="W69" s="92">
        <f t="shared" si="27"/>
        <v>7547.9862859503701</v>
      </c>
      <c r="X69" s="92">
        <f t="shared" si="28"/>
        <v>1038.713709075739</v>
      </c>
      <c r="Y69" s="92">
        <f t="shared" ref="Y69:Y82" si="31">SUM(U69:X69)</f>
        <v>26409.77710912464</v>
      </c>
      <c r="Z69" s="318">
        <f t="shared" si="29"/>
        <v>3007.1637570249204</v>
      </c>
      <c r="AA69" s="323">
        <f t="shared" si="30"/>
        <v>150089.02496214956</v>
      </c>
    </row>
    <row r="70" spans="1:27" x14ac:dyDescent="0.3">
      <c r="A70" s="88" t="s">
        <v>105</v>
      </c>
      <c r="B70" s="89" t="s">
        <v>134</v>
      </c>
      <c r="C70" s="90">
        <f>'2023'!C70*1.02</f>
        <v>108005.630256</v>
      </c>
      <c r="D70" s="90">
        <f t="shared" si="16"/>
        <v>55.210545817763581</v>
      </c>
      <c r="E70" s="89">
        <v>37.5</v>
      </c>
      <c r="F70" s="92">
        <f t="shared" si="17"/>
        <v>1449.4620624846627</v>
      </c>
      <c r="G70" s="92">
        <f t="shared" si="18"/>
        <v>14502.799732199219</v>
      </c>
      <c r="H70" s="92">
        <f t="shared" si="19"/>
        <v>6907.1816608482059</v>
      </c>
      <c r="I70" s="92">
        <f t="shared" si="20"/>
        <v>820.91319238863491</v>
      </c>
      <c r="J70" s="92">
        <f t="shared" si="21"/>
        <v>23680.356647920722</v>
      </c>
      <c r="K70" s="318">
        <f t="shared" si="22"/>
        <v>2691.5141086159747</v>
      </c>
      <c r="L70" s="323">
        <f t="shared" si="23"/>
        <v>134377.5010125367</v>
      </c>
      <c r="P70" s="88" t="s">
        <v>205</v>
      </c>
      <c r="Q70" s="89" t="s">
        <v>137</v>
      </c>
      <c r="R70" s="90">
        <f>'2023'!R70*1.02</f>
        <v>124566.32210399999</v>
      </c>
      <c r="S70" s="90">
        <f t="shared" si="24"/>
        <v>63.676075196932892</v>
      </c>
      <c r="T70" s="89">
        <v>37.5</v>
      </c>
      <c r="U70" s="92">
        <f t="shared" si="25"/>
        <v>1671.710611058282</v>
      </c>
      <c r="V70" s="92">
        <f t="shared" si="26"/>
        <v>16726.539334745223</v>
      </c>
      <c r="W70" s="92">
        <f t="shared" si="27"/>
        <v>7791.5691767142907</v>
      </c>
      <c r="X70" s="92">
        <f t="shared" si="28"/>
        <v>1072.2342903735262</v>
      </c>
      <c r="Y70" s="92">
        <f t="shared" si="31"/>
        <v>27262.05341289132</v>
      </c>
      <c r="Z70" s="318">
        <f t="shared" si="29"/>
        <v>3104.2086658504786</v>
      </c>
      <c r="AA70" s="323">
        <f t="shared" si="30"/>
        <v>154932.58418274179</v>
      </c>
    </row>
    <row r="71" spans="1:27" x14ac:dyDescent="0.3">
      <c r="A71" s="88" t="s">
        <v>106</v>
      </c>
      <c r="B71" s="89" t="s">
        <v>134</v>
      </c>
      <c r="C71" s="90">
        <f>'2023'!C71*1.02</f>
        <v>111912.727608</v>
      </c>
      <c r="D71" s="90">
        <f t="shared" si="16"/>
        <v>57.207784080766771</v>
      </c>
      <c r="E71" s="89">
        <v>37.5</v>
      </c>
      <c r="F71" s="92">
        <f t="shared" si="17"/>
        <v>1501.896267745399</v>
      </c>
      <c r="G71" s="92">
        <f t="shared" si="18"/>
        <v>15027.437663536266</v>
      </c>
      <c r="H71" s="92">
        <f t="shared" si="19"/>
        <v>7157.0485530918522</v>
      </c>
      <c r="I71" s="92">
        <f t="shared" si="20"/>
        <v>850.60967906809049</v>
      </c>
      <c r="J71" s="92">
        <f t="shared" si="21"/>
        <v>24536.992163441606</v>
      </c>
      <c r="K71" s="318">
        <f t="shared" si="22"/>
        <v>2788.8794739373802</v>
      </c>
      <c r="L71" s="323">
        <f t="shared" si="23"/>
        <v>139238.59924537898</v>
      </c>
      <c r="P71" s="88" t="s">
        <v>206</v>
      </c>
      <c r="Q71" s="89" t="s">
        <v>137</v>
      </c>
      <c r="R71" s="90">
        <f>'2023'!R71*1.02</f>
        <v>128471.276232</v>
      </c>
      <c r="S71" s="90">
        <f t="shared" si="24"/>
        <v>65.672217882172532</v>
      </c>
      <c r="T71" s="89">
        <v>37.5</v>
      </c>
      <c r="U71" s="92">
        <f t="shared" si="25"/>
        <v>1724.1160537269939</v>
      </c>
      <c r="V71" s="92">
        <f t="shared" si="26"/>
        <v>17250.889477858829</v>
      </c>
      <c r="W71" s="92">
        <f t="shared" si="27"/>
        <v>8035.8223561154264</v>
      </c>
      <c r="X71" s="92">
        <f t="shared" si="28"/>
        <v>1105.8471132268935</v>
      </c>
      <c r="Y71" s="92">
        <f t="shared" si="31"/>
        <v>28116.675000928142</v>
      </c>
      <c r="Z71" s="318">
        <f t="shared" si="29"/>
        <v>3201.5206217559107</v>
      </c>
      <c r="AA71" s="323">
        <f t="shared" si="30"/>
        <v>159789.47185468403</v>
      </c>
    </row>
    <row r="72" spans="1:27" x14ac:dyDescent="0.3">
      <c r="A72" s="88" t="s">
        <v>107</v>
      </c>
      <c r="B72" s="89" t="s">
        <v>134</v>
      </c>
      <c r="C72" s="90">
        <f>'2023'!C72*1.02</f>
        <v>115817.681736</v>
      </c>
      <c r="D72" s="90">
        <f t="shared" si="16"/>
        <v>59.203926766006397</v>
      </c>
      <c r="E72" s="89">
        <v>37.5</v>
      </c>
      <c r="F72" s="92">
        <f t="shared" si="17"/>
        <v>1554.3017104141104</v>
      </c>
      <c r="G72" s="92">
        <f t="shared" si="18"/>
        <v>15551.787806649869</v>
      </c>
      <c r="H72" s="92">
        <f t="shared" si="19"/>
        <v>7406.7783817632308</v>
      </c>
      <c r="I72" s="92">
        <f t="shared" si="20"/>
        <v>880.28987584810568</v>
      </c>
      <c r="J72" s="92">
        <f t="shared" si="21"/>
        <v>25393.157774675314</v>
      </c>
      <c r="K72" s="318">
        <f t="shared" si="22"/>
        <v>2886.1914298428119</v>
      </c>
      <c r="L72" s="323">
        <f t="shared" si="23"/>
        <v>144097.03094051813</v>
      </c>
      <c r="P72" s="88" t="s">
        <v>207</v>
      </c>
      <c r="Q72" s="89" t="s">
        <v>137</v>
      </c>
      <c r="R72" s="90">
        <f>'2023'!R72*1.02</f>
        <v>132364.44262800002</v>
      </c>
      <c r="S72" s="90">
        <f t="shared" si="24"/>
        <v>67.662334889712469</v>
      </c>
      <c r="T72" s="89">
        <v>37.5</v>
      </c>
      <c r="U72" s="92">
        <f t="shared" si="25"/>
        <v>1776.3633021395708</v>
      </c>
      <c r="V72" s="92">
        <f t="shared" si="26"/>
        <v>17773.656785743497</v>
      </c>
      <c r="W72" s="92">
        <f t="shared" si="27"/>
        <v>8279.3382180156277</v>
      </c>
      <c r="X72" s="92">
        <f t="shared" si="28"/>
        <v>1139.3584703691229</v>
      </c>
      <c r="Y72" s="92">
        <f t="shared" si="31"/>
        <v>28968.716776267815</v>
      </c>
      <c r="Z72" s="318">
        <f t="shared" si="29"/>
        <v>3298.5388258734829</v>
      </c>
      <c r="AA72" s="323">
        <f t="shared" si="30"/>
        <v>164631.69823014131</v>
      </c>
    </row>
    <row r="73" spans="1:27" x14ac:dyDescent="0.3">
      <c r="A73" s="88" t="s">
        <v>108</v>
      </c>
      <c r="B73" s="89" t="s">
        <v>134</v>
      </c>
      <c r="C73" s="90">
        <f>'2023'!C73*1.02</f>
        <v>119719.42102800001</v>
      </c>
      <c r="D73" s="90">
        <f t="shared" si="16"/>
        <v>61.198426084600648</v>
      </c>
      <c r="E73" s="89">
        <v>37.5</v>
      </c>
      <c r="F73" s="92">
        <f t="shared" si="17"/>
        <v>1606.6640091947854</v>
      </c>
      <c r="G73" s="92">
        <f t="shared" si="18"/>
        <v>16075.706267428312</v>
      </c>
      <c r="H73" s="92">
        <f t="shared" si="19"/>
        <v>7656.3026150762089</v>
      </c>
      <c r="I73" s="92">
        <f t="shared" si="20"/>
        <v>909.94563777896099</v>
      </c>
      <c r="J73" s="92">
        <f t="shared" si="21"/>
        <v>26248.618529478266</v>
      </c>
      <c r="K73" s="318">
        <f t="shared" si="22"/>
        <v>2983.4232716242814</v>
      </c>
      <c r="L73" s="323">
        <f t="shared" si="23"/>
        <v>148951.46282910259</v>
      </c>
      <c r="P73" s="88" t="s">
        <v>208</v>
      </c>
      <c r="Q73" s="89" t="s">
        <v>137</v>
      </c>
      <c r="R73" s="90">
        <f>'2023'!R73*1.02</f>
        <v>136262.967084</v>
      </c>
      <c r="S73" s="90">
        <f t="shared" si="24"/>
        <v>69.655190841661337</v>
      </c>
      <c r="T73" s="89">
        <v>37.5</v>
      </c>
      <c r="U73" s="92">
        <f t="shared" si="25"/>
        <v>1828.6824570322085</v>
      </c>
      <c r="V73" s="92">
        <f t="shared" si="26"/>
        <v>18297.143564186768</v>
      </c>
      <c r="W73" s="92">
        <f t="shared" si="27"/>
        <v>8523.1892242344329</v>
      </c>
      <c r="X73" s="92">
        <f t="shared" si="28"/>
        <v>1172.9159482891423</v>
      </c>
      <c r="Y73" s="92">
        <f t="shared" si="31"/>
        <v>29821.931193742552</v>
      </c>
      <c r="Z73" s="318">
        <f t="shared" si="29"/>
        <v>3395.6905535309902</v>
      </c>
      <c r="AA73" s="323">
        <f t="shared" si="30"/>
        <v>169480.58883127355</v>
      </c>
    </row>
    <row r="74" spans="1:27" x14ac:dyDescent="0.3">
      <c r="A74" s="88" t="s">
        <v>109</v>
      </c>
      <c r="B74" s="89" t="s">
        <v>134</v>
      </c>
      <c r="C74" s="90">
        <f>'2023'!C74*1.02</f>
        <v>123624.37515600001</v>
      </c>
      <c r="D74" s="90">
        <f t="shared" si="16"/>
        <v>63.194568769840259</v>
      </c>
      <c r="E74" s="89">
        <v>37.5</v>
      </c>
      <c r="F74" s="92">
        <f t="shared" si="17"/>
        <v>1659.0694518634971</v>
      </c>
      <c r="G74" s="92">
        <f t="shared" si="18"/>
        <v>16600.056410541914</v>
      </c>
      <c r="H74" s="92">
        <f t="shared" si="19"/>
        <v>7906.0324437475865</v>
      </c>
      <c r="I74" s="92">
        <f t="shared" si="20"/>
        <v>939.62583455897629</v>
      </c>
      <c r="J74" s="92">
        <f t="shared" si="21"/>
        <v>27104.784140711974</v>
      </c>
      <c r="K74" s="318">
        <f t="shared" si="22"/>
        <v>3080.7352275297126</v>
      </c>
      <c r="L74" s="323">
        <f t="shared" si="23"/>
        <v>153809.89452424171</v>
      </c>
      <c r="P74" s="88" t="s">
        <v>209</v>
      </c>
      <c r="Q74" s="89" t="s">
        <v>137</v>
      </c>
      <c r="R74" s="90">
        <f>'2023'!R74*1.02</f>
        <v>140158.27670399999</v>
      </c>
      <c r="S74" s="90">
        <f t="shared" si="24"/>
        <v>71.646403426964852</v>
      </c>
      <c r="T74" s="89">
        <v>37.5</v>
      </c>
      <c r="U74" s="92">
        <f t="shared" si="25"/>
        <v>1880.9584680368096</v>
      </c>
      <c r="V74" s="92">
        <f t="shared" si="26"/>
        <v>18820.198660294878</v>
      </c>
      <c r="W74" s="92">
        <f t="shared" si="27"/>
        <v>8766.8391438620765</v>
      </c>
      <c r="X74" s="92">
        <f t="shared" si="28"/>
        <v>1206.4457537424876</v>
      </c>
      <c r="Y74" s="92">
        <f t="shared" si="31"/>
        <v>30674.442025936249</v>
      </c>
      <c r="Z74" s="318">
        <f t="shared" si="29"/>
        <v>3492.7621670645367</v>
      </c>
      <c r="AA74" s="323">
        <f t="shared" si="30"/>
        <v>174325.48089700076</v>
      </c>
    </row>
    <row r="75" spans="1:27" x14ac:dyDescent="0.3">
      <c r="A75" s="88" t="s">
        <v>110</v>
      </c>
      <c r="B75" s="89" t="s">
        <v>134</v>
      </c>
      <c r="C75" s="90">
        <f>'2023'!C75*1.02</f>
        <v>127522.89961200001</v>
      </c>
      <c r="D75" s="90">
        <f t="shared" si="16"/>
        <v>65.187424721789156</v>
      </c>
      <c r="E75" s="89">
        <v>37.5</v>
      </c>
      <c r="F75" s="92">
        <f t="shared" si="17"/>
        <v>1711.388606756135</v>
      </c>
      <c r="G75" s="92">
        <f t="shared" si="18"/>
        <v>17123.54318898519</v>
      </c>
      <c r="H75" s="92">
        <f t="shared" si="19"/>
        <v>8155.3510817021624</v>
      </c>
      <c r="I75" s="92">
        <f t="shared" si="20"/>
        <v>969.25716164067103</v>
      </c>
      <c r="J75" s="92">
        <f t="shared" si="21"/>
        <v>27959.540039084161</v>
      </c>
      <c r="K75" s="318">
        <f t="shared" si="22"/>
        <v>3177.8869551872212</v>
      </c>
      <c r="L75" s="323">
        <f t="shared" si="23"/>
        <v>158660.32660627141</v>
      </c>
      <c r="P75" s="88" t="s">
        <v>210</v>
      </c>
      <c r="Q75" s="89" t="s">
        <v>137</v>
      </c>
      <c r="R75" s="90">
        <f>'2023'!R75*1.02</f>
        <v>144061.087608</v>
      </c>
      <c r="S75" s="90">
        <f t="shared" si="24"/>
        <v>73.641450534440892</v>
      </c>
      <c r="T75" s="89">
        <v>37.5</v>
      </c>
      <c r="U75" s="92">
        <f t="shared" si="25"/>
        <v>1933.3351481134969</v>
      </c>
      <c r="V75" s="92">
        <f t="shared" si="26"/>
        <v>19344.261015185039</v>
      </c>
      <c r="W75" s="92">
        <f t="shared" si="27"/>
        <v>9010.9582655357699</v>
      </c>
      <c r="X75" s="92">
        <f t="shared" si="28"/>
        <v>1240.040128284739</v>
      </c>
      <c r="Y75" s="92">
        <f t="shared" si="31"/>
        <v>31528.594557119042</v>
      </c>
      <c r="Z75" s="318">
        <f t="shared" si="29"/>
        <v>3590.0207135539936</v>
      </c>
      <c r="AA75" s="323">
        <f t="shared" si="30"/>
        <v>179179.70287867304</v>
      </c>
    </row>
    <row r="76" spans="1:27" x14ac:dyDescent="0.3">
      <c r="A76" s="88" t="s">
        <v>111</v>
      </c>
      <c r="B76" s="89" t="s">
        <v>134</v>
      </c>
      <c r="C76" s="90">
        <f>'2023'!C76*1.02</f>
        <v>131428.92535199999</v>
      </c>
      <c r="D76" s="90">
        <f t="shared" si="16"/>
        <v>67.184115195910536</v>
      </c>
      <c r="E76" s="89">
        <v>37.5</v>
      </c>
      <c r="F76" s="92">
        <f t="shared" si="17"/>
        <v>1763.8084307208587</v>
      </c>
      <c r="G76" s="92">
        <f t="shared" si="18"/>
        <v>17648.037226210512</v>
      </c>
      <c r="H76" s="92">
        <f t="shared" si="19"/>
        <v>8405.1494421596726</v>
      </c>
      <c r="I76" s="92">
        <f t="shared" si="20"/>
        <v>998.9455033704063</v>
      </c>
      <c r="J76" s="92">
        <f t="shared" si="21"/>
        <v>28815.940602461451</v>
      </c>
      <c r="K76" s="318">
        <f t="shared" si="22"/>
        <v>3275.2256158006385</v>
      </c>
      <c r="L76" s="323">
        <f t="shared" si="23"/>
        <v>163520.09157026207</v>
      </c>
      <c r="P76" s="88" t="s">
        <v>211</v>
      </c>
      <c r="Q76" s="89" t="s">
        <v>137</v>
      </c>
      <c r="R76" s="90">
        <f>'2023'!R76*1.02</f>
        <v>147955.32561600005</v>
      </c>
      <c r="S76" s="90">
        <f t="shared" si="24"/>
        <v>75.632115330862646</v>
      </c>
      <c r="T76" s="89">
        <v>37.5</v>
      </c>
      <c r="U76" s="92">
        <f t="shared" si="25"/>
        <v>1985.5967778220866</v>
      </c>
      <c r="V76" s="92">
        <f t="shared" si="26"/>
        <v>19867.172217181436</v>
      </c>
      <c r="W76" s="92">
        <f t="shared" si="27"/>
        <v>9254.541156299696</v>
      </c>
      <c r="X76" s="92">
        <f t="shared" si="28"/>
        <v>1273.5607095825269</v>
      </c>
      <c r="Y76" s="92">
        <f t="shared" si="31"/>
        <v>32380.870860885745</v>
      </c>
      <c r="Z76" s="318">
        <f t="shared" si="29"/>
        <v>3687.065622379554</v>
      </c>
      <c r="AA76" s="323">
        <f t="shared" si="30"/>
        <v>184023.26209926538</v>
      </c>
    </row>
    <row r="77" spans="1:27" x14ac:dyDescent="0.3">
      <c r="A77" s="88" t="s">
        <v>112</v>
      </c>
      <c r="B77" s="89" t="s">
        <v>134</v>
      </c>
      <c r="C77" s="90">
        <f>'2023'!C77*1.02</f>
        <v>135333.87948</v>
      </c>
      <c r="D77" s="90">
        <f t="shared" si="16"/>
        <v>69.180257881150155</v>
      </c>
      <c r="E77" s="89">
        <v>37.5</v>
      </c>
      <c r="F77" s="92">
        <f t="shared" si="17"/>
        <v>1816.2138733895706</v>
      </c>
      <c r="G77" s="92">
        <f t="shared" si="18"/>
        <v>18172.387369324122</v>
      </c>
      <c r="H77" s="92">
        <f t="shared" si="19"/>
        <v>8654.8792708310539</v>
      </c>
      <c r="I77" s="92">
        <f t="shared" si="20"/>
        <v>1028.6257001504218</v>
      </c>
      <c r="J77" s="92">
        <f t="shared" si="21"/>
        <v>29672.106213695166</v>
      </c>
      <c r="K77" s="318">
        <f t="shared" si="22"/>
        <v>3372.5375717060701</v>
      </c>
      <c r="L77" s="323">
        <f t="shared" si="23"/>
        <v>168378.52326540128</v>
      </c>
      <c r="P77" s="88" t="s">
        <v>212</v>
      </c>
      <c r="Q77" s="89" t="s">
        <v>137</v>
      </c>
      <c r="R77" s="90">
        <f>'2023'!R77*1.02</f>
        <v>151857.064908</v>
      </c>
      <c r="S77" s="90">
        <f t="shared" si="24"/>
        <v>77.626614649456869</v>
      </c>
      <c r="T77" s="89">
        <v>37.5</v>
      </c>
      <c r="U77" s="92">
        <f t="shared" si="25"/>
        <v>2037.9590766027609</v>
      </c>
      <c r="V77" s="92">
        <f t="shared" si="26"/>
        <v>20391.090677959866</v>
      </c>
      <c r="W77" s="92">
        <f t="shared" si="27"/>
        <v>9498.5932491096646</v>
      </c>
      <c r="X77" s="92">
        <f t="shared" si="28"/>
        <v>1307.1458599692198</v>
      </c>
      <c r="Y77" s="92">
        <f t="shared" si="31"/>
        <v>33234.788863641515</v>
      </c>
      <c r="Z77" s="318">
        <f t="shared" si="29"/>
        <v>3784.2974641610222</v>
      </c>
      <c r="AA77" s="323">
        <f t="shared" si="30"/>
        <v>188876.15123580256</v>
      </c>
    </row>
    <row r="78" spans="1:27" x14ac:dyDescent="0.3">
      <c r="A78" s="88" t="s">
        <v>113</v>
      </c>
      <c r="B78" s="89" t="s">
        <v>134</v>
      </c>
      <c r="C78" s="90">
        <f>'2023'!C78*1.02</f>
        <v>139238.83360799999</v>
      </c>
      <c r="D78" s="90">
        <f t="shared" si="16"/>
        <v>71.176400566389773</v>
      </c>
      <c r="E78" s="89">
        <v>37.5</v>
      </c>
      <c r="F78" s="92">
        <f t="shared" si="17"/>
        <v>1868.619316058282</v>
      </c>
      <c r="G78" s="92">
        <f t="shared" si="18"/>
        <v>18696.737512437721</v>
      </c>
      <c r="H78" s="92">
        <f t="shared" si="19"/>
        <v>8904.6090995024279</v>
      </c>
      <c r="I78" s="92">
        <f t="shared" si="20"/>
        <v>1058.305896930437</v>
      </c>
      <c r="J78" s="92">
        <f t="shared" si="21"/>
        <v>30528.271824928866</v>
      </c>
      <c r="K78" s="318">
        <f t="shared" si="22"/>
        <v>3469.8495276115013</v>
      </c>
      <c r="L78" s="323">
        <f t="shared" si="23"/>
        <v>173236.95496054037</v>
      </c>
      <c r="P78" s="88" t="s">
        <v>213</v>
      </c>
      <c r="Q78" s="89" t="s">
        <v>137</v>
      </c>
      <c r="R78" s="90">
        <f>'2023'!R78*1.02</f>
        <v>158356.39168800003</v>
      </c>
      <c r="S78" s="90">
        <f t="shared" si="24"/>
        <v>80.948954217508003</v>
      </c>
      <c r="T78" s="89">
        <v>37.5</v>
      </c>
      <c r="U78" s="92">
        <f t="shared" si="25"/>
        <v>2125.1816369171784</v>
      </c>
      <c r="V78" s="92">
        <f t="shared" si="26"/>
        <v>21263.80846555153</v>
      </c>
      <c r="W78" s="92">
        <f t="shared" si="27"/>
        <v>9905.1233075805467</v>
      </c>
      <c r="X78" s="92">
        <f t="shared" si="28"/>
        <v>1363.0903634285155</v>
      </c>
      <c r="Y78" s="92">
        <f t="shared" si="31"/>
        <v>34657.20377347777</v>
      </c>
      <c r="Z78" s="318">
        <f t="shared" si="29"/>
        <v>3946.2615181035153</v>
      </c>
      <c r="AA78" s="323">
        <f t="shared" si="30"/>
        <v>196959.85697958129</v>
      </c>
    </row>
    <row r="79" spans="1:27" x14ac:dyDescent="0.3">
      <c r="A79" s="88" t="s">
        <v>114</v>
      </c>
      <c r="B79" s="89" t="s">
        <v>134</v>
      </c>
      <c r="C79" s="90">
        <f>'2023'!C79*1.02</f>
        <v>143138.429676</v>
      </c>
      <c r="D79" s="90">
        <f t="shared" si="16"/>
        <v>73.169804307220431</v>
      </c>
      <c r="E79" s="89">
        <v>37.5</v>
      </c>
      <c r="F79" s="92">
        <f t="shared" si="17"/>
        <v>1920.9528522469325</v>
      </c>
      <c r="G79" s="92">
        <f t="shared" si="18"/>
        <v>19220.36818499272</v>
      </c>
      <c r="H79" s="92">
        <f t="shared" si="19"/>
        <v>9153.99626924314</v>
      </c>
      <c r="I79" s="92">
        <f t="shared" si="20"/>
        <v>1087.945368961852</v>
      </c>
      <c r="J79" s="92">
        <f t="shared" si="21"/>
        <v>31383.262675444646</v>
      </c>
      <c r="K79" s="318">
        <f t="shared" si="22"/>
        <v>3567.027959976996</v>
      </c>
      <c r="L79" s="323">
        <f t="shared" si="23"/>
        <v>178088.72031142161</v>
      </c>
      <c r="P79" s="88" t="s">
        <v>214</v>
      </c>
      <c r="Q79" s="89" t="s">
        <v>137</v>
      </c>
      <c r="R79" s="90">
        <f>'2023'!R79*1.02</f>
        <v>163547.28021600001</v>
      </c>
      <c r="S79" s="90">
        <f t="shared" si="24"/>
        <v>83.602443560894571</v>
      </c>
      <c r="T79" s="89">
        <v>37.5</v>
      </c>
      <c r="U79" s="92">
        <f t="shared" si="25"/>
        <v>2194.8446348006137</v>
      </c>
      <c r="V79" s="92">
        <f t="shared" si="26"/>
        <v>21960.831542731084</v>
      </c>
      <c r="W79" s="92">
        <f t="shared" si="27"/>
        <v>10229.81112344748</v>
      </c>
      <c r="X79" s="92">
        <f t="shared" si="28"/>
        <v>1407.7721729514878</v>
      </c>
      <c r="Y79" s="92">
        <f t="shared" si="31"/>
        <v>35793.259473930666</v>
      </c>
      <c r="Z79" s="318">
        <f t="shared" si="29"/>
        <v>4075.6191235936103</v>
      </c>
      <c r="AA79" s="323">
        <f t="shared" si="30"/>
        <v>203416.15881352432</v>
      </c>
    </row>
    <row r="80" spans="1:27" x14ac:dyDescent="0.3">
      <c r="A80" s="88" t="s">
        <v>115</v>
      </c>
      <c r="B80" s="89" t="s">
        <v>134</v>
      </c>
      <c r="C80" s="90">
        <f>'2023'!C80*1.02</f>
        <v>147046.59864000001</v>
      </c>
      <c r="D80" s="90">
        <f t="shared" si="16"/>
        <v>75.167590359105446</v>
      </c>
      <c r="E80" s="89">
        <v>37.5</v>
      </c>
      <c r="F80" s="92">
        <f t="shared" si="17"/>
        <v>1973.4014388036812</v>
      </c>
      <c r="G80" s="92">
        <f t="shared" si="18"/>
        <v>19745.150010441488</v>
      </c>
      <c r="H80" s="92">
        <f t="shared" si="19"/>
        <v>9403.931693272918</v>
      </c>
      <c r="I80" s="92">
        <f t="shared" si="20"/>
        <v>1117.6500005910275</v>
      </c>
      <c r="J80" s="92">
        <f t="shared" si="21"/>
        <v>32240.133143109117</v>
      </c>
      <c r="K80" s="318">
        <f t="shared" si="22"/>
        <v>3664.4200300063903</v>
      </c>
      <c r="L80" s="323">
        <f t="shared" si="23"/>
        <v>182951.15181311552</v>
      </c>
      <c r="P80" s="88" t="s">
        <v>215</v>
      </c>
      <c r="Q80" s="89" t="s">
        <v>137</v>
      </c>
      <c r="R80" s="90">
        <f>'2023'!R80*1.02</f>
        <v>168743.52680399999</v>
      </c>
      <c r="S80" s="90">
        <f t="shared" si="24"/>
        <v>86.258671848690085</v>
      </c>
      <c r="T80" s="89">
        <v>37.5</v>
      </c>
      <c r="U80" s="92">
        <f t="shared" si="25"/>
        <v>2264.5795391641104</v>
      </c>
      <c r="V80" s="92">
        <f t="shared" si="26"/>
        <v>22658.574090469247</v>
      </c>
      <c r="W80" s="92">
        <f t="shared" si="27"/>
        <v>10554.834083633017</v>
      </c>
      <c r="X80" s="92">
        <f t="shared" si="28"/>
        <v>1452.50010325225</v>
      </c>
      <c r="Y80" s="92">
        <f t="shared" si="31"/>
        <v>36930.487816518624</v>
      </c>
      <c r="Z80" s="318">
        <f t="shared" si="29"/>
        <v>4205.1102526236418</v>
      </c>
      <c r="AA80" s="323">
        <f t="shared" si="30"/>
        <v>209879.12487314225</v>
      </c>
    </row>
    <row r="81" spans="1:27" x14ac:dyDescent="0.3">
      <c r="A81" s="88" t="s">
        <v>116</v>
      </c>
      <c r="B81" s="89" t="s">
        <v>134</v>
      </c>
      <c r="C81" s="90">
        <f>'2023'!C81*1.02</f>
        <v>153552.35509200001</v>
      </c>
      <c r="D81" s="90">
        <f t="shared" si="16"/>
        <v>78.493216660447303</v>
      </c>
      <c r="E81" s="89">
        <v>37.5</v>
      </c>
      <c r="F81" s="92">
        <f t="shared" si="17"/>
        <v>2060.710286894172</v>
      </c>
      <c r="G81" s="92">
        <f t="shared" si="18"/>
        <v>20618.73116270348</v>
      </c>
      <c r="H81" s="92">
        <f t="shared" si="19"/>
        <v>9819.9881668909038</v>
      </c>
      <c r="I81" s="92">
        <f t="shared" si="20"/>
        <v>1167.0979903417062</v>
      </c>
      <c r="J81" s="92">
        <f t="shared" si="21"/>
        <v>33666.527606830263</v>
      </c>
      <c r="K81" s="318">
        <f t="shared" si="22"/>
        <v>3826.544312196806</v>
      </c>
      <c r="L81" s="323">
        <f t="shared" si="23"/>
        <v>191045.42701102709</v>
      </c>
      <c r="P81" s="88" t="s">
        <v>216</v>
      </c>
      <c r="Q81" s="89" t="s">
        <v>137</v>
      </c>
      <c r="R81" s="90">
        <f>'2023'!R81*1.02</f>
        <v>173941.91661600003</v>
      </c>
      <c r="S81" s="90">
        <f t="shared" si="24"/>
        <v>88.91599571424922</v>
      </c>
      <c r="T81" s="89">
        <v>37.5</v>
      </c>
      <c r="U81" s="92">
        <f t="shared" si="25"/>
        <v>2334.3432061196322</v>
      </c>
      <c r="V81" s="92">
        <f t="shared" si="26"/>
        <v>23356.604426430858</v>
      </c>
      <c r="W81" s="92">
        <f t="shared" si="27"/>
        <v>10879.991101546004</v>
      </c>
      <c r="X81" s="92">
        <f t="shared" si="28"/>
        <v>1497.2464818641288</v>
      </c>
      <c r="Y81" s="92">
        <f t="shared" si="31"/>
        <v>38068.185215960628</v>
      </c>
      <c r="Z81" s="318">
        <f t="shared" si="29"/>
        <v>4334.6547910696499</v>
      </c>
      <c r="AA81" s="323">
        <f t="shared" si="30"/>
        <v>216344.75662303032</v>
      </c>
    </row>
    <row r="82" spans="1:27" x14ac:dyDescent="0.3">
      <c r="A82" s="88" t="s">
        <v>117</v>
      </c>
      <c r="B82" s="89" t="s">
        <v>134</v>
      </c>
      <c r="C82" s="90">
        <f>'2023'!C82*1.02</f>
        <v>158755.03135200002</v>
      </c>
      <c r="D82" s="90">
        <f t="shared" si="16"/>
        <v>81.152731681533552</v>
      </c>
      <c r="E82" s="89">
        <v>37.5</v>
      </c>
      <c r="F82" s="92">
        <f t="shared" si="17"/>
        <v>2130.5314790337425</v>
      </c>
      <c r="G82" s="92">
        <f t="shared" si="18"/>
        <v>21317.337075111973</v>
      </c>
      <c r="H82" s="92">
        <f t="shared" si="19"/>
        <v>10152.709988570252</v>
      </c>
      <c r="I82" s="92">
        <f t="shared" si="20"/>
        <v>1206.6417212327531</v>
      </c>
      <c r="J82" s="92">
        <f t="shared" si="21"/>
        <v>34807.220263948722</v>
      </c>
      <c r="K82" s="318">
        <f t="shared" si="22"/>
        <v>3956.1956694747605</v>
      </c>
      <c r="L82" s="323">
        <f t="shared" si="23"/>
        <v>197518.44728542349</v>
      </c>
      <c r="P82" s="88" t="s">
        <v>217</v>
      </c>
      <c r="Q82" s="89" t="s">
        <v>137</v>
      </c>
      <c r="R82" s="90">
        <f>'2023'!R82*1.02</f>
        <v>202532.52477600001</v>
      </c>
      <c r="S82" s="90">
        <f t="shared" si="24"/>
        <v>103.53100308038339</v>
      </c>
      <c r="T82" s="89">
        <v>37.5</v>
      </c>
      <c r="U82" s="92">
        <f t="shared" si="25"/>
        <v>2718.0361837269938</v>
      </c>
      <c r="V82" s="92">
        <f t="shared" si="26"/>
        <v>27195.699327163831</v>
      </c>
      <c r="W82" s="92">
        <f t="shared" si="27"/>
        <v>12668.32118563555</v>
      </c>
      <c r="X82" s="92">
        <f t="shared" si="28"/>
        <v>1743.3469521516813</v>
      </c>
      <c r="Y82" s="92">
        <f t="shared" si="31"/>
        <v>44325.403648678053</v>
      </c>
      <c r="Z82" s="318">
        <f t="shared" si="29"/>
        <v>5047.1364001686898</v>
      </c>
      <c r="AA82" s="323">
        <f t="shared" si="30"/>
        <v>251905.06482484678</v>
      </c>
    </row>
    <row r="83" spans="1:27" x14ac:dyDescent="0.3">
      <c r="A83" s="88" t="s">
        <v>118</v>
      </c>
      <c r="B83" s="89" t="s">
        <v>134</v>
      </c>
      <c r="C83" s="90">
        <f>'2023'!C83*1.02</f>
        <v>163961.99406000003</v>
      </c>
      <c r="D83" s="90">
        <f t="shared" si="16"/>
        <v>83.814437858146974</v>
      </c>
      <c r="E83" s="89">
        <v>37.5</v>
      </c>
      <c r="F83" s="92">
        <f t="shared" si="17"/>
        <v>2200.4101963573621</v>
      </c>
      <c r="G83" s="92">
        <f t="shared" si="18"/>
        <v>22016.518563967355</v>
      </c>
      <c r="H83" s="92">
        <f t="shared" si="19"/>
        <v>10485.705937394132</v>
      </c>
      <c r="I83" s="92">
        <f t="shared" si="20"/>
        <v>1246.2180319226802</v>
      </c>
      <c r="J83" s="92">
        <f t="shared" si="21"/>
        <v>35948.852729641534</v>
      </c>
      <c r="K83" s="318">
        <f t="shared" si="22"/>
        <v>4085.953845584665</v>
      </c>
      <c r="L83" s="323">
        <f t="shared" si="23"/>
        <v>203996.80063522622</v>
      </c>
    </row>
    <row r="84" spans="1:27" x14ac:dyDescent="0.3">
      <c r="A84" s="88" t="s">
        <v>119</v>
      </c>
      <c r="B84" s="89" t="s">
        <v>134</v>
      </c>
      <c r="C84" s="90">
        <f>'2023'!C84*1.02</f>
        <v>169167.885156</v>
      </c>
      <c r="D84" s="90">
        <f t="shared" si="16"/>
        <v>86.475596245878592</v>
      </c>
      <c r="E84" s="89">
        <v>37.5</v>
      </c>
      <c r="F84" s="92">
        <f t="shared" si="17"/>
        <v>2270.2745323849695</v>
      </c>
      <c r="G84" s="92">
        <f t="shared" si="18"/>
        <v>22715.55615871101</v>
      </c>
      <c r="H84" s="92">
        <f t="shared" si="19"/>
        <v>10818.63335443188</v>
      </c>
      <c r="I84" s="92">
        <f t="shared" si="20"/>
        <v>1285.7861976628872</v>
      </c>
      <c r="J84" s="92">
        <f t="shared" si="21"/>
        <v>37090.250243190741</v>
      </c>
      <c r="K84" s="318">
        <f t="shared" si="22"/>
        <v>4215.6853169865817</v>
      </c>
      <c r="L84" s="323">
        <f t="shared" si="23"/>
        <v>210473.82071617732</v>
      </c>
    </row>
    <row r="85" spans="1:27" x14ac:dyDescent="0.3">
      <c r="A85" s="88" t="s">
        <v>120</v>
      </c>
      <c r="B85" s="89" t="s">
        <v>134</v>
      </c>
      <c r="C85" s="90">
        <f>'2023'!C85*1.02</f>
        <v>197800.28618400003</v>
      </c>
      <c r="D85" s="90">
        <f t="shared" si="16"/>
        <v>101.11196737840257</v>
      </c>
      <c r="E85" s="89">
        <v>37.5</v>
      </c>
      <c r="F85" s="92">
        <f t="shared" si="17"/>
        <v>2654.5283805368099</v>
      </c>
      <c r="G85" s="92">
        <f t="shared" si="18"/>
        <v>26560.262929801134</v>
      </c>
      <c r="H85" s="92">
        <f t="shared" si="19"/>
        <v>12649.7341481395</v>
      </c>
      <c r="I85" s="92">
        <f t="shared" si="20"/>
        <v>1503.4111092340263</v>
      </c>
      <c r="J85" s="92">
        <f t="shared" si="21"/>
        <v>43367.936567711469</v>
      </c>
      <c r="K85" s="318">
        <f t="shared" si="22"/>
        <v>4929.2084096971248</v>
      </c>
      <c r="L85" s="323">
        <f t="shared" si="23"/>
        <v>246097.43116140866</v>
      </c>
    </row>
  </sheetData>
  <mergeCells count="20">
    <mergeCell ref="A1:A2"/>
    <mergeCell ref="B1:B2"/>
    <mergeCell ref="C1:C2"/>
    <mergeCell ref="D1:D2"/>
    <mergeCell ref="E1:E2"/>
    <mergeCell ref="K1:K2"/>
    <mergeCell ref="S1:S2"/>
    <mergeCell ref="T1:T2"/>
    <mergeCell ref="F1:F2"/>
    <mergeCell ref="J1:J2"/>
    <mergeCell ref="L1:L2"/>
    <mergeCell ref="M1:O2"/>
    <mergeCell ref="P1:P2"/>
    <mergeCell ref="U1:U2"/>
    <mergeCell ref="Y1:Y2"/>
    <mergeCell ref="AA1:AA2"/>
    <mergeCell ref="M3:O4"/>
    <mergeCell ref="Z1:Z2"/>
    <mergeCell ref="Q1:Q2"/>
    <mergeCell ref="R1:R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"/>
  <sheetViews>
    <sheetView workbookViewId="0">
      <selection activeCell="E15" sqref="E15"/>
    </sheetView>
  </sheetViews>
  <sheetFormatPr defaultRowHeight="13.2" x14ac:dyDescent="0.25"/>
  <cols>
    <col min="2" max="2" width="28.88671875" bestFit="1" customWidth="1"/>
  </cols>
  <sheetData>
    <row r="1" spans="1:3" x14ac:dyDescent="0.25">
      <c r="A1" s="72" t="s">
        <v>32</v>
      </c>
      <c r="B1" s="75" t="s">
        <v>41</v>
      </c>
      <c r="C1" s="73" t="s">
        <v>38</v>
      </c>
    </row>
    <row r="2" spans="1:3" x14ac:dyDescent="0.25">
      <c r="A2" s="72" t="s">
        <v>33</v>
      </c>
      <c r="B2" s="75" t="s">
        <v>42</v>
      </c>
      <c r="C2" s="73" t="s">
        <v>39</v>
      </c>
    </row>
    <row r="3" spans="1:3" x14ac:dyDescent="0.25">
      <c r="A3" s="72" t="s">
        <v>34</v>
      </c>
      <c r="B3" s="75" t="s">
        <v>43</v>
      </c>
      <c r="C3" s="73" t="s">
        <v>40</v>
      </c>
    </row>
    <row r="4" spans="1:3" x14ac:dyDescent="0.25">
      <c r="A4" s="72" t="s">
        <v>35</v>
      </c>
      <c r="B4" s="75" t="s">
        <v>44</v>
      </c>
    </row>
    <row r="5" spans="1:3" x14ac:dyDescent="0.25">
      <c r="A5" s="72" t="s">
        <v>36</v>
      </c>
      <c r="B5" s="75" t="s">
        <v>45</v>
      </c>
    </row>
    <row r="6" spans="1:3" x14ac:dyDescent="0.25">
      <c r="A6" s="72" t="s">
        <v>37</v>
      </c>
      <c r="B6" s="75" t="s">
        <v>46</v>
      </c>
    </row>
    <row r="7" spans="1:3" x14ac:dyDescent="0.25">
      <c r="A7" s="72" t="s">
        <v>777</v>
      </c>
      <c r="B7" s="75" t="s">
        <v>47</v>
      </c>
    </row>
    <row r="8" spans="1:3" x14ac:dyDescent="0.25">
      <c r="A8" s="230">
        <v>2022</v>
      </c>
      <c r="B8" s="75" t="s">
        <v>48</v>
      </c>
    </row>
    <row r="9" spans="1:3" x14ac:dyDescent="0.25">
      <c r="B9" s="75" t="s">
        <v>49</v>
      </c>
    </row>
    <row r="10" spans="1:3" x14ac:dyDescent="0.25">
      <c r="B10" s="75" t="s">
        <v>50</v>
      </c>
    </row>
    <row r="11" spans="1:3" x14ac:dyDescent="0.25">
      <c r="A11">
        <v>2018</v>
      </c>
      <c r="B11" s="75" t="s">
        <v>51</v>
      </c>
    </row>
    <row r="12" spans="1:3" x14ac:dyDescent="0.25">
      <c r="A12">
        <v>2019</v>
      </c>
      <c r="B12" s="75" t="s">
        <v>52</v>
      </c>
    </row>
    <row r="13" spans="1:3" x14ac:dyDescent="0.25">
      <c r="A13">
        <v>2020</v>
      </c>
      <c r="B13" s="75" t="s">
        <v>53</v>
      </c>
    </row>
    <row r="14" spans="1:3" x14ac:dyDescent="0.25">
      <c r="A14">
        <v>2021</v>
      </c>
      <c r="B14" s="75" t="s">
        <v>54</v>
      </c>
    </row>
    <row r="15" spans="1:3" x14ac:dyDescent="0.25">
      <c r="A15">
        <v>2022</v>
      </c>
      <c r="B15" s="75" t="s">
        <v>55</v>
      </c>
    </row>
    <row r="16" spans="1:3" x14ac:dyDescent="0.25">
      <c r="A16">
        <v>2023</v>
      </c>
      <c r="B16" s="75" t="s">
        <v>56</v>
      </c>
    </row>
    <row r="17" spans="1:2" x14ac:dyDescent="0.25">
      <c r="A17">
        <v>2024</v>
      </c>
      <c r="B17" s="75" t="s">
        <v>57</v>
      </c>
    </row>
    <row r="18" spans="1:2" x14ac:dyDescent="0.25">
      <c r="A18">
        <v>2025</v>
      </c>
      <c r="B18" s="75" t="s">
        <v>58</v>
      </c>
    </row>
    <row r="19" spans="1:2" x14ac:dyDescent="0.25">
      <c r="B19" s="75" t="s">
        <v>59</v>
      </c>
    </row>
    <row r="20" spans="1:2" x14ac:dyDescent="0.25">
      <c r="B20" s="75" t="s">
        <v>60</v>
      </c>
    </row>
    <row r="21" spans="1:2" x14ac:dyDescent="0.25">
      <c r="B21" s="75" t="s">
        <v>61</v>
      </c>
    </row>
    <row r="22" spans="1:2" x14ac:dyDescent="0.25">
      <c r="B22" s="75" t="s">
        <v>62</v>
      </c>
    </row>
    <row r="23" spans="1:2" x14ac:dyDescent="0.25">
      <c r="B23" s="75" t="s">
        <v>63</v>
      </c>
    </row>
    <row r="24" spans="1:2" x14ac:dyDescent="0.25">
      <c r="B24" s="75" t="s">
        <v>64</v>
      </c>
    </row>
    <row r="25" spans="1:2" x14ac:dyDescent="0.25">
      <c r="B25" s="75" t="s">
        <v>65</v>
      </c>
    </row>
    <row r="26" spans="1:2" x14ac:dyDescent="0.25">
      <c r="B26" s="75" t="s">
        <v>66</v>
      </c>
    </row>
    <row r="27" spans="1:2" x14ac:dyDescent="0.25">
      <c r="B27" s="75" t="s">
        <v>67</v>
      </c>
    </row>
    <row r="28" spans="1:2" x14ac:dyDescent="0.25">
      <c r="B28" s="75" t="s">
        <v>68</v>
      </c>
    </row>
    <row r="29" spans="1:2" x14ac:dyDescent="0.25">
      <c r="B29" s="75" t="s">
        <v>69</v>
      </c>
    </row>
    <row r="30" spans="1:2" x14ac:dyDescent="0.25">
      <c r="B30" s="75" t="s">
        <v>70</v>
      </c>
    </row>
    <row r="31" spans="1:2" x14ac:dyDescent="0.25">
      <c r="B31" s="75" t="s">
        <v>71</v>
      </c>
    </row>
    <row r="32" spans="1:2" x14ac:dyDescent="0.25">
      <c r="B32" s="75" t="s">
        <v>72</v>
      </c>
    </row>
    <row r="33" spans="2:2" x14ac:dyDescent="0.25">
      <c r="B33" s="75" t="s">
        <v>73</v>
      </c>
    </row>
    <row r="34" spans="2:2" x14ac:dyDescent="0.25">
      <c r="B34" s="75" t="s">
        <v>74</v>
      </c>
    </row>
    <row r="35" spans="2:2" x14ac:dyDescent="0.25">
      <c r="B35" s="75" t="s">
        <v>75</v>
      </c>
    </row>
    <row r="36" spans="2:2" x14ac:dyDescent="0.25">
      <c r="B36" s="75" t="s">
        <v>76</v>
      </c>
    </row>
    <row r="37" spans="2:2" x14ac:dyDescent="0.25">
      <c r="B37" s="75" t="s">
        <v>77</v>
      </c>
    </row>
    <row r="38" spans="2:2" x14ac:dyDescent="0.25">
      <c r="B38" s="75" t="s">
        <v>78</v>
      </c>
    </row>
    <row r="39" spans="2:2" x14ac:dyDescent="0.25">
      <c r="B39" s="76" t="s">
        <v>121</v>
      </c>
    </row>
    <row r="40" spans="2:2" x14ac:dyDescent="0.25">
      <c r="B40" s="75" t="s">
        <v>80</v>
      </c>
    </row>
    <row r="41" spans="2:2" x14ac:dyDescent="0.25">
      <c r="B41" s="75" t="s">
        <v>81</v>
      </c>
    </row>
    <row r="42" spans="2:2" x14ac:dyDescent="0.25">
      <c r="B42" s="75" t="s">
        <v>82</v>
      </c>
    </row>
    <row r="43" spans="2:2" x14ac:dyDescent="0.25">
      <c r="B43" s="75" t="s">
        <v>83</v>
      </c>
    </row>
    <row r="44" spans="2:2" x14ac:dyDescent="0.25">
      <c r="B44" s="75" t="s">
        <v>84</v>
      </c>
    </row>
    <row r="45" spans="2:2" x14ac:dyDescent="0.25">
      <c r="B45" s="75" t="s">
        <v>85</v>
      </c>
    </row>
    <row r="46" spans="2:2" x14ac:dyDescent="0.25">
      <c r="B46" s="75" t="s">
        <v>86</v>
      </c>
    </row>
    <row r="47" spans="2:2" x14ac:dyDescent="0.25">
      <c r="B47" s="75" t="s">
        <v>87</v>
      </c>
    </row>
    <row r="48" spans="2:2" x14ac:dyDescent="0.25">
      <c r="B48" s="75" t="s">
        <v>88</v>
      </c>
    </row>
    <row r="49" spans="2:2" x14ac:dyDescent="0.25">
      <c r="B49" s="75" t="s">
        <v>89</v>
      </c>
    </row>
    <row r="50" spans="2:2" x14ac:dyDescent="0.25">
      <c r="B50" s="75" t="s">
        <v>90</v>
      </c>
    </row>
    <row r="51" spans="2:2" x14ac:dyDescent="0.25">
      <c r="B51" s="75" t="s">
        <v>91</v>
      </c>
    </row>
    <row r="52" spans="2:2" x14ac:dyDescent="0.25">
      <c r="B52" s="75" t="s">
        <v>92</v>
      </c>
    </row>
    <row r="53" spans="2:2" x14ac:dyDescent="0.25">
      <c r="B53" s="75" t="s">
        <v>93</v>
      </c>
    </row>
    <row r="54" spans="2:2" x14ac:dyDescent="0.25">
      <c r="B54" s="75" t="s">
        <v>94</v>
      </c>
    </row>
    <row r="55" spans="2:2" x14ac:dyDescent="0.25">
      <c r="B55" s="75" t="s">
        <v>95</v>
      </c>
    </row>
    <row r="56" spans="2:2" x14ac:dyDescent="0.25">
      <c r="B56" s="75" t="s">
        <v>96</v>
      </c>
    </row>
    <row r="57" spans="2:2" x14ac:dyDescent="0.25">
      <c r="B57" s="75" t="s">
        <v>97</v>
      </c>
    </row>
    <row r="58" spans="2:2" x14ac:dyDescent="0.25">
      <c r="B58" s="75" t="s">
        <v>98</v>
      </c>
    </row>
    <row r="59" spans="2:2" x14ac:dyDescent="0.25">
      <c r="B59" s="75" t="s">
        <v>99</v>
      </c>
    </row>
    <row r="60" spans="2:2" x14ac:dyDescent="0.25">
      <c r="B60" s="75" t="s">
        <v>100</v>
      </c>
    </row>
    <row r="61" spans="2:2" x14ac:dyDescent="0.25">
      <c r="B61" s="75" t="s">
        <v>101</v>
      </c>
    </row>
    <row r="62" spans="2:2" x14ac:dyDescent="0.25">
      <c r="B62" s="75" t="s">
        <v>102</v>
      </c>
    </row>
    <row r="63" spans="2:2" x14ac:dyDescent="0.25">
      <c r="B63" s="75" t="s">
        <v>103</v>
      </c>
    </row>
    <row r="64" spans="2:2" x14ac:dyDescent="0.25">
      <c r="B64" s="75" t="s">
        <v>104</v>
      </c>
    </row>
    <row r="65" spans="2:2" x14ac:dyDescent="0.25">
      <c r="B65" s="75" t="s">
        <v>105</v>
      </c>
    </row>
    <row r="66" spans="2:2" x14ac:dyDescent="0.25">
      <c r="B66" s="75" t="s">
        <v>106</v>
      </c>
    </row>
    <row r="67" spans="2:2" x14ac:dyDescent="0.25">
      <c r="B67" s="75" t="s">
        <v>107</v>
      </c>
    </row>
    <row r="68" spans="2:2" x14ac:dyDescent="0.25">
      <c r="B68" s="75" t="s">
        <v>108</v>
      </c>
    </row>
    <row r="69" spans="2:2" x14ac:dyDescent="0.25">
      <c r="B69" s="75" t="s">
        <v>109</v>
      </c>
    </row>
    <row r="70" spans="2:2" x14ac:dyDescent="0.25">
      <c r="B70" s="75" t="s">
        <v>110</v>
      </c>
    </row>
    <row r="71" spans="2:2" x14ac:dyDescent="0.25">
      <c r="B71" s="75" t="s">
        <v>111</v>
      </c>
    </row>
    <row r="72" spans="2:2" x14ac:dyDescent="0.25">
      <c r="B72" s="75" t="s">
        <v>112</v>
      </c>
    </row>
    <row r="73" spans="2:2" x14ac:dyDescent="0.25">
      <c r="B73" s="75" t="s">
        <v>113</v>
      </c>
    </row>
    <row r="74" spans="2:2" x14ac:dyDescent="0.25">
      <c r="B74" s="75" t="s">
        <v>114</v>
      </c>
    </row>
    <row r="75" spans="2:2" x14ac:dyDescent="0.25">
      <c r="B75" s="75" t="s">
        <v>115</v>
      </c>
    </row>
    <row r="76" spans="2:2" x14ac:dyDescent="0.25">
      <c r="B76" s="75" t="s">
        <v>116</v>
      </c>
    </row>
    <row r="77" spans="2:2" x14ac:dyDescent="0.25">
      <c r="B77" s="75" t="s">
        <v>117</v>
      </c>
    </row>
    <row r="78" spans="2:2" x14ac:dyDescent="0.25">
      <c r="B78" s="75" t="s">
        <v>118</v>
      </c>
    </row>
    <row r="79" spans="2:2" x14ac:dyDescent="0.25">
      <c r="B79" s="75" t="s">
        <v>119</v>
      </c>
    </row>
    <row r="80" spans="2:2" x14ac:dyDescent="0.25">
      <c r="B80" s="75" t="s">
        <v>120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C20" sqref="C20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1272</v>
      </c>
      <c r="D1" s="519" t="s">
        <v>718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30" t="s">
        <v>2002</v>
      </c>
      <c r="L1" s="521" t="s">
        <v>130</v>
      </c>
      <c r="M1" s="528">
        <v>2025</v>
      </c>
      <c r="N1" s="529"/>
      <c r="O1" s="529"/>
      <c r="P1" s="519" t="s">
        <v>122</v>
      </c>
      <c r="Q1" s="519" t="s">
        <v>123</v>
      </c>
      <c r="R1" s="519" t="s">
        <v>1272</v>
      </c>
      <c r="S1" s="519" t="s">
        <v>718</v>
      </c>
      <c r="T1" s="519" t="s">
        <v>126</v>
      </c>
      <c r="U1" s="526" t="s">
        <v>127</v>
      </c>
      <c r="V1" s="82" t="s">
        <v>128</v>
      </c>
      <c r="W1" s="83"/>
      <c r="X1" s="82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87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87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'2024'!C3*1.02</f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'2024'!R3*1.02</f>
        <v>54621.606761279996</v>
      </c>
      <c r="S3" s="90">
        <f>+R3*12/313/75</f>
        <v>27.921588120782108</v>
      </c>
      <c r="T3" s="89">
        <v>37.5</v>
      </c>
      <c r="U3" s="92">
        <f>R3/26.08*2*17.5%</f>
        <v>733.03536681165644</v>
      </c>
      <c r="V3" s="92">
        <f>(R3+U3)*V$2</f>
        <v>7334.4900819721443</v>
      </c>
      <c r="W3" s="92">
        <f>(R3+U3+V3)*5.45%</f>
        <v>3416.557705448477</v>
      </c>
      <c r="X3" s="92">
        <f>(R3+U3+V3)*0.75%</f>
        <v>470.16849157547847</v>
      </c>
      <c r="Y3" s="92">
        <f>SUM(U3:X3)</f>
        <v>11954.251645807755</v>
      </c>
      <c r="Z3" s="318">
        <f>S3*48.75</f>
        <v>1361.1774208881277</v>
      </c>
      <c r="AA3" s="323">
        <f>R3+U3+V3+W3+X3+Z3</f>
        <v>67937.03582797588</v>
      </c>
    </row>
    <row r="4" spans="1:27" x14ac:dyDescent="0.3">
      <c r="A4" s="88" t="s">
        <v>138</v>
      </c>
      <c r="B4" s="89" t="s">
        <v>134</v>
      </c>
      <c r="C4" s="90">
        <f>'2024'!C4*1.02</f>
        <v>0</v>
      </c>
      <c r="D4" s="90">
        <f t="shared" si="0"/>
        <v>0</v>
      </c>
      <c r="E4" s="89">
        <v>37.5</v>
      </c>
      <c r="F4" s="92">
        <f t="shared" ref="F4:F67" si="1">C4/26.08*2*17.5%</f>
        <v>0</v>
      </c>
      <c r="G4" s="92">
        <f t="shared" ref="G4:G67" si="2">(C4+F4)*G$2</f>
        <v>0</v>
      </c>
      <c r="H4" s="92">
        <f t="shared" ref="H4:H67" si="3">(C4+F4+G4)*5.5722%</f>
        <v>0</v>
      </c>
      <c r="I4" s="92">
        <f t="shared" ref="I4:I67" si="4">(C4+F4)*0.75%</f>
        <v>0</v>
      </c>
      <c r="J4" s="92">
        <f t="shared" ref="J4:J67" si="5">SUM(F4:I4)</f>
        <v>0</v>
      </c>
      <c r="K4" s="318">
        <f t="shared" ref="K4:K67" si="6">D4*48.75</f>
        <v>0</v>
      </c>
      <c r="L4" s="323">
        <f t="shared" ref="L4:L67" si="7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f>'2024'!R4*1.02</f>
        <v>56144.217387600002</v>
      </c>
      <c r="S4" s="90">
        <f t="shared" ref="S4:S67" si="8">+R4*12/313/75</f>
        <v>28.699919431361025</v>
      </c>
      <c r="T4" s="89">
        <v>37.5</v>
      </c>
      <c r="U4" s="92">
        <f t="shared" ref="U4:U67" si="9">R4/26.08*2*17.5%</f>
        <v>753.46917506365037</v>
      </c>
      <c r="V4" s="92">
        <f t="shared" ref="V4:V67" si="10">(R4+U4)*V$2</f>
        <v>7538.9434695529344</v>
      </c>
      <c r="W4" s="92">
        <f t="shared" ref="W4:W67" si="11">(R4+U4+V4)*5.45%</f>
        <v>3511.7963367558036</v>
      </c>
      <c r="X4" s="92">
        <f t="shared" ref="X4:X67" si="12">(R4+U4+V4)*0.75%</f>
        <v>483.27472524162437</v>
      </c>
      <c r="Y4" s="92">
        <f t="shared" ref="Y4:Y68" si="13">SUM(U4:X4)</f>
        <v>12287.483706614013</v>
      </c>
      <c r="Z4" s="318">
        <f t="shared" ref="Z4:Z67" si="14">S4*48.75</f>
        <v>1399.1210722788499</v>
      </c>
      <c r="AA4" s="323">
        <f t="shared" ref="AA4:AA67" si="15">R4+U4+V4+W4+X4+Z4</f>
        <v>69830.822166492871</v>
      </c>
    </row>
    <row r="5" spans="1:27" x14ac:dyDescent="0.3">
      <c r="A5" s="88" t="s">
        <v>140</v>
      </c>
      <c r="B5" s="89" t="s">
        <v>134</v>
      </c>
      <c r="C5" s="90">
        <f>'2024'!C5*1.02</f>
        <v>0</v>
      </c>
      <c r="D5" s="90">
        <f t="shared" si="0"/>
        <v>0</v>
      </c>
      <c r="E5" s="89">
        <v>37.5</v>
      </c>
      <c r="F5" s="92">
        <f t="shared" si="1"/>
        <v>0</v>
      </c>
      <c r="G5" s="92">
        <f t="shared" si="2"/>
        <v>0</v>
      </c>
      <c r="H5" s="92">
        <f t="shared" si="3"/>
        <v>0</v>
      </c>
      <c r="I5" s="92">
        <f t="shared" si="4"/>
        <v>0</v>
      </c>
      <c r="J5" s="92">
        <f t="shared" si="5"/>
        <v>0</v>
      </c>
      <c r="K5" s="318">
        <f t="shared" si="6"/>
        <v>0</v>
      </c>
      <c r="L5" s="323">
        <f t="shared" si="7"/>
        <v>0</v>
      </c>
      <c r="P5" s="88" t="s">
        <v>141</v>
      </c>
      <c r="Q5" s="89" t="s">
        <v>137</v>
      </c>
      <c r="R5" s="90">
        <f>'2024'!R5*1.02</f>
        <v>57694.154119920007</v>
      </c>
      <c r="S5" s="90">
        <f t="shared" si="8"/>
        <v>29.492219358425562</v>
      </c>
      <c r="T5" s="89">
        <v>37.5</v>
      </c>
      <c r="U5" s="92">
        <f t="shared" si="9"/>
        <v>774.2697063639572</v>
      </c>
      <c r="V5" s="92">
        <f t="shared" si="10"/>
        <v>7747.0661569826261</v>
      </c>
      <c r="W5" s="92">
        <f t="shared" si="11"/>
        <v>3608.7442040880296</v>
      </c>
      <c r="X5" s="92">
        <f t="shared" si="12"/>
        <v>496.61617487449945</v>
      </c>
      <c r="Y5" s="92">
        <f t="shared" si="13"/>
        <v>12626.696242309114</v>
      </c>
      <c r="Z5" s="318">
        <f t="shared" si="14"/>
        <v>1437.7456937232462</v>
      </c>
      <c r="AA5" s="323">
        <f t="shared" si="15"/>
        <v>71758.596055952366</v>
      </c>
    </row>
    <row r="6" spans="1:27" x14ac:dyDescent="0.3">
      <c r="A6" s="88" t="s">
        <v>41</v>
      </c>
      <c r="B6" s="89" t="s">
        <v>134</v>
      </c>
      <c r="C6" s="90">
        <f>'2024'!C6*1.02</f>
        <v>0</v>
      </c>
      <c r="D6" s="90">
        <f t="shared" si="0"/>
        <v>0</v>
      </c>
      <c r="E6" s="89">
        <v>37.5</v>
      </c>
      <c r="F6" s="92">
        <f t="shared" si="1"/>
        <v>0</v>
      </c>
      <c r="G6" s="92">
        <f t="shared" si="2"/>
        <v>0</v>
      </c>
      <c r="H6" s="92">
        <f t="shared" si="3"/>
        <v>0</v>
      </c>
      <c r="I6" s="92">
        <f t="shared" si="4"/>
        <v>0</v>
      </c>
      <c r="J6" s="92">
        <f t="shared" si="5"/>
        <v>0</v>
      </c>
      <c r="K6" s="318">
        <f t="shared" si="6"/>
        <v>0</v>
      </c>
      <c r="L6" s="323">
        <f t="shared" si="7"/>
        <v>0</v>
      </c>
      <c r="P6" s="88" t="s">
        <v>142</v>
      </c>
      <c r="Q6" s="89" t="s">
        <v>137</v>
      </c>
      <c r="R6" s="90">
        <f>'2024'!R6*1.02</f>
        <v>59247.369984960009</v>
      </c>
      <c r="S6" s="90">
        <f t="shared" si="8"/>
        <v>30.286195519468379</v>
      </c>
      <c r="T6" s="89">
        <v>37.5</v>
      </c>
      <c r="U6" s="92">
        <f t="shared" si="9"/>
        <v>795.11424443006149</v>
      </c>
      <c r="V6" s="92">
        <f t="shared" si="10"/>
        <v>7955.6291603941854</v>
      </c>
      <c r="W6" s="92">
        <f t="shared" si="11"/>
        <v>3705.8971797432418</v>
      </c>
      <c r="X6" s="92">
        <f t="shared" si="12"/>
        <v>509.98585042338186</v>
      </c>
      <c r="Y6" s="92">
        <f t="shared" si="13"/>
        <v>12966.626434990871</v>
      </c>
      <c r="Z6" s="318">
        <f t="shared" si="14"/>
        <v>1476.4520315740835</v>
      </c>
      <c r="AA6" s="323">
        <f t="shared" si="15"/>
        <v>73690.448451524964</v>
      </c>
    </row>
    <row r="7" spans="1:27" x14ac:dyDescent="0.3">
      <c r="A7" s="88" t="s">
        <v>42</v>
      </c>
      <c r="B7" s="89" t="s">
        <v>134</v>
      </c>
      <c r="C7" s="90">
        <f>'2024'!C7*1.02</f>
        <v>0</v>
      </c>
      <c r="D7" s="90">
        <f t="shared" si="0"/>
        <v>0</v>
      </c>
      <c r="E7" s="89">
        <v>37.5</v>
      </c>
      <c r="F7" s="92">
        <f t="shared" si="1"/>
        <v>0</v>
      </c>
      <c r="G7" s="92">
        <f t="shared" si="2"/>
        <v>0</v>
      </c>
      <c r="H7" s="92">
        <f t="shared" si="3"/>
        <v>0</v>
      </c>
      <c r="I7" s="92">
        <f t="shared" si="4"/>
        <v>0</v>
      </c>
      <c r="J7" s="92">
        <f t="shared" si="5"/>
        <v>0</v>
      </c>
      <c r="K7" s="318">
        <f t="shared" si="6"/>
        <v>0</v>
      </c>
      <c r="L7" s="323">
        <f t="shared" si="7"/>
        <v>0</v>
      </c>
      <c r="P7" s="88" t="s">
        <v>143</v>
      </c>
      <c r="Q7" s="89" t="s">
        <v>137</v>
      </c>
      <c r="R7" s="90">
        <f>'2024'!R7*1.02</f>
        <v>60800.585850000003</v>
      </c>
      <c r="S7" s="90">
        <f t="shared" si="8"/>
        <v>31.080171680511182</v>
      </c>
      <c r="T7" s="89">
        <v>37.5</v>
      </c>
      <c r="U7" s="92">
        <f t="shared" si="9"/>
        <v>815.95878249616567</v>
      </c>
      <c r="V7" s="92">
        <f t="shared" si="10"/>
        <v>8164.1921638057429</v>
      </c>
      <c r="W7" s="92">
        <f t="shared" si="11"/>
        <v>3803.0501553984541</v>
      </c>
      <c r="X7" s="92">
        <f t="shared" si="12"/>
        <v>523.35552597226433</v>
      </c>
      <c r="Y7" s="92">
        <f t="shared" si="13"/>
        <v>13306.556627672628</v>
      </c>
      <c r="Z7" s="318">
        <f t="shared" si="14"/>
        <v>1515.15836942492</v>
      </c>
      <c r="AA7" s="323">
        <f t="shared" si="15"/>
        <v>75622.300847097533</v>
      </c>
    </row>
    <row r="8" spans="1:27" x14ac:dyDescent="0.3">
      <c r="A8" s="88" t="s">
        <v>43</v>
      </c>
      <c r="B8" s="89" t="s">
        <v>134</v>
      </c>
      <c r="C8" s="90">
        <f>'2024'!C8*1.02</f>
        <v>0</v>
      </c>
      <c r="D8" s="90">
        <f t="shared" si="0"/>
        <v>0</v>
      </c>
      <c r="E8" s="89">
        <v>37.5</v>
      </c>
      <c r="F8" s="92">
        <f t="shared" si="1"/>
        <v>0</v>
      </c>
      <c r="G8" s="92">
        <f t="shared" si="2"/>
        <v>0</v>
      </c>
      <c r="H8" s="92">
        <f t="shared" si="3"/>
        <v>0</v>
      </c>
      <c r="I8" s="92">
        <f t="shared" si="4"/>
        <v>0</v>
      </c>
      <c r="J8" s="92">
        <f t="shared" si="5"/>
        <v>0</v>
      </c>
      <c r="K8" s="318">
        <f t="shared" si="6"/>
        <v>0</v>
      </c>
      <c r="L8" s="323">
        <f t="shared" si="7"/>
        <v>0</v>
      </c>
      <c r="P8" s="88" t="s">
        <v>144</v>
      </c>
      <c r="Q8" s="89" t="s">
        <v>137</v>
      </c>
      <c r="R8" s="90">
        <f>'2024'!R8*1.02</f>
        <v>61615.996853040007</v>
      </c>
      <c r="S8" s="90">
        <f t="shared" si="8"/>
        <v>31.496995196442178</v>
      </c>
      <c r="T8" s="89">
        <v>37.5</v>
      </c>
      <c r="U8" s="92">
        <f t="shared" si="9"/>
        <v>826.90179825782229</v>
      </c>
      <c r="V8" s="92">
        <f t="shared" si="10"/>
        <v>8273.6840712969624</v>
      </c>
      <c r="W8" s="92">
        <f t="shared" si="11"/>
        <v>3854.0537583814157</v>
      </c>
      <c r="X8" s="92">
        <f t="shared" si="12"/>
        <v>530.37437041946089</v>
      </c>
      <c r="Y8" s="92">
        <f t="shared" si="13"/>
        <v>13485.013998355662</v>
      </c>
      <c r="Z8" s="318">
        <f t="shared" si="14"/>
        <v>1535.4785158265561</v>
      </c>
      <c r="AA8" s="323">
        <f t="shared" si="15"/>
        <v>76636.489367222224</v>
      </c>
    </row>
    <row r="9" spans="1:27" x14ac:dyDescent="0.3">
      <c r="A9" s="88" t="s">
        <v>44</v>
      </c>
      <c r="B9" s="89" t="s">
        <v>134</v>
      </c>
      <c r="C9" s="90">
        <f>'2024'!C9*1.02</f>
        <v>53342.745000480005</v>
      </c>
      <c r="D9" s="90">
        <f t="shared" si="0"/>
        <v>27.267856869254953</v>
      </c>
      <c r="E9" s="89">
        <v>37.5</v>
      </c>
      <c r="F9" s="92">
        <f t="shared" si="1"/>
        <v>715.87272815061363</v>
      </c>
      <c r="G9" s="92">
        <f t="shared" si="2"/>
        <v>7162.7668490435572</v>
      </c>
      <c r="H9" s="92">
        <f t="shared" si="3"/>
        <v>3411.3779914371603</v>
      </c>
      <c r="I9" s="92">
        <f t="shared" si="4"/>
        <v>405.43963296472964</v>
      </c>
      <c r="J9" s="92">
        <f t="shared" si="5"/>
        <v>11695.45720159606</v>
      </c>
      <c r="K9" s="318">
        <f t="shared" si="6"/>
        <v>1329.308022376179</v>
      </c>
      <c r="L9" s="323">
        <f t="shared" si="7"/>
        <v>66367.510224452242</v>
      </c>
      <c r="P9" s="88" t="s">
        <v>145</v>
      </c>
      <c r="Q9" s="89" t="s">
        <v>137</v>
      </c>
      <c r="R9" s="90">
        <f>'2024'!R9*1.02</f>
        <v>62433.593944560002</v>
      </c>
      <c r="S9" s="90">
        <f t="shared" si="8"/>
        <v>31.914936201692012</v>
      </c>
      <c r="T9" s="89">
        <v>37.5</v>
      </c>
      <c r="U9" s="92">
        <f t="shared" si="9"/>
        <v>837.87415186334351</v>
      </c>
      <c r="V9" s="92">
        <f t="shared" si="10"/>
        <v>8383.4695227760949</v>
      </c>
      <c r="W9" s="92">
        <f t="shared" si="11"/>
        <v>3905.1941002463695</v>
      </c>
      <c r="X9" s="92">
        <f t="shared" si="12"/>
        <v>537.41203214399582</v>
      </c>
      <c r="Y9" s="92">
        <f t="shared" si="13"/>
        <v>13663.949807029803</v>
      </c>
      <c r="Z9" s="318">
        <f t="shared" si="14"/>
        <v>1555.8531398324856</v>
      </c>
      <c r="AA9" s="323">
        <f t="shared" si="15"/>
        <v>77653.396891422293</v>
      </c>
    </row>
    <row r="10" spans="1:27" x14ac:dyDescent="0.3">
      <c r="A10" s="88" t="s">
        <v>45</v>
      </c>
      <c r="B10" s="89" t="s">
        <v>134</v>
      </c>
      <c r="C10" s="90">
        <f>'2024'!C10*1.02</f>
        <v>54457.650125280001</v>
      </c>
      <c r="D10" s="90">
        <f t="shared" si="0"/>
        <v>27.837776421868373</v>
      </c>
      <c r="E10" s="89">
        <v>37.5</v>
      </c>
      <c r="F10" s="92">
        <f t="shared" si="1"/>
        <v>730.83502852177912</v>
      </c>
      <c r="G10" s="92">
        <f t="shared" si="2"/>
        <v>7312.4742828787366</v>
      </c>
      <c r="H10" s="92">
        <f t="shared" si="3"/>
        <v>3482.6784617307112</v>
      </c>
      <c r="I10" s="92">
        <f t="shared" si="4"/>
        <v>413.91363865351337</v>
      </c>
      <c r="J10" s="92">
        <f t="shared" si="5"/>
        <v>11939.90141178474</v>
      </c>
      <c r="K10" s="318">
        <f t="shared" si="6"/>
        <v>1357.0916005660831</v>
      </c>
      <c r="L10" s="323">
        <f t="shared" si="7"/>
        <v>67754.643137630817</v>
      </c>
      <c r="P10" s="88" t="s">
        <v>146</v>
      </c>
      <c r="Q10" s="89" t="s">
        <v>137</v>
      </c>
      <c r="R10" s="90">
        <f>'2024'!R10*1.02</f>
        <v>64007.577650160005</v>
      </c>
      <c r="S10" s="90">
        <f t="shared" si="8"/>
        <v>32.719528511263903</v>
      </c>
      <c r="T10" s="89">
        <v>37.5</v>
      </c>
      <c r="U10" s="92">
        <f t="shared" si="9"/>
        <v>858.99739944616567</v>
      </c>
      <c r="V10" s="92">
        <f t="shared" si="10"/>
        <v>8594.8211940728179</v>
      </c>
      <c r="W10" s="92">
        <f t="shared" si="11"/>
        <v>4003.6460952805051</v>
      </c>
      <c r="X10" s="92">
        <f t="shared" si="12"/>
        <v>550.96047182759241</v>
      </c>
      <c r="Y10" s="92">
        <f t="shared" si="13"/>
        <v>14008.425160627081</v>
      </c>
      <c r="Z10" s="318">
        <f t="shared" si="14"/>
        <v>1595.0770149241152</v>
      </c>
      <c r="AA10" s="323">
        <f t="shared" si="15"/>
        <v>79611.079825711204</v>
      </c>
    </row>
    <row r="11" spans="1:27" x14ac:dyDescent="0.3">
      <c r="A11" s="88" t="s">
        <v>46</v>
      </c>
      <c r="B11" s="89" t="s">
        <v>134</v>
      </c>
      <c r="C11" s="90">
        <f>'2024'!C11*1.02</f>
        <v>55582.392648240006</v>
      </c>
      <c r="D11" s="90">
        <f t="shared" si="0"/>
        <v>28.412724676416619</v>
      </c>
      <c r="E11" s="89">
        <v>37.5</v>
      </c>
      <c r="F11" s="92">
        <f t="shared" si="1"/>
        <v>745.92934919033746</v>
      </c>
      <c r="G11" s="92">
        <f t="shared" si="2"/>
        <v>7463.5026646595206</v>
      </c>
      <c r="H11" s="92">
        <f t="shared" si="3"/>
        <v>3554.6080538209712</v>
      </c>
      <c r="I11" s="92">
        <f t="shared" si="4"/>
        <v>422.46241498072754</v>
      </c>
      <c r="J11" s="92">
        <f t="shared" si="5"/>
        <v>12186.502482651558</v>
      </c>
      <c r="K11" s="318">
        <f t="shared" si="6"/>
        <v>1385.1203279753101</v>
      </c>
      <c r="L11" s="323">
        <f t="shared" si="7"/>
        <v>69154.015458866867</v>
      </c>
      <c r="P11" s="88" t="s">
        <v>147</v>
      </c>
      <c r="Q11" s="89" t="s">
        <v>137</v>
      </c>
      <c r="R11" s="90">
        <f>'2024'!R11*1.02</f>
        <v>64981.480067999997</v>
      </c>
      <c r="S11" s="90">
        <f t="shared" si="8"/>
        <v>33.217370002811499</v>
      </c>
      <c r="T11" s="89">
        <v>37.5</v>
      </c>
      <c r="U11" s="92">
        <f t="shared" si="9"/>
        <v>872.06740888803677</v>
      </c>
      <c r="V11" s="92">
        <f t="shared" si="10"/>
        <v>8725.5950406876655</v>
      </c>
      <c r="W11" s="92">
        <f t="shared" si="11"/>
        <v>4064.5632672078759</v>
      </c>
      <c r="X11" s="92">
        <f t="shared" si="12"/>
        <v>559.34356888181776</v>
      </c>
      <c r="Y11" s="92">
        <f t="shared" si="13"/>
        <v>14221.569285665395</v>
      </c>
      <c r="Z11" s="318">
        <f t="shared" si="14"/>
        <v>1619.3467876370605</v>
      </c>
      <c r="AA11" s="323">
        <f t="shared" si="15"/>
        <v>80822.396141302452</v>
      </c>
    </row>
    <row r="12" spans="1:27" x14ac:dyDescent="0.3">
      <c r="A12" s="88" t="s">
        <v>47</v>
      </c>
      <c r="B12" s="89" t="s">
        <v>134</v>
      </c>
      <c r="C12" s="90">
        <f>'2024'!C12*1.02</f>
        <v>57258.029468159999</v>
      </c>
      <c r="D12" s="90">
        <f t="shared" si="0"/>
        <v>29.269280239315012</v>
      </c>
      <c r="E12" s="89">
        <v>37.5</v>
      </c>
      <c r="F12" s="92">
        <f t="shared" si="1"/>
        <v>768.41680651288334</v>
      </c>
      <c r="G12" s="92">
        <f t="shared" si="2"/>
        <v>7688.5041313941574</v>
      </c>
      <c r="H12" s="92">
        <f t="shared" si="3"/>
        <v>3661.7684665268675</v>
      </c>
      <c r="I12" s="92">
        <f t="shared" si="4"/>
        <v>435.19834706004661</v>
      </c>
      <c r="J12" s="92">
        <f t="shared" si="5"/>
        <v>12553.887751493956</v>
      </c>
      <c r="K12" s="318">
        <f t="shared" si="6"/>
        <v>1426.8774116666068</v>
      </c>
      <c r="L12" s="323">
        <f t="shared" si="7"/>
        <v>71238.794631320561</v>
      </c>
      <c r="P12" s="88" t="s">
        <v>148</v>
      </c>
      <c r="Q12" s="89" t="s">
        <v>137</v>
      </c>
      <c r="R12" s="90">
        <f>'2024'!R12*1.02</f>
        <v>65949.917264640011</v>
      </c>
      <c r="S12" s="90">
        <f t="shared" si="8"/>
        <v>33.712417771061986</v>
      </c>
      <c r="T12" s="89">
        <v>37.5</v>
      </c>
      <c r="U12" s="92">
        <f t="shared" si="9"/>
        <v>885.06407372024557</v>
      </c>
      <c r="V12" s="92">
        <f t="shared" si="10"/>
        <v>8855.6350273327353</v>
      </c>
      <c r="W12" s="92">
        <f t="shared" si="11"/>
        <v>4125.1385919302684</v>
      </c>
      <c r="X12" s="92">
        <f t="shared" si="12"/>
        <v>567.67962274269746</v>
      </c>
      <c r="Y12" s="92">
        <f t="shared" si="13"/>
        <v>14433.517315725945</v>
      </c>
      <c r="Z12" s="318">
        <f t="shared" si="14"/>
        <v>1643.4803663392718</v>
      </c>
      <c r="AA12" s="323">
        <f t="shared" si="15"/>
        <v>82026.914946705234</v>
      </c>
    </row>
    <row r="13" spans="1:27" x14ac:dyDescent="0.3">
      <c r="A13" s="88" t="s">
        <v>48</v>
      </c>
      <c r="B13" s="89" t="s">
        <v>134</v>
      </c>
      <c r="C13" s="90">
        <f>'2024'!C13*1.02</f>
        <v>58381.678946879998</v>
      </c>
      <c r="D13" s="90">
        <f t="shared" si="0"/>
        <v>29.843669749203837</v>
      </c>
      <c r="E13" s="89">
        <v>37.5</v>
      </c>
      <c r="F13" s="92">
        <f t="shared" si="1"/>
        <v>783.49645825950927</v>
      </c>
      <c r="G13" s="92">
        <f t="shared" si="2"/>
        <v>7839.385741180985</v>
      </c>
      <c r="H13" s="92">
        <f t="shared" si="3"/>
        <v>3733.6281561952696</v>
      </c>
      <c r="I13" s="92">
        <f t="shared" si="4"/>
        <v>443.73881553854625</v>
      </c>
      <c r="J13" s="92">
        <f t="shared" si="5"/>
        <v>12800.24917117431</v>
      </c>
      <c r="K13" s="318">
        <f t="shared" si="6"/>
        <v>1454.8789002736871</v>
      </c>
      <c r="L13" s="323">
        <f t="shared" si="7"/>
        <v>72636.807018327978</v>
      </c>
      <c r="P13" s="88" t="s">
        <v>149</v>
      </c>
      <c r="Q13" s="89" t="s">
        <v>137</v>
      </c>
      <c r="R13" s="90">
        <f>'2024'!R13*1.02</f>
        <v>67885.698613680011</v>
      </c>
      <c r="S13" s="90">
        <f t="shared" si="8"/>
        <v>34.701954562903524</v>
      </c>
      <c r="T13" s="89">
        <v>37.5</v>
      </c>
      <c r="U13" s="92">
        <f t="shared" si="9"/>
        <v>911.04273446273021</v>
      </c>
      <c r="V13" s="92">
        <f t="shared" si="10"/>
        <v>9115.568228628912</v>
      </c>
      <c r="W13" s="92">
        <f t="shared" si="11"/>
        <v>4246.2208719340542</v>
      </c>
      <c r="X13" s="92">
        <f t="shared" si="12"/>
        <v>584.34232182578728</v>
      </c>
      <c r="Y13" s="92">
        <f t="shared" si="13"/>
        <v>14857.174156851483</v>
      </c>
      <c r="Z13" s="318">
        <f t="shared" si="14"/>
        <v>1691.7202849415469</v>
      </c>
      <c r="AA13" s="323">
        <f t="shared" si="15"/>
        <v>84434.593055473029</v>
      </c>
    </row>
    <row r="14" spans="1:27" x14ac:dyDescent="0.3">
      <c r="A14" s="88" t="s">
        <v>49</v>
      </c>
      <c r="B14" s="89" t="s">
        <v>134</v>
      </c>
      <c r="C14" s="90">
        <f>'2024'!C14*1.02</f>
        <v>59220.043878960008</v>
      </c>
      <c r="D14" s="90">
        <f t="shared" si="0"/>
        <v>30.272226902982755</v>
      </c>
      <c r="E14" s="89">
        <v>37.5</v>
      </c>
      <c r="F14" s="92">
        <f t="shared" si="1"/>
        <v>794.74752138174847</v>
      </c>
      <c r="G14" s="92">
        <f t="shared" si="2"/>
        <v>7951.9598605452829</v>
      </c>
      <c r="H14" s="92">
        <f t="shared" si="3"/>
        <v>3787.2433137591465</v>
      </c>
      <c r="I14" s="92">
        <f t="shared" si="4"/>
        <v>450.11093550256311</v>
      </c>
      <c r="J14" s="92">
        <f t="shared" si="5"/>
        <v>12984.061631188742</v>
      </c>
      <c r="K14" s="318">
        <f t="shared" si="6"/>
        <v>1475.7710615204094</v>
      </c>
      <c r="L14" s="323">
        <f t="shared" si="7"/>
        <v>73679.876571669156</v>
      </c>
      <c r="P14" s="88" t="s">
        <v>150</v>
      </c>
      <c r="Q14" s="89" t="s">
        <v>137</v>
      </c>
      <c r="R14" s="90">
        <f>'2024'!R14*1.02</f>
        <v>69829.131272400002</v>
      </c>
      <c r="S14" s="90">
        <f t="shared" si="8"/>
        <v>35.695402567361022</v>
      </c>
      <c r="T14" s="89">
        <v>37.5</v>
      </c>
      <c r="U14" s="92">
        <f t="shared" si="9"/>
        <v>937.12407765874229</v>
      </c>
      <c r="V14" s="92">
        <f t="shared" si="10"/>
        <v>9376.5288338827831</v>
      </c>
      <c r="W14" s="92">
        <f t="shared" si="11"/>
        <v>4367.7817380248125</v>
      </c>
      <c r="X14" s="92">
        <f t="shared" si="12"/>
        <v>601.07088137956134</v>
      </c>
      <c r="Y14" s="92">
        <f t="shared" si="13"/>
        <v>15282.505530945898</v>
      </c>
      <c r="Z14" s="318">
        <f t="shared" si="14"/>
        <v>1740.1508751588499</v>
      </c>
      <c r="AA14" s="323">
        <f t="shared" si="15"/>
        <v>86851.787678504756</v>
      </c>
    </row>
    <row r="15" spans="1:27" x14ac:dyDescent="0.3">
      <c r="A15" s="88" t="s">
        <v>50</v>
      </c>
      <c r="B15" s="89" t="s">
        <v>134</v>
      </c>
      <c r="C15" s="90">
        <f>'2024'!C15*1.02</f>
        <v>60348.065534640009</v>
      </c>
      <c r="D15" s="90">
        <f t="shared" si="0"/>
        <v>30.848851391509271</v>
      </c>
      <c r="E15" s="89">
        <v>37.5</v>
      </c>
      <c r="F15" s="92">
        <f t="shared" si="1"/>
        <v>809.8858488161045</v>
      </c>
      <c r="G15" s="92">
        <f t="shared" si="2"/>
        <v>8103.4285583079354</v>
      </c>
      <c r="H15" s="92">
        <f t="shared" si="3"/>
        <v>3859.3826131149763</v>
      </c>
      <c r="I15" s="92">
        <f t="shared" si="4"/>
        <v>458.68463537592083</v>
      </c>
      <c r="J15" s="92">
        <f t="shared" si="5"/>
        <v>13231.381655614938</v>
      </c>
      <c r="K15" s="318">
        <f t="shared" si="6"/>
        <v>1503.881505336077</v>
      </c>
      <c r="L15" s="323">
        <f t="shared" si="7"/>
        <v>75083.32869559103</v>
      </c>
      <c r="P15" s="88" t="s">
        <v>151</v>
      </c>
      <c r="Q15" s="89" t="s">
        <v>137</v>
      </c>
      <c r="R15" s="90">
        <f>'2024'!R15*1.02</f>
        <v>71766.005665680001</v>
      </c>
      <c r="S15" s="90">
        <f t="shared" si="8"/>
        <v>36.685498103861988</v>
      </c>
      <c r="T15" s="89">
        <v>37.5</v>
      </c>
      <c r="U15" s="92">
        <f t="shared" si="9"/>
        <v>963.11740732315957</v>
      </c>
      <c r="V15" s="92">
        <f t="shared" si="10"/>
        <v>9636.6088071729209</v>
      </c>
      <c r="W15" s="92">
        <f t="shared" si="11"/>
        <v>4488.9323874695965</v>
      </c>
      <c r="X15" s="92">
        <f t="shared" si="12"/>
        <v>617.74298910132063</v>
      </c>
      <c r="Y15" s="92">
        <f t="shared" si="13"/>
        <v>15706.401591066997</v>
      </c>
      <c r="Z15" s="318">
        <f t="shared" si="14"/>
        <v>1788.4180325632719</v>
      </c>
      <c r="AA15" s="323">
        <f t="shared" si="15"/>
        <v>89260.825289310276</v>
      </c>
    </row>
    <row r="16" spans="1:27" x14ac:dyDescent="0.3">
      <c r="A16" s="88" t="s">
        <v>51</v>
      </c>
      <c r="B16" s="89" t="s">
        <v>134</v>
      </c>
      <c r="C16" s="90">
        <f>'2024'!C16*1.02</f>
        <v>62037.911929680005</v>
      </c>
      <c r="D16" s="90">
        <f t="shared" si="0"/>
        <v>31.712670634980192</v>
      </c>
      <c r="E16" s="89">
        <v>37.5</v>
      </c>
      <c r="F16" s="92">
        <f t="shared" si="1"/>
        <v>832.56400212377309</v>
      </c>
      <c r="G16" s="92">
        <f t="shared" si="2"/>
        <v>8330.3380609640008</v>
      </c>
      <c r="H16" s="92">
        <f t="shared" si="3"/>
        <v>3967.4517573050052</v>
      </c>
      <c r="I16" s="92">
        <f t="shared" si="4"/>
        <v>471.52856948852832</v>
      </c>
      <c r="J16" s="92">
        <f t="shared" si="5"/>
        <v>13601.882389881306</v>
      </c>
      <c r="K16" s="318">
        <f t="shared" si="6"/>
        <v>1545.9926934552843</v>
      </c>
      <c r="L16" s="323">
        <f t="shared" si="7"/>
        <v>77185.787013016583</v>
      </c>
      <c r="P16" s="88" t="s">
        <v>152</v>
      </c>
      <c r="Q16" s="89" t="s">
        <v>137</v>
      </c>
      <c r="R16" s="90">
        <f>'2024'!R16*1.02</f>
        <v>73705.066147439997</v>
      </c>
      <c r="S16" s="90">
        <f t="shared" si="8"/>
        <v>37.676711129681792</v>
      </c>
      <c r="T16" s="89">
        <v>37.5</v>
      </c>
      <c r="U16" s="92">
        <f t="shared" si="9"/>
        <v>989.14007483144167</v>
      </c>
      <c r="V16" s="92">
        <f t="shared" si="10"/>
        <v>9896.9823244509662</v>
      </c>
      <c r="W16" s="92">
        <f t="shared" si="11"/>
        <v>4610.2197757963713</v>
      </c>
      <c r="X16" s="92">
        <f t="shared" si="12"/>
        <v>634.43391410041806</v>
      </c>
      <c r="Y16" s="92">
        <f t="shared" si="13"/>
        <v>16130.776089179197</v>
      </c>
      <c r="Z16" s="318">
        <f t="shared" si="14"/>
        <v>1836.7396675719874</v>
      </c>
      <c r="AA16" s="323">
        <f t="shared" si="15"/>
        <v>91672.581904191189</v>
      </c>
    </row>
    <row r="17" spans="1:27" x14ac:dyDescent="0.3">
      <c r="A17" s="88" t="s">
        <v>52</v>
      </c>
      <c r="B17" s="89" t="s">
        <v>134</v>
      </c>
      <c r="C17" s="90">
        <f>'2024'!C17*1.02</f>
        <v>63727.758324720002</v>
      </c>
      <c r="D17" s="90">
        <f t="shared" si="0"/>
        <v>32.57648987845112</v>
      </c>
      <c r="E17" s="89">
        <v>37.5</v>
      </c>
      <c r="F17" s="92">
        <f t="shared" si="1"/>
        <v>855.2421554314418</v>
      </c>
      <c r="G17" s="92">
        <f t="shared" si="2"/>
        <v>8557.247563620067</v>
      </c>
      <c r="H17" s="92">
        <f t="shared" si="3"/>
        <v>4075.520901495036</v>
      </c>
      <c r="I17" s="92">
        <f t="shared" si="4"/>
        <v>484.3725036011358</v>
      </c>
      <c r="J17" s="92">
        <f t="shared" si="5"/>
        <v>13972.383124147682</v>
      </c>
      <c r="K17" s="318">
        <f t="shared" si="6"/>
        <v>1588.1038815744921</v>
      </c>
      <c r="L17" s="323">
        <f t="shared" si="7"/>
        <v>79288.24533044218</v>
      </c>
      <c r="P17" s="88" t="s">
        <v>153</v>
      </c>
      <c r="Q17" s="89" t="s">
        <v>137</v>
      </c>
      <c r="R17" s="90">
        <f>'2024'!R17*1.02</f>
        <v>75799.338911280007</v>
      </c>
      <c r="S17" s="90">
        <f t="shared" si="8"/>
        <v>38.74726589713994</v>
      </c>
      <c r="T17" s="89">
        <v>37.5</v>
      </c>
      <c r="U17" s="92">
        <f t="shared" si="9"/>
        <v>1017.2457292541412</v>
      </c>
      <c r="V17" s="92">
        <f t="shared" si="10"/>
        <v>10178.197464870775</v>
      </c>
      <c r="W17" s="92">
        <f t="shared" si="11"/>
        <v>4741.2156247445673</v>
      </c>
      <c r="X17" s="92">
        <f t="shared" si="12"/>
        <v>652.46086579053679</v>
      </c>
      <c r="Y17" s="92">
        <f t="shared" si="13"/>
        <v>16589.119684660021</v>
      </c>
      <c r="Z17" s="318">
        <f t="shared" si="14"/>
        <v>1888.929212485572</v>
      </c>
      <c r="AA17" s="323">
        <f t="shared" si="15"/>
        <v>94277.387808425585</v>
      </c>
    </row>
    <row r="18" spans="1:27" x14ac:dyDescent="0.3">
      <c r="A18" s="88" t="s">
        <v>53</v>
      </c>
      <c r="B18" s="89" t="s">
        <v>134</v>
      </c>
      <c r="C18" s="90">
        <f>'2024'!C18*1.02</f>
        <v>65420.883852480008</v>
      </c>
      <c r="D18" s="90">
        <f t="shared" si="0"/>
        <v>33.441985355900322</v>
      </c>
      <c r="E18" s="89">
        <v>37.5</v>
      </c>
      <c r="F18" s="92">
        <f t="shared" si="1"/>
        <v>877.96431550490809</v>
      </c>
      <c r="G18" s="92">
        <f t="shared" si="2"/>
        <v>8784.5973822580017</v>
      </c>
      <c r="H18" s="92">
        <f t="shared" si="3"/>
        <v>4183.7997529506356</v>
      </c>
      <c r="I18" s="92">
        <f t="shared" si="4"/>
        <v>497.2413612598869</v>
      </c>
      <c r="J18" s="92">
        <f t="shared" si="5"/>
        <v>14343.602811973433</v>
      </c>
      <c r="K18" s="318">
        <f t="shared" si="6"/>
        <v>1630.2967861001407</v>
      </c>
      <c r="L18" s="323">
        <f t="shared" si="7"/>
        <v>81394.783450553587</v>
      </c>
      <c r="P18" s="88" t="s">
        <v>154</v>
      </c>
      <c r="Q18" s="89" t="s">
        <v>137</v>
      </c>
      <c r="R18" s="90">
        <f>'2024'!R18*1.02</f>
        <v>77919.844736880012</v>
      </c>
      <c r="S18" s="90">
        <f t="shared" si="8"/>
        <v>39.831230536424286</v>
      </c>
      <c r="T18" s="89">
        <v>37.5</v>
      </c>
      <c r="U18" s="92">
        <f t="shared" si="9"/>
        <v>1045.703437803221</v>
      </c>
      <c r="V18" s="92">
        <f t="shared" si="10"/>
        <v>10462.935133145529</v>
      </c>
      <c r="W18" s="92">
        <f t="shared" si="11"/>
        <v>4873.8523402766677</v>
      </c>
      <c r="X18" s="92">
        <f t="shared" si="12"/>
        <v>670.71362480871574</v>
      </c>
      <c r="Y18" s="92">
        <f t="shared" si="13"/>
        <v>17053.204536034133</v>
      </c>
      <c r="Z18" s="318">
        <f t="shared" si="14"/>
        <v>1941.772488650684</v>
      </c>
      <c r="AA18" s="323">
        <f t="shared" si="15"/>
        <v>96914.821761564846</v>
      </c>
    </row>
    <row r="19" spans="1:27" x14ac:dyDescent="0.3">
      <c r="A19" s="88" t="s">
        <v>54</v>
      </c>
      <c r="B19" s="89" t="s">
        <v>134</v>
      </c>
      <c r="C19" s="90">
        <f>'2024'!C19*1.02</f>
        <v>67109.637203279999</v>
      </c>
      <c r="D19" s="90">
        <f t="shared" si="0"/>
        <v>34.305245854711821</v>
      </c>
      <c r="E19" s="89">
        <v>37.5</v>
      </c>
      <c r="F19" s="92">
        <f t="shared" si="1"/>
        <v>900.62779989064416</v>
      </c>
      <c r="G19" s="92">
        <f t="shared" si="2"/>
        <v>9011.3601129201106</v>
      </c>
      <c r="H19" s="92">
        <f t="shared" si="3"/>
        <v>4291.7989947188089</v>
      </c>
      <c r="I19" s="92">
        <f t="shared" si="4"/>
        <v>510.07698752377979</v>
      </c>
      <c r="J19" s="92">
        <f t="shared" si="5"/>
        <v>14713.863895053344</v>
      </c>
      <c r="K19" s="318">
        <f t="shared" si="6"/>
        <v>1672.3807354172013</v>
      </c>
      <c r="L19" s="323">
        <f t="shared" si="7"/>
        <v>83495.881833750536</v>
      </c>
      <c r="P19" s="88" t="s">
        <v>155</v>
      </c>
      <c r="Q19" s="89" t="s">
        <v>137</v>
      </c>
      <c r="R19" s="90">
        <f>'2024'!R19*1.02</f>
        <v>80017.396633440003</v>
      </c>
      <c r="S19" s="90">
        <f t="shared" si="8"/>
        <v>40.903461537860707</v>
      </c>
      <c r="T19" s="89">
        <v>37.5</v>
      </c>
      <c r="U19" s="92">
        <f t="shared" si="9"/>
        <v>1073.8530989917178</v>
      </c>
      <c r="V19" s="92">
        <f t="shared" si="10"/>
        <v>10744.590589547204</v>
      </c>
      <c r="W19" s="92">
        <f t="shared" si="11"/>
        <v>5005.0532975478518</v>
      </c>
      <c r="X19" s="92">
        <f t="shared" si="12"/>
        <v>688.76880241484196</v>
      </c>
      <c r="Y19" s="92">
        <f t="shared" si="13"/>
        <v>17512.265788501616</v>
      </c>
      <c r="Z19" s="318">
        <f t="shared" si="14"/>
        <v>1994.0437499707095</v>
      </c>
      <c r="AA19" s="323">
        <f t="shared" si="15"/>
        <v>99523.70617191233</v>
      </c>
    </row>
    <row r="20" spans="1:27" x14ac:dyDescent="0.3">
      <c r="A20" s="88" t="s">
        <v>55</v>
      </c>
      <c r="B20" s="89" t="s">
        <v>134</v>
      </c>
      <c r="C20" s="90">
        <f>'2024'!C20*1.02</f>
        <v>69925.319165520021</v>
      </c>
      <c r="D20" s="90">
        <f t="shared" si="0"/>
        <v>35.744572097390432</v>
      </c>
      <c r="E20" s="89">
        <v>37.5</v>
      </c>
      <c r="F20" s="92">
        <f t="shared" si="1"/>
        <v>938.41494278880396</v>
      </c>
      <c r="G20" s="92">
        <f t="shared" si="2"/>
        <v>9389.4447693509192</v>
      </c>
      <c r="H20" s="92">
        <f t="shared" si="3"/>
        <v>4471.8676334209558</v>
      </c>
      <c r="I20" s="92">
        <f t="shared" si="4"/>
        <v>531.47800581231616</v>
      </c>
      <c r="J20" s="92">
        <f t="shared" si="5"/>
        <v>15331.205351372995</v>
      </c>
      <c r="K20" s="318">
        <f t="shared" si="6"/>
        <v>1742.5478897477835</v>
      </c>
      <c r="L20" s="323">
        <f t="shared" si="7"/>
        <v>86999.0724066408</v>
      </c>
      <c r="P20" s="88" t="s">
        <v>156</v>
      </c>
      <c r="Q20" s="89" t="s">
        <v>137</v>
      </c>
      <c r="R20" s="90">
        <f>'2024'!R20*1.02</f>
        <v>81399.004552800005</v>
      </c>
      <c r="S20" s="90">
        <f t="shared" si="8"/>
        <v>41.609714787373804</v>
      </c>
      <c r="T20" s="89">
        <v>37.5</v>
      </c>
      <c r="U20" s="92">
        <f t="shared" si="9"/>
        <v>1092.3946163144174</v>
      </c>
      <c r="V20" s="92">
        <f t="shared" si="10"/>
        <v>10930.110389907661</v>
      </c>
      <c r="W20" s="92">
        <f t="shared" si="11"/>
        <v>5091.472270966703</v>
      </c>
      <c r="X20" s="92">
        <f t="shared" si="12"/>
        <v>700.66132169266552</v>
      </c>
      <c r="Y20" s="92">
        <f t="shared" si="13"/>
        <v>17814.638598881447</v>
      </c>
      <c r="Z20" s="318">
        <f t="shared" si="14"/>
        <v>2028.4735958844728</v>
      </c>
      <c r="AA20" s="323">
        <f t="shared" si="15"/>
        <v>101242.1167475659</v>
      </c>
    </row>
    <row r="21" spans="1:27" x14ac:dyDescent="0.3">
      <c r="A21" s="88" t="s">
        <v>56</v>
      </c>
      <c r="B21" s="89" t="s">
        <v>134</v>
      </c>
      <c r="C21" s="90">
        <f>'2024'!C21*1.02</f>
        <v>71616.258604799994</v>
      </c>
      <c r="D21" s="90">
        <f t="shared" si="0"/>
        <v>36.608950085520767</v>
      </c>
      <c r="E21" s="89">
        <v>37.5</v>
      </c>
      <c r="F21" s="92">
        <f t="shared" si="1"/>
        <v>961.10776501840485</v>
      </c>
      <c r="G21" s="92">
        <f t="shared" si="2"/>
        <v>9616.5010440009373</v>
      </c>
      <c r="H21" s="92">
        <f t="shared" si="3"/>
        <v>4580.0066800328404</v>
      </c>
      <c r="I21" s="92">
        <f t="shared" si="4"/>
        <v>544.33024777363789</v>
      </c>
      <c r="J21" s="92">
        <f t="shared" si="5"/>
        <v>15701.945736825821</v>
      </c>
      <c r="K21" s="318">
        <f t="shared" si="6"/>
        <v>1784.6863166691373</v>
      </c>
      <c r="L21" s="323">
        <f t="shared" si="7"/>
        <v>89102.890658294942</v>
      </c>
      <c r="P21" s="88" t="s">
        <v>157</v>
      </c>
      <c r="Q21" s="89" t="s">
        <v>137</v>
      </c>
      <c r="R21" s="90">
        <f>'2024'!R21*1.02</f>
        <v>82780.612472160006</v>
      </c>
      <c r="S21" s="90">
        <f t="shared" si="8"/>
        <v>42.3159680368869</v>
      </c>
      <c r="T21" s="89">
        <v>37.5</v>
      </c>
      <c r="U21" s="92">
        <f t="shared" si="9"/>
        <v>1110.9361336371167</v>
      </c>
      <c r="V21" s="92">
        <f t="shared" si="10"/>
        <v>11115.630190268121</v>
      </c>
      <c r="W21" s="92">
        <f t="shared" si="11"/>
        <v>5177.8912443855561</v>
      </c>
      <c r="X21" s="92">
        <f t="shared" si="12"/>
        <v>712.55384097048932</v>
      </c>
      <c r="Y21" s="92">
        <f t="shared" si="13"/>
        <v>18117.011409261282</v>
      </c>
      <c r="Z21" s="318">
        <f t="shared" si="14"/>
        <v>2062.9034417982366</v>
      </c>
      <c r="AA21" s="323">
        <f t="shared" si="15"/>
        <v>102960.52732321952</v>
      </c>
    </row>
    <row r="22" spans="1:27" x14ac:dyDescent="0.3">
      <c r="A22" s="88" t="s">
        <v>57</v>
      </c>
      <c r="B22" s="89" t="s">
        <v>134</v>
      </c>
      <c r="C22" s="90">
        <f>'2024'!C22*1.02</f>
        <v>73025.192630160003</v>
      </c>
      <c r="D22" s="90">
        <f t="shared" si="0"/>
        <v>37.329171951519484</v>
      </c>
      <c r="E22" s="89">
        <v>37.5</v>
      </c>
      <c r="F22" s="92">
        <f t="shared" si="1"/>
        <v>980.01600538941727</v>
      </c>
      <c r="G22" s="92">
        <f t="shared" si="2"/>
        <v>9805.690144210299</v>
      </c>
      <c r="H22" s="92">
        <f t="shared" si="3"/>
        <v>4670.1109018057705</v>
      </c>
      <c r="I22" s="92">
        <f t="shared" si="4"/>
        <v>555.03906476662064</v>
      </c>
      <c r="J22" s="92">
        <f t="shared" si="5"/>
        <v>16010.856116172108</v>
      </c>
      <c r="K22" s="318">
        <f t="shared" si="6"/>
        <v>1819.7971326365748</v>
      </c>
      <c r="L22" s="323">
        <f t="shared" si="7"/>
        <v>90855.845878968699</v>
      </c>
      <c r="P22" s="88" t="s">
        <v>158</v>
      </c>
      <c r="Q22" s="89" t="s">
        <v>137</v>
      </c>
      <c r="R22" s="90">
        <f>'2024'!R22*1.02</f>
        <v>85527.432647280017</v>
      </c>
      <c r="S22" s="90">
        <f t="shared" si="8"/>
        <v>43.720093366021729</v>
      </c>
      <c r="T22" s="89">
        <v>37.5</v>
      </c>
      <c r="U22" s="92">
        <f t="shared" si="9"/>
        <v>1147.7991344535278</v>
      </c>
      <c r="V22" s="92">
        <f t="shared" si="10"/>
        <v>11484.468211079695</v>
      </c>
      <c r="W22" s="92">
        <f t="shared" si="11"/>
        <v>5349.7036496083219</v>
      </c>
      <c r="X22" s="92">
        <f t="shared" si="12"/>
        <v>736.19774994609929</v>
      </c>
      <c r="Y22" s="92">
        <f t="shared" si="13"/>
        <v>18718.168745087642</v>
      </c>
      <c r="Z22" s="318">
        <f t="shared" si="14"/>
        <v>2131.3545515935593</v>
      </c>
      <c r="AA22" s="323">
        <f t="shared" si="15"/>
        <v>106376.95594396122</v>
      </c>
    </row>
    <row r="23" spans="1:27" x14ac:dyDescent="0.3">
      <c r="A23" s="88" t="s">
        <v>58</v>
      </c>
      <c r="B23" s="89" t="s">
        <v>134</v>
      </c>
      <c r="C23" s="90">
        <f>'2024'!C23*1.02</f>
        <v>74430.847522799988</v>
      </c>
      <c r="D23" s="90">
        <f t="shared" si="0"/>
        <v>38.047717583539928</v>
      </c>
      <c r="E23" s="89">
        <v>37.5</v>
      </c>
      <c r="F23" s="92">
        <f t="shared" si="1"/>
        <v>998.88023899463178</v>
      </c>
      <c r="G23" s="92">
        <f t="shared" si="2"/>
        <v>9994.4389284377885</v>
      </c>
      <c r="H23" s="92">
        <f t="shared" si="3"/>
        <v>4760.0054163131299</v>
      </c>
      <c r="I23" s="92">
        <f t="shared" si="4"/>
        <v>565.72295821345961</v>
      </c>
      <c r="J23" s="92">
        <f t="shared" si="5"/>
        <v>16319.047541959011</v>
      </c>
      <c r="K23" s="318">
        <f t="shared" si="6"/>
        <v>1854.8262321975715</v>
      </c>
      <c r="L23" s="323">
        <f t="shared" si="7"/>
        <v>92604.721296956573</v>
      </c>
      <c r="P23" s="88" t="s">
        <v>159</v>
      </c>
      <c r="Q23" s="89" t="s">
        <v>137</v>
      </c>
      <c r="R23" s="90">
        <f>'2024'!R23*1.02</f>
        <v>88265.508468480024</v>
      </c>
      <c r="S23" s="90">
        <f t="shared" si="8"/>
        <v>45.119748737881167</v>
      </c>
      <c r="T23" s="89">
        <v>37.5</v>
      </c>
      <c r="U23" s="92">
        <f t="shared" si="9"/>
        <v>1184.544783894479</v>
      </c>
      <c r="V23" s="92">
        <f t="shared" si="10"/>
        <v>11852.132055939623</v>
      </c>
      <c r="W23" s="92">
        <f t="shared" si="11"/>
        <v>5520.9690993031199</v>
      </c>
      <c r="X23" s="92">
        <f t="shared" si="12"/>
        <v>759.76638981235601</v>
      </c>
      <c r="Y23" s="92">
        <f t="shared" si="13"/>
        <v>19317.412328949576</v>
      </c>
      <c r="Z23" s="318">
        <f t="shared" si="14"/>
        <v>2199.587750971707</v>
      </c>
      <c r="AA23" s="323">
        <f t="shared" si="15"/>
        <v>109782.50854840133</v>
      </c>
    </row>
    <row r="24" spans="1:27" x14ac:dyDescent="0.3">
      <c r="A24" s="88" t="s">
        <v>59</v>
      </c>
      <c r="B24" s="89" t="s">
        <v>134</v>
      </c>
      <c r="C24" s="90">
        <f>'2024'!C24*1.02</f>
        <v>75559.962222720002</v>
      </c>
      <c r="D24" s="90">
        <f t="shared" si="0"/>
        <v>38.624900816725884</v>
      </c>
      <c r="E24" s="89">
        <v>37.5</v>
      </c>
      <c r="F24" s="92">
        <f t="shared" si="1"/>
        <v>1014.0332353509203</v>
      </c>
      <c r="G24" s="92">
        <f t="shared" si="2"/>
        <v>10146.054398194397</v>
      </c>
      <c r="H24" s="92">
        <f t="shared" si="3"/>
        <v>4832.2146180908148</v>
      </c>
      <c r="I24" s="92">
        <f t="shared" si="4"/>
        <v>574.30496593553187</v>
      </c>
      <c r="J24" s="92">
        <f t="shared" si="5"/>
        <v>16566.607217571665</v>
      </c>
      <c r="K24" s="318">
        <f t="shared" si="6"/>
        <v>1882.9639148153867</v>
      </c>
      <c r="L24" s="323">
        <f t="shared" si="7"/>
        <v>94009.533355107036</v>
      </c>
      <c r="P24" s="88" t="s">
        <v>160</v>
      </c>
      <c r="Q24" s="89" t="s">
        <v>137</v>
      </c>
      <c r="R24" s="90">
        <f>'2024'!R24*1.02</f>
        <v>91033.096484160022</v>
      </c>
      <c r="S24" s="90">
        <f t="shared" si="8"/>
        <v>46.534490215545055</v>
      </c>
      <c r="T24" s="89">
        <v>37.5</v>
      </c>
      <c r="U24" s="92">
        <f t="shared" si="9"/>
        <v>1221.6864942276077</v>
      </c>
      <c r="V24" s="92">
        <f t="shared" si="10"/>
        <v>12223.758744636361</v>
      </c>
      <c r="W24" s="92">
        <f t="shared" si="11"/>
        <v>5694.0805239048068</v>
      </c>
      <c r="X24" s="92">
        <f t="shared" si="12"/>
        <v>783.58906292267989</v>
      </c>
      <c r="Y24" s="92">
        <f t="shared" si="13"/>
        <v>19923.114825691457</v>
      </c>
      <c r="Z24" s="318">
        <f t="shared" si="14"/>
        <v>2268.5563980078214</v>
      </c>
      <c r="AA24" s="323">
        <f t="shared" si="15"/>
        <v>113224.76770785928</v>
      </c>
    </row>
    <row r="25" spans="1:27" x14ac:dyDescent="0.3">
      <c r="A25" s="88" t="s">
        <v>60</v>
      </c>
      <c r="B25" s="89" t="s">
        <v>134</v>
      </c>
      <c r="C25" s="90">
        <f>'2024'!C25*1.02</f>
        <v>77810.540312879995</v>
      </c>
      <c r="D25" s="90">
        <f t="shared" si="0"/>
        <v>39.775356070481784</v>
      </c>
      <c r="E25" s="89">
        <v>37.5</v>
      </c>
      <c r="F25" s="92">
        <f t="shared" si="1"/>
        <v>1044.2365456099692</v>
      </c>
      <c r="G25" s="92">
        <f t="shared" si="2"/>
        <v>10448.257933749921</v>
      </c>
      <c r="H25" s="92">
        <f t="shared" si="3"/>
        <v>4976.1437046931896</v>
      </c>
      <c r="I25" s="92">
        <f t="shared" si="4"/>
        <v>591.41082643867469</v>
      </c>
      <c r="J25" s="92">
        <f t="shared" si="5"/>
        <v>17060.049010491755</v>
      </c>
      <c r="K25" s="318">
        <f t="shared" si="6"/>
        <v>1939.048608435987</v>
      </c>
      <c r="L25" s="323">
        <f t="shared" si="7"/>
        <v>96809.637931807738</v>
      </c>
      <c r="P25" s="88" t="s">
        <v>161</v>
      </c>
      <c r="Q25" s="89" t="s">
        <v>137</v>
      </c>
      <c r="R25" s="90">
        <f>'2024'!R25*1.02</f>
        <v>97061.235467760009</v>
      </c>
      <c r="S25" s="90">
        <f t="shared" si="8"/>
        <v>49.615967012273487</v>
      </c>
      <c r="T25" s="89">
        <v>37.5</v>
      </c>
      <c r="U25" s="92">
        <f t="shared" si="9"/>
        <v>1302.5855986854297</v>
      </c>
      <c r="V25" s="92">
        <f t="shared" si="10"/>
        <v>13033.206291304021</v>
      </c>
      <c r="W25" s="92">
        <f t="shared" si="11"/>
        <v>6071.1379909973457</v>
      </c>
      <c r="X25" s="92">
        <f t="shared" si="12"/>
        <v>835.47770518312097</v>
      </c>
      <c r="Y25" s="92">
        <f t="shared" si="13"/>
        <v>21242.40758616992</v>
      </c>
      <c r="Z25" s="318">
        <f t="shared" si="14"/>
        <v>2418.7783918483324</v>
      </c>
      <c r="AA25" s="323">
        <f t="shared" si="15"/>
        <v>120722.42144577827</v>
      </c>
    </row>
    <row r="26" spans="1:27" x14ac:dyDescent="0.3">
      <c r="A26" s="88" t="s">
        <v>61</v>
      </c>
      <c r="B26" s="89" t="s">
        <v>134</v>
      </c>
      <c r="C26" s="90">
        <f>'2024'!C26*1.02</f>
        <v>80631.68749632001</v>
      </c>
      <c r="D26" s="90">
        <f t="shared" si="0"/>
        <v>41.217476036457512</v>
      </c>
      <c r="E26" s="89">
        <v>37.5</v>
      </c>
      <c r="F26" s="92">
        <f t="shared" si="1"/>
        <v>1082.0970331177916</v>
      </c>
      <c r="G26" s="92">
        <f t="shared" si="2"/>
        <v>10827.076450150509</v>
      </c>
      <c r="H26" s="92">
        <f t="shared" si="3"/>
        <v>5156.5618555046194</v>
      </c>
      <c r="I26" s="92">
        <f t="shared" si="4"/>
        <v>612.85338397078351</v>
      </c>
      <c r="J26" s="92">
        <f t="shared" si="5"/>
        <v>17678.588722743705</v>
      </c>
      <c r="K26" s="318">
        <f t="shared" si="6"/>
        <v>2009.3519567773037</v>
      </c>
      <c r="L26" s="323">
        <f t="shared" si="7"/>
        <v>100319.62817584102</v>
      </c>
      <c r="P26" s="88" t="s">
        <v>162</v>
      </c>
      <c r="Q26" s="89" t="s">
        <v>137</v>
      </c>
      <c r="R26" s="90">
        <f>'2024'!R26*1.02</f>
        <v>100318.50730296002</v>
      </c>
      <c r="S26" s="90">
        <f t="shared" si="8"/>
        <v>51.281026097359749</v>
      </c>
      <c r="T26" s="89">
        <v>37.5</v>
      </c>
      <c r="U26" s="92">
        <f t="shared" si="9"/>
        <v>1346.2989860443254</v>
      </c>
      <c r="V26" s="92">
        <f t="shared" si="10"/>
        <v>13470.586833293075</v>
      </c>
      <c r="W26" s="92">
        <f t="shared" si="11"/>
        <v>6274.8789251652088</v>
      </c>
      <c r="X26" s="92">
        <f t="shared" si="12"/>
        <v>863.51544841723046</v>
      </c>
      <c r="Y26" s="92">
        <f t="shared" si="13"/>
        <v>21955.280192919839</v>
      </c>
      <c r="Z26" s="318">
        <f t="shared" si="14"/>
        <v>2499.950022246288</v>
      </c>
      <c r="AA26" s="323">
        <f t="shared" si="15"/>
        <v>124773.73751812612</v>
      </c>
    </row>
    <row r="27" spans="1:27" x14ac:dyDescent="0.3">
      <c r="A27" s="88" t="s">
        <v>62</v>
      </c>
      <c r="B27" s="89" t="s">
        <v>134</v>
      </c>
      <c r="C27" s="90">
        <f>'2024'!C27*1.02</f>
        <v>84013.566374880014</v>
      </c>
      <c r="D27" s="90">
        <f t="shared" si="0"/>
        <v>42.94623201271822</v>
      </c>
      <c r="E27" s="89">
        <v>37.5</v>
      </c>
      <c r="F27" s="92">
        <f t="shared" si="1"/>
        <v>1127.4826775769941</v>
      </c>
      <c r="G27" s="92">
        <f t="shared" si="2"/>
        <v>11281.188999450555</v>
      </c>
      <c r="H27" s="92">
        <f t="shared" si="3"/>
        <v>5372.8399487283932</v>
      </c>
      <c r="I27" s="92">
        <f t="shared" si="4"/>
        <v>638.55786789342756</v>
      </c>
      <c r="J27" s="92">
        <f t="shared" si="5"/>
        <v>18420.069493649371</v>
      </c>
      <c r="K27" s="318">
        <f t="shared" si="6"/>
        <v>2093.6288106200132</v>
      </c>
      <c r="L27" s="323">
        <f t="shared" si="7"/>
        <v>104527.26467914939</v>
      </c>
      <c r="P27" s="88" t="s">
        <v>163</v>
      </c>
      <c r="Q27" s="89" t="s">
        <v>137</v>
      </c>
      <c r="R27" s="90">
        <f>'2024'!R27*1.02</f>
        <v>103600.91915568002</v>
      </c>
      <c r="S27" s="90">
        <f t="shared" si="8"/>
        <v>52.958936309612795</v>
      </c>
      <c r="T27" s="89">
        <v>37.5</v>
      </c>
      <c r="U27" s="92">
        <f t="shared" si="9"/>
        <v>1390.3497586076689</v>
      </c>
      <c r="V27" s="92">
        <f t="shared" si="10"/>
        <v>13911.34313114312</v>
      </c>
      <c r="W27" s="92">
        <f t="shared" si="11"/>
        <v>6480.1923564759791</v>
      </c>
      <c r="X27" s="92">
        <f t="shared" si="12"/>
        <v>891.76959034073104</v>
      </c>
      <c r="Y27" s="92">
        <f t="shared" si="13"/>
        <v>22673.654836567497</v>
      </c>
      <c r="Z27" s="318">
        <f t="shared" si="14"/>
        <v>2581.7481450936239</v>
      </c>
      <c r="AA27" s="323">
        <f t="shared" si="15"/>
        <v>128856.32213734114</v>
      </c>
    </row>
    <row r="28" spans="1:27" x14ac:dyDescent="0.3">
      <c r="A28" s="88" t="s">
        <v>63</v>
      </c>
      <c r="B28" s="89" t="s">
        <v>134</v>
      </c>
      <c r="C28" s="90">
        <f>'2024'!C28*1.02</f>
        <v>86829.248337119992</v>
      </c>
      <c r="D28" s="90">
        <f t="shared" si="0"/>
        <v>44.385558255396802</v>
      </c>
      <c r="E28" s="89">
        <v>37.5</v>
      </c>
      <c r="F28" s="92">
        <f t="shared" si="1"/>
        <v>1165.2698204751532</v>
      </c>
      <c r="G28" s="92">
        <f t="shared" si="2"/>
        <v>11659.273655881358</v>
      </c>
      <c r="H28" s="92">
        <f t="shared" si="3"/>
        <v>5552.9085874305374</v>
      </c>
      <c r="I28" s="92">
        <f t="shared" si="4"/>
        <v>659.95888618196352</v>
      </c>
      <c r="J28" s="92">
        <f t="shared" si="5"/>
        <v>19037.410949969013</v>
      </c>
      <c r="K28" s="318">
        <f t="shared" si="6"/>
        <v>2163.7959649505942</v>
      </c>
      <c r="L28" s="323">
        <f t="shared" si="7"/>
        <v>108030.4552520396</v>
      </c>
      <c r="P28" s="88" t="s">
        <v>164</v>
      </c>
      <c r="Q28" s="89" t="s">
        <v>137</v>
      </c>
      <c r="R28" s="90">
        <f>'2024'!R28*1.02</f>
        <v>105076.52887968</v>
      </c>
      <c r="S28" s="90">
        <f t="shared" si="8"/>
        <v>53.713241599836422</v>
      </c>
      <c r="T28" s="89">
        <v>37.5</v>
      </c>
      <c r="U28" s="92">
        <f t="shared" si="9"/>
        <v>1410.1528032165645</v>
      </c>
      <c r="V28" s="92">
        <f t="shared" si="10"/>
        <v>14109.485322983795</v>
      </c>
      <c r="W28" s="92">
        <f t="shared" si="11"/>
        <v>6572.4911018204793</v>
      </c>
      <c r="X28" s="92">
        <f t="shared" si="12"/>
        <v>904.47125254410264</v>
      </c>
      <c r="Y28" s="92">
        <f t="shared" si="13"/>
        <v>22996.600480564943</v>
      </c>
      <c r="Z28" s="318">
        <f t="shared" si="14"/>
        <v>2618.5205279920256</v>
      </c>
      <c r="AA28" s="323">
        <f t="shared" si="15"/>
        <v>130691.64988823695</v>
      </c>
    </row>
    <row r="29" spans="1:27" x14ac:dyDescent="0.3">
      <c r="A29" s="88" t="s">
        <v>64</v>
      </c>
      <c r="B29" s="89" t="s">
        <v>134</v>
      </c>
      <c r="C29" s="90">
        <f>'2024'!C29*1.02</f>
        <v>88518.001687920027</v>
      </c>
      <c r="D29" s="90">
        <f t="shared" si="0"/>
        <v>45.248818754208322</v>
      </c>
      <c r="E29" s="89">
        <v>37.5</v>
      </c>
      <c r="F29" s="92">
        <f t="shared" si="1"/>
        <v>1187.9333048608898</v>
      </c>
      <c r="G29" s="92">
        <f t="shared" si="2"/>
        <v>11886.036386543474</v>
      </c>
      <c r="H29" s="92">
        <f t="shared" si="3"/>
        <v>5660.9078291987134</v>
      </c>
      <c r="I29" s="92">
        <f t="shared" si="4"/>
        <v>672.79451244585687</v>
      </c>
      <c r="J29" s="92">
        <f t="shared" si="5"/>
        <v>19407.672033048933</v>
      </c>
      <c r="K29" s="318">
        <f t="shared" si="6"/>
        <v>2205.8799142676557</v>
      </c>
      <c r="L29" s="323">
        <f t="shared" si="7"/>
        <v>110131.55363523663</v>
      </c>
      <c r="P29" s="88" t="s">
        <v>165</v>
      </c>
      <c r="Q29" s="89" t="s">
        <v>137</v>
      </c>
      <c r="R29" s="90">
        <f>'2024'!R29*1.02</f>
        <v>106549.95251520001</v>
      </c>
      <c r="S29" s="90">
        <f t="shared" si="8"/>
        <v>54.466429400741227</v>
      </c>
      <c r="T29" s="89">
        <v>37.5</v>
      </c>
      <c r="U29" s="92">
        <f t="shared" si="9"/>
        <v>1429.9265099815952</v>
      </c>
      <c r="V29" s="92">
        <f t="shared" si="10"/>
        <v>14307.333970836564</v>
      </c>
      <c r="W29" s="92">
        <f t="shared" si="11"/>
        <v>6664.6531082829906</v>
      </c>
      <c r="X29" s="92">
        <f t="shared" si="12"/>
        <v>917.15409747013632</v>
      </c>
      <c r="Y29" s="92">
        <f t="shared" si="13"/>
        <v>23319.067686571285</v>
      </c>
      <c r="Z29" s="318">
        <f t="shared" si="14"/>
        <v>2655.2384332861348</v>
      </c>
      <c r="AA29" s="323">
        <f t="shared" si="15"/>
        <v>132524.25863505743</v>
      </c>
    </row>
    <row r="30" spans="1:27" x14ac:dyDescent="0.3">
      <c r="A30" s="88" t="s">
        <v>65</v>
      </c>
      <c r="B30" s="89" t="s">
        <v>134</v>
      </c>
      <c r="C30" s="90">
        <f>'2024'!C30*1.02</f>
        <v>90206.755038720017</v>
      </c>
      <c r="D30" s="90">
        <f t="shared" si="0"/>
        <v>46.112079253019814</v>
      </c>
      <c r="E30" s="89">
        <v>37.5</v>
      </c>
      <c r="F30" s="92">
        <f t="shared" si="1"/>
        <v>1210.596789246626</v>
      </c>
      <c r="G30" s="92">
        <f t="shared" si="2"/>
        <v>12112.799117205581</v>
      </c>
      <c r="H30" s="92">
        <f t="shared" si="3"/>
        <v>5768.9070709668858</v>
      </c>
      <c r="I30" s="92">
        <f t="shared" si="4"/>
        <v>685.63013870974987</v>
      </c>
      <c r="J30" s="92">
        <f t="shared" si="5"/>
        <v>19777.933116128839</v>
      </c>
      <c r="K30" s="318">
        <f t="shared" si="6"/>
        <v>2247.9638635847159</v>
      </c>
      <c r="L30" s="323">
        <f t="shared" si="7"/>
        <v>112232.65201843358</v>
      </c>
      <c r="P30" s="88" t="s">
        <v>166</v>
      </c>
      <c r="Q30" s="89" t="s">
        <v>137</v>
      </c>
      <c r="R30" s="90">
        <f>'2024'!R30*1.02</f>
        <v>109497.89283048002</v>
      </c>
      <c r="S30" s="90">
        <f t="shared" si="8"/>
        <v>55.973363747210243</v>
      </c>
      <c r="T30" s="89">
        <v>37.5</v>
      </c>
      <c r="U30" s="92">
        <f t="shared" si="9"/>
        <v>1469.4885924335895</v>
      </c>
      <c r="V30" s="92">
        <f t="shared" si="10"/>
        <v>14703.178038536053</v>
      </c>
      <c r="W30" s="92">
        <f t="shared" si="11"/>
        <v>6849.0454906490058</v>
      </c>
      <c r="X30" s="92">
        <f t="shared" si="12"/>
        <v>942.52919596087236</v>
      </c>
      <c r="Y30" s="92">
        <f t="shared" si="13"/>
        <v>23964.241317579519</v>
      </c>
      <c r="Z30" s="318">
        <f t="shared" si="14"/>
        <v>2728.7014826764994</v>
      </c>
      <c r="AA30" s="323">
        <f t="shared" si="15"/>
        <v>136190.83563073602</v>
      </c>
    </row>
    <row r="31" spans="1:27" x14ac:dyDescent="0.3">
      <c r="A31" s="88" t="s">
        <v>66</v>
      </c>
      <c r="B31" s="89" t="s">
        <v>134</v>
      </c>
      <c r="C31" s="90">
        <f>'2024'!C31*1.02</f>
        <v>91897.694478000005</v>
      </c>
      <c r="D31" s="90">
        <f t="shared" si="0"/>
        <v>46.976457241150165</v>
      </c>
      <c r="E31" s="89">
        <v>37.5</v>
      </c>
      <c r="F31" s="92">
        <f t="shared" si="1"/>
        <v>1233.289611476227</v>
      </c>
      <c r="G31" s="92">
        <f t="shared" si="2"/>
        <v>12339.855391855601</v>
      </c>
      <c r="H31" s="92">
        <f t="shared" si="3"/>
        <v>5877.0461175787714</v>
      </c>
      <c r="I31" s="92">
        <f t="shared" si="4"/>
        <v>698.48238067107172</v>
      </c>
      <c r="J31" s="92">
        <f t="shared" si="5"/>
        <v>20148.67350158167</v>
      </c>
      <c r="K31" s="318">
        <f t="shared" si="6"/>
        <v>2290.1022905060704</v>
      </c>
      <c r="L31" s="323">
        <f t="shared" si="7"/>
        <v>114336.47027008774</v>
      </c>
      <c r="P31" s="88" t="s">
        <v>167</v>
      </c>
      <c r="Q31" s="89" t="s">
        <v>137</v>
      </c>
      <c r="R31" s="90">
        <f>'2024'!R31*1.02</f>
        <v>112443.64705728</v>
      </c>
      <c r="S31" s="90">
        <f t="shared" si="8"/>
        <v>57.479180604360387</v>
      </c>
      <c r="T31" s="89">
        <v>37.5</v>
      </c>
      <c r="U31" s="92">
        <f t="shared" si="9"/>
        <v>1509.0213370417177</v>
      </c>
      <c r="V31" s="92">
        <f t="shared" si="10"/>
        <v>15098.728562247628</v>
      </c>
      <c r="W31" s="92">
        <f t="shared" si="11"/>
        <v>7033.3011341330302</v>
      </c>
      <c r="X31" s="92">
        <f t="shared" si="12"/>
        <v>967.88547717427014</v>
      </c>
      <c r="Y31" s="92">
        <f t="shared" si="13"/>
        <v>24608.936510596646</v>
      </c>
      <c r="Z31" s="318">
        <f t="shared" si="14"/>
        <v>2802.1100544625688</v>
      </c>
      <c r="AA31" s="323">
        <f t="shared" si="15"/>
        <v>139854.69362233923</v>
      </c>
    </row>
    <row r="32" spans="1:27" x14ac:dyDescent="0.3">
      <c r="A32" s="88" t="s">
        <v>67</v>
      </c>
      <c r="B32" s="89" t="s">
        <v>134</v>
      </c>
      <c r="C32" s="90">
        <f>'2024'!C32*1.02</f>
        <v>95278.480312320011</v>
      </c>
      <c r="D32" s="90">
        <f t="shared" si="0"/>
        <v>48.704654472751443</v>
      </c>
      <c r="E32" s="89">
        <v>37.5</v>
      </c>
      <c r="F32" s="92">
        <f t="shared" si="1"/>
        <v>1278.660587013497</v>
      </c>
      <c r="G32" s="92">
        <f t="shared" si="2"/>
        <v>12793.821169161691</v>
      </c>
      <c r="H32" s="92">
        <f t="shared" si="3"/>
        <v>6093.2543083806886</v>
      </c>
      <c r="I32" s="92">
        <f t="shared" si="4"/>
        <v>724.17855674500129</v>
      </c>
      <c r="J32" s="92">
        <f t="shared" si="5"/>
        <v>20889.914621300879</v>
      </c>
      <c r="K32" s="318">
        <f t="shared" si="6"/>
        <v>2374.3519055466327</v>
      </c>
      <c r="L32" s="323">
        <f t="shared" si="7"/>
        <v>118542.74683916751</v>
      </c>
      <c r="P32" s="88" t="s">
        <v>168</v>
      </c>
      <c r="Q32" s="89" t="s">
        <v>137</v>
      </c>
      <c r="R32" s="90">
        <f>'2024'!R32*1.02</f>
        <v>115392.68041680002</v>
      </c>
      <c r="S32" s="90">
        <f t="shared" si="8"/>
        <v>58.986673695488825</v>
      </c>
      <c r="T32" s="89">
        <v>37.5</v>
      </c>
      <c r="U32" s="92">
        <f t="shared" si="9"/>
        <v>1548.5980884156445</v>
      </c>
      <c r="V32" s="92">
        <f t="shared" si="10"/>
        <v>15494.719401941076</v>
      </c>
      <c r="W32" s="92">
        <f t="shared" si="11"/>
        <v>7217.7618859400418</v>
      </c>
      <c r="X32" s="92">
        <f t="shared" si="12"/>
        <v>993.26998430367553</v>
      </c>
      <c r="Y32" s="92">
        <f t="shared" si="13"/>
        <v>25254.349360600438</v>
      </c>
      <c r="Z32" s="318">
        <f t="shared" si="14"/>
        <v>2875.6003426550801</v>
      </c>
      <c r="AA32" s="323">
        <f t="shared" si="15"/>
        <v>143522.63012005555</v>
      </c>
    </row>
    <row r="33" spans="1:27" x14ac:dyDescent="0.3">
      <c r="A33" s="88" t="s">
        <v>68</v>
      </c>
      <c r="B33" s="89" t="s">
        <v>134</v>
      </c>
      <c r="C33" s="90">
        <f>'2024'!C33*1.02</f>
        <v>98658.173102400004</v>
      </c>
      <c r="D33" s="90">
        <f t="shared" si="0"/>
        <v>50.432292959693292</v>
      </c>
      <c r="E33" s="89">
        <v>37.5</v>
      </c>
      <c r="F33" s="92">
        <f t="shared" si="1"/>
        <v>1324.0168936288344</v>
      </c>
      <c r="G33" s="92">
        <f t="shared" si="2"/>
        <v>13247.640174473823</v>
      </c>
      <c r="H33" s="92">
        <f t="shared" si="3"/>
        <v>6309.3925967607493</v>
      </c>
      <c r="I33" s="92">
        <f t="shared" si="4"/>
        <v>749.86642497021626</v>
      </c>
      <c r="J33" s="92">
        <f t="shared" si="5"/>
        <v>21630.916089833623</v>
      </c>
      <c r="K33" s="318">
        <f t="shared" si="6"/>
        <v>2458.5742817850478</v>
      </c>
      <c r="L33" s="323">
        <f t="shared" si="7"/>
        <v>122747.66347401869</v>
      </c>
      <c r="P33" s="88" t="s">
        <v>169</v>
      </c>
      <c r="Q33" s="89" t="s">
        <v>137</v>
      </c>
      <c r="R33" s="90">
        <f>'2024'!R33*1.02</f>
        <v>119220.52134528001</v>
      </c>
      <c r="S33" s="90">
        <f t="shared" si="8"/>
        <v>60.943397492794887</v>
      </c>
      <c r="T33" s="89">
        <v>37.5</v>
      </c>
      <c r="U33" s="92">
        <f t="shared" si="9"/>
        <v>1599.9686530233132</v>
      </c>
      <c r="V33" s="92">
        <f t="shared" si="10"/>
        <v>16008.714924775191</v>
      </c>
      <c r="W33" s="92">
        <f t="shared" si="11"/>
        <v>7457.1916683077789</v>
      </c>
      <c r="X33" s="92">
        <f t="shared" si="12"/>
        <v>1026.2190369230887</v>
      </c>
      <c r="Y33" s="92">
        <f t="shared" si="13"/>
        <v>26092.094283029372</v>
      </c>
      <c r="Z33" s="318">
        <f t="shared" si="14"/>
        <v>2970.9906277737509</v>
      </c>
      <c r="AA33" s="323">
        <f t="shared" si="15"/>
        <v>148283.60625608312</v>
      </c>
    </row>
    <row r="34" spans="1:27" x14ac:dyDescent="0.3">
      <c r="A34" s="88" t="s">
        <v>69</v>
      </c>
      <c r="B34" s="89" t="s">
        <v>134</v>
      </c>
      <c r="C34" s="90">
        <f>'2024'!C34*1.02</f>
        <v>102037.86589248003</v>
      </c>
      <c r="D34" s="90">
        <f t="shared" si="0"/>
        <v>52.159931446635156</v>
      </c>
      <c r="E34" s="89">
        <v>37.5</v>
      </c>
      <c r="F34" s="92">
        <f t="shared" si="1"/>
        <v>1369.373200244172</v>
      </c>
      <c r="G34" s="92">
        <f t="shared" si="2"/>
        <v>13701.459179785956</v>
      </c>
      <c r="H34" s="92">
        <f t="shared" si="3"/>
        <v>6525.5308851408099</v>
      </c>
      <c r="I34" s="92">
        <f t="shared" si="4"/>
        <v>775.55429319543146</v>
      </c>
      <c r="J34" s="92">
        <f t="shared" si="5"/>
        <v>22371.917558366367</v>
      </c>
      <c r="K34" s="318">
        <f t="shared" si="6"/>
        <v>2542.7966580234638</v>
      </c>
      <c r="L34" s="323">
        <f t="shared" si="7"/>
        <v>126952.58010886985</v>
      </c>
      <c r="P34" s="88" t="s">
        <v>170</v>
      </c>
      <c r="Q34" s="89" t="s">
        <v>137</v>
      </c>
      <c r="R34" s="90">
        <f>'2024'!R34*1.02</f>
        <v>123027.59443320001</v>
      </c>
      <c r="S34" s="90">
        <f t="shared" si="8"/>
        <v>62.889505141571888</v>
      </c>
      <c r="T34" s="89">
        <v>37.5</v>
      </c>
      <c r="U34" s="92">
        <f t="shared" si="9"/>
        <v>1651.0605081142639</v>
      </c>
      <c r="V34" s="92">
        <f t="shared" si="10"/>
        <v>16519.921779724144</v>
      </c>
      <c r="W34" s="92">
        <f t="shared" si="11"/>
        <v>7695.3224312965949</v>
      </c>
      <c r="X34" s="92">
        <f t="shared" si="12"/>
        <v>1058.9893254077883</v>
      </c>
      <c r="Y34" s="92">
        <f t="shared" si="13"/>
        <v>26925.294044542788</v>
      </c>
      <c r="Z34" s="318">
        <f t="shared" si="14"/>
        <v>3065.8633756516297</v>
      </c>
      <c r="AA34" s="323">
        <f t="shared" si="15"/>
        <v>153018.75185339444</v>
      </c>
    </row>
    <row r="35" spans="1:27" x14ac:dyDescent="0.3">
      <c r="A35" s="88" t="s">
        <v>70</v>
      </c>
      <c r="B35" s="89" t="s">
        <v>134</v>
      </c>
      <c r="C35" s="90">
        <f>'2024'!C35*1.02</f>
        <v>105978.29037767999</v>
      </c>
      <c r="D35" s="90">
        <f t="shared" si="0"/>
        <v>54.174205943861978</v>
      </c>
      <c r="E35" s="89">
        <v>37.5</v>
      </c>
      <c r="F35" s="92">
        <f t="shared" si="1"/>
        <v>1422.2546638108895</v>
      </c>
      <c r="G35" s="92">
        <f t="shared" si="2"/>
        <v>14230.572217997544</v>
      </c>
      <c r="H35" s="92">
        <f t="shared" si="3"/>
        <v>6777.5291159332137</v>
      </c>
      <c r="I35" s="92">
        <f t="shared" si="4"/>
        <v>805.50408781118165</v>
      </c>
      <c r="J35" s="92">
        <f t="shared" si="5"/>
        <v>23235.860085552828</v>
      </c>
      <c r="K35" s="318">
        <f t="shared" si="6"/>
        <v>2640.9925397632715</v>
      </c>
      <c r="L35" s="323">
        <f t="shared" si="7"/>
        <v>131855.14300299608</v>
      </c>
      <c r="P35" s="88" t="s">
        <v>171</v>
      </c>
      <c r="Q35" s="89" t="s">
        <v>137</v>
      </c>
      <c r="R35" s="90">
        <f>'2024'!R35*1.02</f>
        <v>126822.64403448001</v>
      </c>
      <c r="S35" s="90">
        <f t="shared" si="8"/>
        <v>64.829466599095213</v>
      </c>
      <c r="T35" s="89">
        <v>37.5</v>
      </c>
      <c r="U35" s="92">
        <f t="shared" si="9"/>
        <v>1701.9910050639571</v>
      </c>
      <c r="V35" s="92">
        <f t="shared" si="10"/>
        <v>17029.514142739576</v>
      </c>
      <c r="W35" s="92">
        <f t="shared" si="11"/>
        <v>7932.7011304344533</v>
      </c>
      <c r="X35" s="92">
        <f t="shared" si="12"/>
        <v>1091.6561188671267</v>
      </c>
      <c r="Y35" s="92">
        <f t="shared" si="13"/>
        <v>27755.862397105109</v>
      </c>
      <c r="Z35" s="318">
        <f t="shared" si="14"/>
        <v>3160.4364967058918</v>
      </c>
      <c r="AA35" s="323">
        <f t="shared" si="15"/>
        <v>157738.94292829104</v>
      </c>
    </row>
    <row r="36" spans="1:27" x14ac:dyDescent="0.3">
      <c r="A36" s="88" t="s">
        <v>71</v>
      </c>
      <c r="B36" s="89" t="s">
        <v>134</v>
      </c>
      <c r="C36" s="90">
        <f>'2024'!C36*1.02</f>
        <v>106544.48729400001</v>
      </c>
      <c r="D36" s="90">
        <f t="shared" si="0"/>
        <v>54.463635677444096</v>
      </c>
      <c r="E36" s="89">
        <v>37.5</v>
      </c>
      <c r="F36" s="92">
        <f t="shared" si="1"/>
        <v>1429.8531653719326</v>
      </c>
      <c r="G36" s="92">
        <f t="shared" si="2"/>
        <v>14306.600110866782</v>
      </c>
      <c r="H36" s="92">
        <f t="shared" si="3"/>
        <v>6813.7385704548406</v>
      </c>
      <c r="I36" s="92">
        <f t="shared" si="4"/>
        <v>809.8075534452895</v>
      </c>
      <c r="J36" s="92">
        <f t="shared" si="5"/>
        <v>23359.999400138848</v>
      </c>
      <c r="K36" s="318">
        <f t="shared" si="6"/>
        <v>2655.1022392753998</v>
      </c>
      <c r="L36" s="323">
        <f t="shared" si="7"/>
        <v>132559.58893341426</v>
      </c>
      <c r="P36" s="88" t="s">
        <v>172</v>
      </c>
      <c r="Q36" s="89" t="s">
        <v>137</v>
      </c>
      <c r="R36" s="90">
        <f>'2024'!R36*1.02</f>
        <v>130625.34494544001</v>
      </c>
      <c r="S36" s="90">
        <f t="shared" si="8"/>
        <v>66.773339269234512</v>
      </c>
      <c r="T36" s="89">
        <v>37.5</v>
      </c>
      <c r="U36" s="92">
        <f t="shared" si="9"/>
        <v>1753.024184467178</v>
      </c>
      <c r="V36" s="92">
        <f t="shared" si="10"/>
        <v>17540.133909712706</v>
      </c>
      <c r="W36" s="92">
        <f t="shared" si="11"/>
        <v>8170.558415659284</v>
      </c>
      <c r="X36" s="92">
        <f t="shared" si="12"/>
        <v>1124.3887727971492</v>
      </c>
      <c r="Y36" s="92">
        <f t="shared" si="13"/>
        <v>28588.105282636316</v>
      </c>
      <c r="Z36" s="318">
        <f t="shared" si="14"/>
        <v>3255.2002893751824</v>
      </c>
      <c r="AA36" s="323">
        <f t="shared" si="15"/>
        <v>162468.65051745152</v>
      </c>
    </row>
    <row r="37" spans="1:27" x14ac:dyDescent="0.3">
      <c r="A37" s="88" t="s">
        <v>72</v>
      </c>
      <c r="B37" s="89" t="s">
        <v>134</v>
      </c>
      <c r="C37" s="90">
        <f>'2024'!C37*1.02</f>
        <v>109924.18008408001</v>
      </c>
      <c r="D37" s="90">
        <f t="shared" si="0"/>
        <v>56.191274164385938</v>
      </c>
      <c r="E37" s="89">
        <v>37.5</v>
      </c>
      <c r="F37" s="92">
        <f t="shared" si="1"/>
        <v>1475.20947198727</v>
      </c>
      <c r="G37" s="92">
        <f t="shared" si="2"/>
        <v>14760.419116178915</v>
      </c>
      <c r="H37" s="92">
        <f t="shared" si="3"/>
        <v>7029.8768588349021</v>
      </c>
      <c r="I37" s="92">
        <f t="shared" si="4"/>
        <v>835.49542167050458</v>
      </c>
      <c r="J37" s="92">
        <f t="shared" si="5"/>
        <v>24101.000868671592</v>
      </c>
      <c r="K37" s="318">
        <f t="shared" si="6"/>
        <v>2739.3246155138145</v>
      </c>
      <c r="L37" s="323">
        <f t="shared" si="7"/>
        <v>136764.50556826542</v>
      </c>
      <c r="P37" s="88" t="s">
        <v>173</v>
      </c>
      <c r="Q37" s="89" t="s">
        <v>137</v>
      </c>
      <c r="R37" s="90">
        <f>'2024'!R37*1.02</f>
        <v>138697.47665784002</v>
      </c>
      <c r="S37" s="90">
        <f t="shared" si="8"/>
        <v>70.899668579087546</v>
      </c>
      <c r="T37" s="89">
        <v>37.5</v>
      </c>
      <c r="U37" s="92">
        <f t="shared" si="9"/>
        <v>1861.3541729388037</v>
      </c>
      <c r="V37" s="92">
        <f t="shared" si="10"/>
        <v>18624.045085078193</v>
      </c>
      <c r="W37" s="92">
        <f t="shared" si="11"/>
        <v>8675.4667374142064</v>
      </c>
      <c r="X37" s="92">
        <f t="shared" si="12"/>
        <v>1193.8715693689276</v>
      </c>
      <c r="Y37" s="92">
        <f t="shared" si="13"/>
        <v>30354.737564800129</v>
      </c>
      <c r="Z37" s="318">
        <f t="shared" si="14"/>
        <v>3456.3588432305178</v>
      </c>
      <c r="AA37" s="323">
        <f t="shared" si="15"/>
        <v>172508.57306587067</v>
      </c>
    </row>
    <row r="38" spans="1:27" x14ac:dyDescent="0.3">
      <c r="A38" s="88" t="s">
        <v>73</v>
      </c>
      <c r="B38" s="89" t="s">
        <v>134</v>
      </c>
      <c r="C38" s="90">
        <f>'2024'!C38*1.02</f>
        <v>113310.43113960001</v>
      </c>
      <c r="D38" s="90">
        <f t="shared" si="0"/>
        <v>57.922265119284347</v>
      </c>
      <c r="E38" s="89">
        <v>37.5</v>
      </c>
      <c r="F38" s="92">
        <f t="shared" si="1"/>
        <v>1520.6537921342028</v>
      </c>
      <c r="G38" s="92">
        <f t="shared" si="2"/>
        <v>15215.118753454784</v>
      </c>
      <c r="H38" s="92">
        <f t="shared" si="3"/>
        <v>7246.4345617461004</v>
      </c>
      <c r="I38" s="92">
        <f t="shared" si="4"/>
        <v>861.23313698800666</v>
      </c>
      <c r="J38" s="92">
        <f t="shared" si="5"/>
        <v>24843.440244323094</v>
      </c>
      <c r="K38" s="318">
        <f t="shared" si="6"/>
        <v>2823.7104245651121</v>
      </c>
      <c r="L38" s="323">
        <f t="shared" si="7"/>
        <v>140977.5818084882</v>
      </c>
      <c r="P38" s="88" t="s">
        <v>174</v>
      </c>
      <c r="Q38" s="89" t="s">
        <v>137</v>
      </c>
      <c r="R38" s="90">
        <f>'2024'!R38*1.02</f>
        <v>142964.72137079999</v>
      </c>
      <c r="S38" s="90">
        <f t="shared" si="8"/>
        <v>73.081007729482423</v>
      </c>
      <c r="T38" s="89">
        <v>37.5</v>
      </c>
      <c r="U38" s="92">
        <f t="shared" si="9"/>
        <v>1918.6216441633435</v>
      </c>
      <c r="V38" s="92">
        <f t="shared" si="10"/>
        <v>19197.042949482642</v>
      </c>
      <c r="W38" s="92">
        <f t="shared" si="11"/>
        <v>8942.3810350623062</v>
      </c>
      <c r="X38" s="92">
        <f t="shared" si="12"/>
        <v>1230.6028947333448</v>
      </c>
      <c r="Y38" s="92">
        <f t="shared" si="13"/>
        <v>31288.648523441636</v>
      </c>
      <c r="Z38" s="318">
        <f t="shared" si="14"/>
        <v>3562.6991268122679</v>
      </c>
      <c r="AA38" s="323">
        <f t="shared" si="15"/>
        <v>177816.0690210539</v>
      </c>
    </row>
    <row r="39" spans="1:27" x14ac:dyDescent="0.3">
      <c r="A39" s="88" t="s">
        <v>74</v>
      </c>
      <c r="B39" s="89" t="s">
        <v>134</v>
      </c>
      <c r="C39" s="90">
        <f>'2024'!C39*1.02</f>
        <v>116686.84479696001</v>
      </c>
      <c r="D39" s="90">
        <f t="shared" si="0"/>
        <v>59.648227372247931</v>
      </c>
      <c r="E39" s="89">
        <v>37.5</v>
      </c>
      <c r="F39" s="92">
        <f t="shared" si="1"/>
        <v>1565.9660919837422</v>
      </c>
      <c r="G39" s="92">
        <f t="shared" si="2"/>
        <v>15668.497442785048</v>
      </c>
      <c r="H39" s="92">
        <f t="shared" si="3"/>
        <v>7462.3631428605913</v>
      </c>
      <c r="I39" s="92">
        <f t="shared" si="4"/>
        <v>886.89608166707819</v>
      </c>
      <c r="J39" s="92">
        <f t="shared" si="5"/>
        <v>25583.722759296459</v>
      </c>
      <c r="K39" s="318">
        <f t="shared" si="6"/>
        <v>2907.8510843970867</v>
      </c>
      <c r="L39" s="323">
        <f t="shared" si="7"/>
        <v>145178.41864065354</v>
      </c>
      <c r="P39" s="88" t="s">
        <v>175</v>
      </c>
      <c r="Q39" s="89" t="s">
        <v>137</v>
      </c>
      <c r="R39" s="90">
        <f>'2024'!R39*1.02</f>
        <v>147235.24521648002</v>
      </c>
      <c r="S39" s="90">
        <f t="shared" si="8"/>
        <v>75.2640231138556</v>
      </c>
      <c r="T39" s="89">
        <v>37.5</v>
      </c>
      <c r="U39" s="92">
        <f t="shared" si="9"/>
        <v>1975.9331221536811</v>
      </c>
      <c r="V39" s="92">
        <f t="shared" si="10"/>
        <v>19770.481129868967</v>
      </c>
      <c r="W39" s="92">
        <f t="shared" si="11"/>
        <v>9209.5004410333968</v>
      </c>
      <c r="X39" s="92">
        <f t="shared" si="12"/>
        <v>1267.3624460137701</v>
      </c>
      <c r="Y39" s="92">
        <f t="shared" si="13"/>
        <v>32223.277139069814</v>
      </c>
      <c r="Z39" s="318">
        <f t="shared" si="14"/>
        <v>3669.1211268004604</v>
      </c>
      <c r="AA39" s="323">
        <f t="shared" si="15"/>
        <v>183127.64348235031</v>
      </c>
    </row>
    <row r="40" spans="1:27" x14ac:dyDescent="0.3">
      <c r="A40" s="88" t="s">
        <v>75</v>
      </c>
      <c r="B40" s="89" t="s">
        <v>134</v>
      </c>
      <c r="C40" s="90">
        <f>'2024'!C40*1.02</f>
        <v>123445.13733288001</v>
      </c>
      <c r="D40" s="90">
        <f t="shared" si="0"/>
        <v>63.102945601472214</v>
      </c>
      <c r="E40" s="89">
        <v>37.5</v>
      </c>
      <c r="F40" s="92">
        <f t="shared" si="1"/>
        <v>1656.6640362924848</v>
      </c>
      <c r="G40" s="92">
        <f t="shared" si="2"/>
        <v>16575.988681415354</v>
      </c>
      <c r="H40" s="92">
        <f t="shared" si="3"/>
        <v>7894.5698171988552</v>
      </c>
      <c r="I40" s="92">
        <f t="shared" si="4"/>
        <v>938.26351026879365</v>
      </c>
      <c r="J40" s="92">
        <f t="shared" si="5"/>
        <v>27065.486045175487</v>
      </c>
      <c r="K40" s="318">
        <f t="shared" si="6"/>
        <v>3076.2685980717706</v>
      </c>
      <c r="L40" s="323">
        <f t="shared" si="7"/>
        <v>153586.89197612726</v>
      </c>
      <c r="P40" s="88" t="s">
        <v>78</v>
      </c>
      <c r="Q40" s="89" t="s">
        <v>137</v>
      </c>
      <c r="R40" s="90">
        <f>'2024'!R40*1.02</f>
        <v>0</v>
      </c>
      <c r="S40" s="90">
        <f t="shared" si="8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'2024'!C41*1.02</f>
        <v>125701.18064424001</v>
      </c>
      <c r="D41" s="90">
        <f t="shared" si="0"/>
        <v>64.256194578525253</v>
      </c>
      <c r="E41" s="89">
        <v>37.5</v>
      </c>
      <c r="F41" s="92">
        <f t="shared" si="1"/>
        <v>1686.9406911611966</v>
      </c>
      <c r="G41" s="92">
        <f t="shared" si="2"/>
        <v>16878.926076940661</v>
      </c>
      <c r="H41" s="92">
        <f t="shared" si="3"/>
        <v>8038.8484159105128</v>
      </c>
      <c r="I41" s="92">
        <f t="shared" si="4"/>
        <v>955.4109100155091</v>
      </c>
      <c r="J41" s="92">
        <f t="shared" si="5"/>
        <v>27560.126094027877</v>
      </c>
      <c r="K41" s="318">
        <f t="shared" si="6"/>
        <v>3132.4894857031063</v>
      </c>
      <c r="L41" s="323">
        <f t="shared" si="7"/>
        <v>156393.796223971</v>
      </c>
      <c r="P41" s="88" t="s">
        <v>176</v>
      </c>
      <c r="Q41" s="89" t="s">
        <v>137</v>
      </c>
      <c r="R41" s="90">
        <f>'2024'!R41*1.02</f>
        <v>0</v>
      </c>
      <c r="S41" s="90">
        <f t="shared" si="8"/>
        <v>0</v>
      </c>
      <c r="T41" s="89">
        <v>37.5</v>
      </c>
      <c r="U41" s="92">
        <f t="shared" si="9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f>'2024'!C42*1.02</f>
        <v>127955.03786712002</v>
      </c>
      <c r="D42" s="90">
        <f t="shared" si="0"/>
        <v>65.408326066259434</v>
      </c>
      <c r="E42" s="89">
        <v>37.5</v>
      </c>
      <c r="F42" s="92">
        <f t="shared" si="1"/>
        <v>1717.1880081860431</v>
      </c>
      <c r="G42" s="92">
        <f t="shared" si="2"/>
        <v>17181.569928478053</v>
      </c>
      <c r="H42" s="92">
        <f t="shared" si="3"/>
        <v>8182.9872097784564</v>
      </c>
      <c r="I42" s="92">
        <f t="shared" si="4"/>
        <v>972.54169406479537</v>
      </c>
      <c r="J42" s="92">
        <f t="shared" si="5"/>
        <v>28054.28684050735</v>
      </c>
      <c r="K42" s="318">
        <f t="shared" si="6"/>
        <v>3188.6558957301472</v>
      </c>
      <c r="L42" s="323">
        <f t="shared" si="7"/>
        <v>159197.98060335752</v>
      </c>
      <c r="P42" s="88" t="s">
        <v>177</v>
      </c>
      <c r="Q42" s="89" t="s">
        <v>137</v>
      </c>
      <c r="R42" s="90">
        <f>'2024'!R42*1.02</f>
        <v>156669.31005192004</v>
      </c>
      <c r="S42" s="90">
        <f t="shared" si="8"/>
        <v>80.086548269352093</v>
      </c>
      <c r="T42" s="89">
        <v>37.5</v>
      </c>
      <c r="U42" s="92">
        <f t="shared" si="9"/>
        <v>2102.5405873532213</v>
      </c>
      <c r="V42" s="92">
        <f t="shared" si="10"/>
        <v>21037.270209703707</v>
      </c>
      <c r="W42" s="92">
        <f t="shared" si="11"/>
        <v>9799.5970862692448</v>
      </c>
      <c r="X42" s="92">
        <f t="shared" si="12"/>
        <v>1348.5684063673273</v>
      </c>
      <c r="Y42" s="92">
        <f t="shared" si="13"/>
        <v>34287.976289693499</v>
      </c>
      <c r="Z42" s="318">
        <f t="shared" si="14"/>
        <v>3904.2192281309144</v>
      </c>
      <c r="AA42" s="323">
        <f t="shared" si="15"/>
        <v>194861.50556974445</v>
      </c>
    </row>
    <row r="43" spans="1:27" x14ac:dyDescent="0.3">
      <c r="A43" s="88" t="s">
        <v>78</v>
      </c>
      <c r="B43" s="89" t="s">
        <v>134</v>
      </c>
      <c r="C43" s="90">
        <f>'2024'!C43*1.02</f>
        <v>130768.53374088001</v>
      </c>
      <c r="D43" s="90">
        <f t="shared" si="0"/>
        <v>66.846534819619166</v>
      </c>
      <c r="E43" s="89">
        <v>37.5</v>
      </c>
      <c r="F43" s="92">
        <f t="shared" si="1"/>
        <v>1754.9458132403377</v>
      </c>
      <c r="G43" s="92">
        <f t="shared" si="2"/>
        <v>17559.361040920947</v>
      </c>
      <c r="H43" s="92">
        <f t="shared" si="3"/>
        <v>8362.9160436368893</v>
      </c>
      <c r="I43" s="92">
        <f t="shared" si="4"/>
        <v>993.92609665590248</v>
      </c>
      <c r="J43" s="92">
        <f t="shared" si="5"/>
        <v>28671.148994454074</v>
      </c>
      <c r="K43" s="318">
        <f t="shared" si="6"/>
        <v>3258.7685724564344</v>
      </c>
      <c r="L43" s="323">
        <f t="shared" si="7"/>
        <v>162698.4513077905</v>
      </c>
      <c r="P43" s="88" t="s">
        <v>178</v>
      </c>
      <c r="Q43" s="89" t="s">
        <v>137</v>
      </c>
      <c r="R43" s="90">
        <f>'2024'!R43*1.02</f>
        <v>159777.92787048002</v>
      </c>
      <c r="S43" s="90">
        <f t="shared" si="8"/>
        <v>81.675618080756564</v>
      </c>
      <c r="T43" s="89">
        <v>37.5</v>
      </c>
      <c r="U43" s="92">
        <f t="shared" si="9"/>
        <v>2144.2590013292947</v>
      </c>
      <c r="V43" s="92">
        <f t="shared" si="10"/>
        <v>21454.689760514739</v>
      </c>
      <c r="W43" s="92">
        <f t="shared" si="11"/>
        <v>9994.0397764616609</v>
      </c>
      <c r="X43" s="92">
        <f t="shared" si="12"/>
        <v>1375.3265747424305</v>
      </c>
      <c r="Y43" s="92">
        <f t="shared" si="13"/>
        <v>34968.315113048127</v>
      </c>
      <c r="Z43" s="318">
        <f t="shared" si="14"/>
        <v>3981.6863814368826</v>
      </c>
      <c r="AA43" s="323">
        <f t="shared" si="15"/>
        <v>198727.92936496506</v>
      </c>
    </row>
    <row r="44" spans="1:27" x14ac:dyDescent="0.3">
      <c r="A44" s="88" t="s">
        <v>79</v>
      </c>
      <c r="B44" s="89" t="s">
        <v>134</v>
      </c>
      <c r="C44" s="90">
        <f>'2024'!C44*1.02</f>
        <v>0</v>
      </c>
      <c r="D44" s="90">
        <f t="shared" si="0"/>
        <v>0</v>
      </c>
      <c r="E44" s="89">
        <v>37.5</v>
      </c>
      <c r="F44" s="92">
        <f t="shared" si="1"/>
        <v>0</v>
      </c>
      <c r="G44" s="92">
        <f t="shared" si="2"/>
        <v>0</v>
      </c>
      <c r="H44" s="92">
        <f t="shared" si="3"/>
        <v>0</v>
      </c>
      <c r="I44" s="92">
        <f t="shared" si="4"/>
        <v>0</v>
      </c>
      <c r="J44" s="92">
        <f t="shared" si="5"/>
        <v>0</v>
      </c>
      <c r="K44" s="318">
        <f t="shared" si="6"/>
        <v>0</v>
      </c>
      <c r="L44" s="323">
        <f t="shared" si="7"/>
        <v>0</v>
      </c>
      <c r="P44" s="88" t="s">
        <v>179</v>
      </c>
      <c r="Q44" s="89" t="s">
        <v>137</v>
      </c>
      <c r="R44" s="90">
        <f>'2024'!R44*1.02</f>
        <v>162881.08046783999</v>
      </c>
      <c r="S44" s="90">
        <f t="shared" si="8"/>
        <v>83.261894168863904</v>
      </c>
      <c r="T44" s="89">
        <v>37.5</v>
      </c>
      <c r="U44" s="92">
        <f t="shared" si="9"/>
        <v>2185.9040706957053</v>
      </c>
      <c r="V44" s="92">
        <f t="shared" si="10"/>
        <v>21871.375451355983</v>
      </c>
      <c r="W44" s="92">
        <f t="shared" si="11"/>
        <v>10188.140619449097</v>
      </c>
      <c r="X44" s="92">
        <f t="shared" si="12"/>
        <v>1402.0376999241878</v>
      </c>
      <c r="Y44" s="92">
        <f t="shared" si="13"/>
        <v>35647.45784142497</v>
      </c>
      <c r="Z44" s="318">
        <f t="shared" si="14"/>
        <v>4059.0173407321154</v>
      </c>
      <c r="AA44" s="323">
        <f t="shared" si="15"/>
        <v>202587.55564999711</v>
      </c>
    </row>
    <row r="45" spans="1:27" x14ac:dyDescent="0.3">
      <c r="A45" s="88" t="s">
        <v>80</v>
      </c>
      <c r="B45" s="89" t="s">
        <v>134</v>
      </c>
      <c r="C45" s="90">
        <f>'2024'!C45*1.02</f>
        <v>141142.61662272</v>
      </c>
      <c r="D45" s="90">
        <f t="shared" si="0"/>
        <v>72.149580382221075</v>
      </c>
      <c r="E45" s="89">
        <v>37.5</v>
      </c>
      <c r="F45" s="92">
        <f t="shared" si="1"/>
        <v>1894.1685513018404</v>
      </c>
      <c r="G45" s="92">
        <f t="shared" si="2"/>
        <v>18952.374035557896</v>
      </c>
      <c r="H45" s="92">
        <f t="shared" si="3"/>
        <v>9026.3599294762025</v>
      </c>
      <c r="I45" s="92">
        <f t="shared" si="4"/>
        <v>1072.7758888051637</v>
      </c>
      <c r="J45" s="92">
        <f t="shared" si="5"/>
        <v>30945.678405141105</v>
      </c>
      <c r="K45" s="318">
        <f t="shared" si="6"/>
        <v>3517.2920436332774</v>
      </c>
      <c r="L45" s="323">
        <f t="shared" si="7"/>
        <v>175605.58707149437</v>
      </c>
      <c r="P45" s="88" t="s">
        <v>180</v>
      </c>
      <c r="Q45" s="89" t="s">
        <v>137</v>
      </c>
      <c r="R45" s="90">
        <f>'2024'!R45*1.02</f>
        <v>0</v>
      </c>
      <c r="S45" s="90">
        <f t="shared" si="8"/>
        <v>0</v>
      </c>
      <c r="T45" s="89">
        <v>37.5</v>
      </c>
      <c r="U45" s="92">
        <f t="shared" si="9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f>'2024'!C46*1.02</f>
        <v>143941.90292136002</v>
      </c>
      <c r="D46" s="90">
        <f t="shared" si="0"/>
        <v>73.580525455008313</v>
      </c>
      <c r="E46" s="89">
        <v>37.5</v>
      </c>
      <c r="F46" s="92">
        <f t="shared" si="1"/>
        <v>1931.7356603710125</v>
      </c>
      <c r="G46" s="92">
        <f t="shared" si="2"/>
        <v>19328.257112079362</v>
      </c>
      <c r="H46" s="92">
        <f t="shared" si="3"/>
        <v>9205.3800318505018</v>
      </c>
      <c r="I46" s="92">
        <f t="shared" si="4"/>
        <v>1094.0522893629827</v>
      </c>
      <c r="J46" s="92">
        <f t="shared" si="5"/>
        <v>31559.42509366386</v>
      </c>
      <c r="K46" s="318">
        <f t="shared" si="6"/>
        <v>3587.0506159316551</v>
      </c>
      <c r="L46" s="323">
        <f t="shared" si="7"/>
        <v>179088.37863095556</v>
      </c>
      <c r="P46" s="88" t="s">
        <v>181</v>
      </c>
      <c r="Q46" s="89" t="s">
        <v>137</v>
      </c>
      <c r="R46" s="90">
        <f>'2024'!R46*1.02</f>
        <v>0</v>
      </c>
      <c r="S46" s="90">
        <f t="shared" si="8"/>
        <v>0</v>
      </c>
      <c r="T46" s="89">
        <v>37.5</v>
      </c>
      <c r="U46" s="92">
        <f t="shared" si="9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f>'2024'!C47*1.02</f>
        <v>146741.18922000003</v>
      </c>
      <c r="D47" s="90">
        <f t="shared" si="0"/>
        <v>75.011470527795538</v>
      </c>
      <c r="E47" s="89">
        <v>37.5</v>
      </c>
      <c r="F47" s="92">
        <f t="shared" si="1"/>
        <v>1969.3027694401844</v>
      </c>
      <c r="G47" s="92">
        <f t="shared" si="2"/>
        <v>19704.140188600832</v>
      </c>
      <c r="H47" s="92">
        <f t="shared" si="3"/>
        <v>9384.400134224803</v>
      </c>
      <c r="I47" s="92">
        <f t="shared" si="4"/>
        <v>1115.3286899208017</v>
      </c>
      <c r="J47" s="92">
        <f t="shared" si="5"/>
        <v>32173.171782186619</v>
      </c>
      <c r="K47" s="318">
        <f t="shared" si="6"/>
        <v>3656.8091882300323</v>
      </c>
      <c r="L47" s="323">
        <f t="shared" si="7"/>
        <v>182571.17019041668</v>
      </c>
      <c r="P47" s="88" t="s">
        <v>182</v>
      </c>
      <c r="Q47" s="89" t="s">
        <v>137</v>
      </c>
      <c r="R47" s="90">
        <f>'2024'!R47*1.02</f>
        <v>0</v>
      </c>
      <c r="S47" s="90">
        <f t="shared" si="8"/>
        <v>0</v>
      </c>
      <c r="T47" s="89">
        <v>37.5</v>
      </c>
      <c r="U47" s="92">
        <f t="shared" si="9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f>'2024'!C48*1.02</f>
        <v>0</v>
      </c>
      <c r="D48" s="90">
        <f t="shared" si="0"/>
        <v>0</v>
      </c>
      <c r="E48" s="89">
        <v>37.5</v>
      </c>
      <c r="F48" s="92">
        <f t="shared" si="1"/>
        <v>0</v>
      </c>
      <c r="G48" s="92">
        <f t="shared" si="2"/>
        <v>0</v>
      </c>
      <c r="H48" s="92">
        <f t="shared" si="3"/>
        <v>0</v>
      </c>
      <c r="I48" s="92">
        <f t="shared" si="4"/>
        <v>0</v>
      </c>
      <c r="J48" s="92">
        <f t="shared" si="5"/>
        <v>0</v>
      </c>
      <c r="K48" s="318">
        <f t="shared" si="6"/>
        <v>0</v>
      </c>
      <c r="L48" s="323">
        <f t="shared" si="7"/>
        <v>0</v>
      </c>
      <c r="P48" s="88" t="s">
        <v>183</v>
      </c>
      <c r="Q48" s="89" t="s">
        <v>137</v>
      </c>
      <c r="R48" s="90">
        <f>'2024'!R48*1.02</f>
        <v>0</v>
      </c>
      <c r="S48" s="90">
        <f t="shared" si="8"/>
        <v>0</v>
      </c>
      <c r="T48" s="89">
        <v>37.5</v>
      </c>
      <c r="U48" s="92">
        <f t="shared" si="9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27" x14ac:dyDescent="0.3">
      <c r="A49" s="88" t="s">
        <v>84</v>
      </c>
      <c r="B49" s="89" t="s">
        <v>134</v>
      </c>
      <c r="C49" s="90">
        <f>'2024'!C49*1.02</f>
        <v>0</v>
      </c>
      <c r="D49" s="90">
        <f t="shared" si="0"/>
        <v>0</v>
      </c>
      <c r="E49" s="89">
        <v>37.5</v>
      </c>
      <c r="F49" s="92">
        <f t="shared" si="1"/>
        <v>0</v>
      </c>
      <c r="G49" s="92">
        <f t="shared" si="2"/>
        <v>0</v>
      </c>
      <c r="H49" s="92">
        <f t="shared" si="3"/>
        <v>0</v>
      </c>
      <c r="I49" s="92">
        <f t="shared" si="4"/>
        <v>0</v>
      </c>
      <c r="J49" s="92">
        <f t="shared" si="5"/>
        <v>0</v>
      </c>
      <c r="K49" s="318">
        <f t="shared" si="6"/>
        <v>0</v>
      </c>
      <c r="L49" s="323">
        <f t="shared" si="7"/>
        <v>0</v>
      </c>
      <c r="P49" s="88" t="s">
        <v>184</v>
      </c>
      <c r="Q49" s="89" t="s">
        <v>137</v>
      </c>
      <c r="R49" s="90">
        <f>'2024'!R49*1.02</f>
        <v>0</v>
      </c>
      <c r="S49" s="90">
        <f t="shared" si="8"/>
        <v>0</v>
      </c>
      <c r="T49" s="89">
        <v>37.5</v>
      </c>
      <c r="U49" s="92">
        <f t="shared" si="9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27" x14ac:dyDescent="0.3">
      <c r="A50" s="88" t="s">
        <v>85</v>
      </c>
      <c r="B50" s="89" t="s">
        <v>134</v>
      </c>
      <c r="C50" s="90">
        <f>'2024'!C50*1.02</f>
        <v>0</v>
      </c>
      <c r="D50" s="90">
        <f t="shared" si="0"/>
        <v>0</v>
      </c>
      <c r="E50" s="89">
        <v>37.5</v>
      </c>
      <c r="F50" s="92">
        <f t="shared" si="1"/>
        <v>0</v>
      </c>
      <c r="G50" s="92">
        <f t="shared" si="2"/>
        <v>0</v>
      </c>
      <c r="H50" s="92">
        <f t="shared" si="3"/>
        <v>0</v>
      </c>
      <c r="I50" s="92">
        <f t="shared" si="4"/>
        <v>0</v>
      </c>
      <c r="J50" s="92">
        <f t="shared" si="5"/>
        <v>0</v>
      </c>
      <c r="K50" s="318">
        <f t="shared" si="6"/>
        <v>0</v>
      </c>
      <c r="L50" s="323">
        <f t="shared" si="7"/>
        <v>0</v>
      </c>
      <c r="P50" s="88" t="s">
        <v>185</v>
      </c>
      <c r="Q50" s="89" t="s">
        <v>137</v>
      </c>
      <c r="R50" s="90">
        <f>'2024'!R50*1.02</f>
        <v>0</v>
      </c>
      <c r="S50" s="90">
        <f t="shared" si="8"/>
        <v>0</v>
      </c>
      <c r="T50" s="89">
        <v>37.5</v>
      </c>
      <c r="U50" s="92">
        <f t="shared" si="9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27" x14ac:dyDescent="0.3">
      <c r="A51" s="88" t="s">
        <v>86</v>
      </c>
      <c r="B51" s="89" t="s">
        <v>134</v>
      </c>
      <c r="C51" s="90">
        <f>'2024'!C51*1.02</f>
        <v>0</v>
      </c>
      <c r="D51" s="90">
        <f t="shared" si="0"/>
        <v>0</v>
      </c>
      <c r="E51" s="89">
        <v>37.5</v>
      </c>
      <c r="F51" s="92">
        <f t="shared" si="1"/>
        <v>0</v>
      </c>
      <c r="G51" s="92">
        <f t="shared" si="2"/>
        <v>0</v>
      </c>
      <c r="H51" s="92">
        <f t="shared" si="3"/>
        <v>0</v>
      </c>
      <c r="I51" s="92">
        <f t="shared" si="4"/>
        <v>0</v>
      </c>
      <c r="J51" s="92">
        <f t="shared" si="5"/>
        <v>0</v>
      </c>
      <c r="K51" s="318">
        <f t="shared" si="6"/>
        <v>0</v>
      </c>
      <c r="L51" s="323">
        <f t="shared" si="7"/>
        <v>0</v>
      </c>
      <c r="P51" s="88" t="s">
        <v>186</v>
      </c>
      <c r="Q51" s="89" t="s">
        <v>137</v>
      </c>
      <c r="R51" s="90">
        <f>'2024'!R51*1.02</f>
        <v>0</v>
      </c>
      <c r="S51" s="90">
        <f t="shared" si="8"/>
        <v>0</v>
      </c>
      <c r="T51" s="89">
        <v>37.5</v>
      </c>
      <c r="U51" s="92">
        <f t="shared" si="9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27" x14ac:dyDescent="0.3">
      <c r="A52" s="88" t="s">
        <v>87</v>
      </c>
      <c r="B52" s="89" t="s">
        <v>134</v>
      </c>
      <c r="C52" s="90">
        <f>'2024'!C52*1.02</f>
        <v>0</v>
      </c>
      <c r="D52" s="90">
        <f t="shared" si="0"/>
        <v>0</v>
      </c>
      <c r="E52" s="89">
        <v>37.5</v>
      </c>
      <c r="F52" s="92">
        <f t="shared" si="1"/>
        <v>0</v>
      </c>
      <c r="G52" s="92">
        <f t="shared" si="2"/>
        <v>0</v>
      </c>
      <c r="H52" s="92">
        <f t="shared" si="3"/>
        <v>0</v>
      </c>
      <c r="I52" s="92">
        <f t="shared" si="4"/>
        <v>0</v>
      </c>
      <c r="J52" s="92">
        <f t="shared" si="5"/>
        <v>0</v>
      </c>
      <c r="K52" s="318">
        <f t="shared" si="6"/>
        <v>0</v>
      </c>
      <c r="L52" s="323">
        <f t="shared" si="7"/>
        <v>0</v>
      </c>
      <c r="P52" s="88" t="s">
        <v>187</v>
      </c>
      <c r="Q52" s="89" t="s">
        <v>137</v>
      </c>
      <c r="R52" s="90">
        <f>'2024'!R52*1.02</f>
        <v>0</v>
      </c>
      <c r="S52" s="90">
        <f t="shared" si="8"/>
        <v>0</v>
      </c>
      <c r="T52" s="89">
        <v>37.5</v>
      </c>
      <c r="U52" s="92">
        <f t="shared" si="9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27" x14ac:dyDescent="0.3">
      <c r="A53" s="88" t="s">
        <v>88</v>
      </c>
      <c r="B53" s="89" t="s">
        <v>134</v>
      </c>
      <c r="C53" s="90">
        <f>'2024'!C53*1.02</f>
        <v>0</v>
      </c>
      <c r="D53" s="90">
        <f t="shared" si="0"/>
        <v>0</v>
      </c>
      <c r="E53" s="89">
        <v>37.5</v>
      </c>
      <c r="F53" s="92">
        <f t="shared" si="1"/>
        <v>0</v>
      </c>
      <c r="G53" s="92">
        <f t="shared" si="2"/>
        <v>0</v>
      </c>
      <c r="H53" s="92">
        <f t="shared" si="3"/>
        <v>0</v>
      </c>
      <c r="I53" s="92">
        <f t="shared" si="4"/>
        <v>0</v>
      </c>
      <c r="J53" s="92">
        <f t="shared" si="5"/>
        <v>0</v>
      </c>
      <c r="K53" s="318">
        <f t="shared" si="6"/>
        <v>0</v>
      </c>
      <c r="L53" s="323">
        <f t="shared" si="7"/>
        <v>0</v>
      </c>
      <c r="P53" s="88" t="s">
        <v>188</v>
      </c>
      <c r="Q53" s="89" t="s">
        <v>137</v>
      </c>
      <c r="R53" s="90">
        <f>'2024'!R53*1.02</f>
        <v>0</v>
      </c>
      <c r="S53" s="90">
        <f t="shared" si="8"/>
        <v>0</v>
      </c>
      <c r="T53" s="89">
        <v>37.5</v>
      </c>
      <c r="U53" s="92">
        <f t="shared" si="9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27" x14ac:dyDescent="0.3">
      <c r="A54" s="88" t="s">
        <v>89</v>
      </c>
      <c r="B54" s="89" t="s">
        <v>134</v>
      </c>
      <c r="C54" s="90">
        <f>'2024'!C54*1.02</f>
        <v>0</v>
      </c>
      <c r="D54" s="90">
        <f t="shared" si="0"/>
        <v>0</v>
      </c>
      <c r="E54" s="89">
        <v>37.5</v>
      </c>
      <c r="F54" s="92">
        <f t="shared" si="1"/>
        <v>0</v>
      </c>
      <c r="G54" s="92">
        <f t="shared" si="2"/>
        <v>0</v>
      </c>
      <c r="H54" s="92">
        <f t="shared" si="3"/>
        <v>0</v>
      </c>
      <c r="I54" s="92">
        <f t="shared" si="4"/>
        <v>0</v>
      </c>
      <c r="J54" s="92">
        <f t="shared" si="5"/>
        <v>0</v>
      </c>
      <c r="K54" s="318">
        <f t="shared" si="6"/>
        <v>0</v>
      </c>
      <c r="L54" s="323">
        <f t="shared" si="7"/>
        <v>0</v>
      </c>
      <c r="P54" s="88" t="s">
        <v>189</v>
      </c>
      <c r="Q54" s="89" t="s">
        <v>137</v>
      </c>
      <c r="R54" s="90">
        <f>'2024'!R54*1.02</f>
        <v>0</v>
      </c>
      <c r="S54" s="90">
        <f t="shared" si="8"/>
        <v>0</v>
      </c>
      <c r="T54" s="89">
        <v>37.5</v>
      </c>
      <c r="U54" s="92">
        <f t="shared" si="9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27" x14ac:dyDescent="0.3">
      <c r="A55" s="88" t="s">
        <v>90</v>
      </c>
      <c r="B55" s="89" t="s">
        <v>134</v>
      </c>
      <c r="C55" s="90">
        <f>'2024'!C55*1.02</f>
        <v>0</v>
      </c>
      <c r="D55" s="90">
        <f t="shared" si="0"/>
        <v>0</v>
      </c>
      <c r="E55" s="89">
        <v>37.5</v>
      </c>
      <c r="F55" s="92">
        <f t="shared" si="1"/>
        <v>0</v>
      </c>
      <c r="G55" s="92">
        <f t="shared" si="2"/>
        <v>0</v>
      </c>
      <c r="H55" s="92">
        <f t="shared" si="3"/>
        <v>0</v>
      </c>
      <c r="I55" s="92">
        <f t="shared" si="4"/>
        <v>0</v>
      </c>
      <c r="J55" s="92">
        <f t="shared" si="5"/>
        <v>0</v>
      </c>
      <c r="K55" s="318">
        <f t="shared" si="6"/>
        <v>0</v>
      </c>
      <c r="L55" s="323">
        <f t="shared" si="7"/>
        <v>0</v>
      </c>
      <c r="P55" s="88" t="s">
        <v>190</v>
      </c>
      <c r="Q55" s="89" t="s">
        <v>137</v>
      </c>
      <c r="R55" s="90">
        <f>'2024'!R55*1.02</f>
        <v>0</v>
      </c>
      <c r="S55" s="90">
        <f t="shared" si="8"/>
        <v>0</v>
      </c>
      <c r="T55" s="89">
        <v>37.5</v>
      </c>
      <c r="U55" s="92">
        <f t="shared" si="9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27" x14ac:dyDescent="0.3">
      <c r="A56" s="88" t="s">
        <v>91</v>
      </c>
      <c r="B56" s="89" t="s">
        <v>134</v>
      </c>
      <c r="C56" s="90">
        <f>'2024'!C56*1.02</f>
        <v>0</v>
      </c>
      <c r="D56" s="90">
        <f t="shared" si="0"/>
        <v>0</v>
      </c>
      <c r="E56" s="89">
        <v>37.5</v>
      </c>
      <c r="F56" s="92">
        <f t="shared" si="1"/>
        <v>0</v>
      </c>
      <c r="G56" s="92">
        <f t="shared" si="2"/>
        <v>0</v>
      </c>
      <c r="H56" s="92">
        <f t="shared" si="3"/>
        <v>0</v>
      </c>
      <c r="I56" s="92">
        <f t="shared" si="4"/>
        <v>0</v>
      </c>
      <c r="J56" s="92">
        <f t="shared" si="5"/>
        <v>0</v>
      </c>
      <c r="K56" s="318">
        <f t="shared" si="6"/>
        <v>0</v>
      </c>
      <c r="L56" s="323">
        <f t="shared" si="7"/>
        <v>0</v>
      </c>
      <c r="P56" s="88" t="s">
        <v>191</v>
      </c>
      <c r="Q56" s="89" t="s">
        <v>137</v>
      </c>
      <c r="R56" s="90">
        <f>'2024'!R56*1.02</f>
        <v>0</v>
      </c>
      <c r="S56" s="90">
        <f t="shared" si="8"/>
        <v>0</v>
      </c>
      <c r="T56" s="89">
        <v>37.5</v>
      </c>
      <c r="U56" s="92">
        <f t="shared" si="9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27" x14ac:dyDescent="0.3">
      <c r="A57" s="88" t="s">
        <v>92</v>
      </c>
      <c r="B57" s="89" t="s">
        <v>134</v>
      </c>
      <c r="C57" s="90">
        <f>'2024'!C57*1.02</f>
        <v>0</v>
      </c>
      <c r="D57" s="90">
        <f t="shared" si="0"/>
        <v>0</v>
      </c>
      <c r="E57" s="89">
        <v>37.5</v>
      </c>
      <c r="F57" s="92">
        <f t="shared" si="1"/>
        <v>0</v>
      </c>
      <c r="G57" s="92">
        <f t="shared" si="2"/>
        <v>0</v>
      </c>
      <c r="H57" s="92">
        <f t="shared" si="3"/>
        <v>0</v>
      </c>
      <c r="I57" s="92">
        <f t="shared" si="4"/>
        <v>0</v>
      </c>
      <c r="J57" s="92">
        <f t="shared" si="5"/>
        <v>0</v>
      </c>
      <c r="K57" s="318">
        <f t="shared" si="6"/>
        <v>0</v>
      </c>
      <c r="L57" s="323">
        <f t="shared" si="7"/>
        <v>0</v>
      </c>
      <c r="P57" s="88" t="s">
        <v>192</v>
      </c>
      <c r="Q57" s="89" t="s">
        <v>137</v>
      </c>
      <c r="R57" s="90">
        <f>'2024'!R57*1.02</f>
        <v>0</v>
      </c>
      <c r="S57" s="90">
        <f t="shared" si="8"/>
        <v>0</v>
      </c>
      <c r="T57" s="89">
        <v>37.5</v>
      </c>
      <c r="U57" s="92">
        <f t="shared" si="9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27" x14ac:dyDescent="0.3">
      <c r="A58" s="88" t="s">
        <v>93</v>
      </c>
      <c r="B58" s="89" t="s">
        <v>134</v>
      </c>
      <c r="C58" s="90">
        <f>'2024'!C58*1.02</f>
        <v>0</v>
      </c>
      <c r="D58" s="90">
        <f t="shared" si="0"/>
        <v>0</v>
      </c>
      <c r="E58" s="89">
        <v>37.5</v>
      </c>
      <c r="F58" s="92">
        <f t="shared" si="1"/>
        <v>0</v>
      </c>
      <c r="G58" s="92">
        <f t="shared" si="2"/>
        <v>0</v>
      </c>
      <c r="H58" s="92">
        <f t="shared" si="3"/>
        <v>0</v>
      </c>
      <c r="I58" s="92">
        <f t="shared" si="4"/>
        <v>0</v>
      </c>
      <c r="J58" s="92">
        <f t="shared" si="5"/>
        <v>0</v>
      </c>
      <c r="K58" s="318">
        <f t="shared" si="6"/>
        <v>0</v>
      </c>
      <c r="L58" s="323">
        <f t="shared" si="7"/>
        <v>0</v>
      </c>
      <c r="P58" s="88" t="s">
        <v>193</v>
      </c>
      <c r="Q58" s="89" t="s">
        <v>137</v>
      </c>
      <c r="R58" s="90">
        <f>'2024'!R58*1.02</f>
        <v>79388.89619544</v>
      </c>
      <c r="S58" s="90">
        <f t="shared" si="8"/>
        <v>40.582183358691374</v>
      </c>
      <c r="T58" s="89">
        <v>37.5</v>
      </c>
      <c r="U58" s="92">
        <f t="shared" si="9"/>
        <v>1065.4184688805215</v>
      </c>
      <c r="V58" s="92">
        <f t="shared" si="10"/>
        <v>10660.19669302247</v>
      </c>
      <c r="W58" s="92">
        <f t="shared" si="11"/>
        <v>4965.7408689751937</v>
      </c>
      <c r="X58" s="92">
        <f t="shared" si="12"/>
        <v>683.35883518007245</v>
      </c>
      <c r="Y58" s="92">
        <f t="shared" si="13"/>
        <v>17374.714866058257</v>
      </c>
      <c r="Z58" s="318">
        <f t="shared" si="14"/>
        <v>1978.3814387362045</v>
      </c>
      <c r="AA58" s="323">
        <f t="shared" si="15"/>
        <v>98741.992500234468</v>
      </c>
    </row>
    <row r="59" spans="1:27" x14ac:dyDescent="0.3">
      <c r="A59" s="88" t="s">
        <v>94</v>
      </c>
      <c r="B59" s="89" t="s">
        <v>134</v>
      </c>
      <c r="C59" s="90">
        <f>'2024'!C59*1.02</f>
        <v>0</v>
      </c>
      <c r="D59" s="90">
        <f t="shared" si="0"/>
        <v>0</v>
      </c>
      <c r="E59" s="89">
        <v>37.5</v>
      </c>
      <c r="F59" s="92">
        <f t="shared" si="1"/>
        <v>0</v>
      </c>
      <c r="G59" s="92">
        <f t="shared" si="2"/>
        <v>0</v>
      </c>
      <c r="H59" s="92">
        <f t="shared" si="3"/>
        <v>0</v>
      </c>
      <c r="I59" s="92">
        <f t="shared" si="4"/>
        <v>0</v>
      </c>
      <c r="J59" s="92">
        <f t="shared" si="5"/>
        <v>0</v>
      </c>
      <c r="K59" s="318">
        <f t="shared" si="6"/>
        <v>0</v>
      </c>
      <c r="L59" s="323">
        <f t="shared" si="7"/>
        <v>0</v>
      </c>
      <c r="P59" s="88" t="s">
        <v>194</v>
      </c>
      <c r="Q59" s="89" t="s">
        <v>137</v>
      </c>
      <c r="R59" s="90">
        <f>'2024'!R59*1.02</f>
        <v>83588.372165520006</v>
      </c>
      <c r="S59" s="90">
        <f t="shared" si="8"/>
        <v>42.728880340201925</v>
      </c>
      <c r="T59" s="89">
        <v>37.5</v>
      </c>
      <c r="U59" s="92">
        <f t="shared" si="9"/>
        <v>1121.7764669452456</v>
      </c>
      <c r="V59" s="92">
        <f t="shared" si="10"/>
        <v>11224.094693801646</v>
      </c>
      <c r="W59" s="92">
        <f t="shared" si="11"/>
        <v>5228.4162612815453</v>
      </c>
      <c r="X59" s="92">
        <f t="shared" si="12"/>
        <v>719.50682494700163</v>
      </c>
      <c r="Y59" s="92">
        <f t="shared" si="13"/>
        <v>18293.794246975438</v>
      </c>
      <c r="Z59" s="318">
        <f t="shared" si="14"/>
        <v>2083.0329165848439</v>
      </c>
      <c r="AA59" s="323">
        <f t="shared" si="15"/>
        <v>103965.19932908028</v>
      </c>
    </row>
    <row r="60" spans="1:27" x14ac:dyDescent="0.3">
      <c r="A60" s="88" t="s">
        <v>95</v>
      </c>
      <c r="B60" s="89" t="s">
        <v>134</v>
      </c>
      <c r="C60" s="90">
        <f>'2024'!C60*1.02</f>
        <v>0</v>
      </c>
      <c r="D60" s="90">
        <f t="shared" si="0"/>
        <v>0</v>
      </c>
      <c r="E60" s="89">
        <v>37.5</v>
      </c>
      <c r="F60" s="92">
        <f t="shared" si="1"/>
        <v>0</v>
      </c>
      <c r="G60" s="92">
        <f t="shared" si="2"/>
        <v>0</v>
      </c>
      <c r="H60" s="92">
        <f t="shared" si="3"/>
        <v>0</v>
      </c>
      <c r="I60" s="92">
        <f t="shared" si="4"/>
        <v>0</v>
      </c>
      <c r="J60" s="92">
        <f t="shared" si="5"/>
        <v>0</v>
      </c>
      <c r="K60" s="318">
        <f t="shared" si="6"/>
        <v>0</v>
      </c>
      <c r="L60" s="323">
        <f t="shared" si="7"/>
        <v>0</v>
      </c>
      <c r="P60" s="88" t="s">
        <v>195</v>
      </c>
      <c r="Q60" s="89" t="s">
        <v>137</v>
      </c>
      <c r="R60" s="90">
        <f>'2024'!R60*1.02</f>
        <v>87825.011639760007</v>
      </c>
      <c r="S60" s="90">
        <f t="shared" si="8"/>
        <v>44.894574640132909</v>
      </c>
      <c r="T60" s="89">
        <v>37.5</v>
      </c>
      <c r="U60" s="92">
        <f t="shared" si="9"/>
        <v>1178.6332083556749</v>
      </c>
      <c r="V60" s="92">
        <f t="shared" si="10"/>
        <v>11792.982942375329</v>
      </c>
      <c r="W60" s="92">
        <f t="shared" si="11"/>
        <v>5493.41621458176</v>
      </c>
      <c r="X60" s="92">
        <f t="shared" si="12"/>
        <v>755.97470842868256</v>
      </c>
      <c r="Y60" s="92">
        <f t="shared" si="13"/>
        <v>19221.007073741446</v>
      </c>
      <c r="Z60" s="318">
        <f t="shared" si="14"/>
        <v>2188.6105137064792</v>
      </c>
      <c r="AA60" s="323">
        <f t="shared" si="15"/>
        <v>109234.62922720792</v>
      </c>
    </row>
    <row r="61" spans="1:27" x14ac:dyDescent="0.3">
      <c r="A61" s="88" t="s">
        <v>96</v>
      </c>
      <c r="B61" s="89" t="s">
        <v>134</v>
      </c>
      <c r="C61" s="90">
        <f>'2024'!C61*1.02</f>
        <v>74332.47354120003</v>
      </c>
      <c r="D61" s="90">
        <f t="shared" si="0"/>
        <v>37.99743056419171</v>
      </c>
      <c r="E61" s="89">
        <v>37.5</v>
      </c>
      <c r="F61" s="92">
        <f t="shared" si="1"/>
        <v>997.56003602070598</v>
      </c>
      <c r="G61" s="92">
        <f t="shared" si="2"/>
        <v>9981.2294489817468</v>
      </c>
      <c r="H61" s="92">
        <f t="shared" si="3"/>
        <v>4753.7141983460542</v>
      </c>
      <c r="I61" s="92">
        <f t="shared" si="4"/>
        <v>564.97525182915547</v>
      </c>
      <c r="J61" s="92">
        <f t="shared" si="5"/>
        <v>16297.478935177662</v>
      </c>
      <c r="K61" s="318">
        <f t="shared" si="6"/>
        <v>1852.3747400043458</v>
      </c>
      <c r="L61" s="323">
        <f t="shared" si="7"/>
        <v>92482.327216382037</v>
      </c>
      <c r="P61" s="88" t="s">
        <v>196</v>
      </c>
      <c r="Q61" s="89" t="s">
        <v>137</v>
      </c>
      <c r="R61" s="90">
        <f>'2024'!R61*1.02</f>
        <v>92071.488512160009</v>
      </c>
      <c r="S61" s="90">
        <f t="shared" si="8"/>
        <v>47.065297641998725</v>
      </c>
      <c r="T61" s="89">
        <v>37.5</v>
      </c>
      <c r="U61" s="92">
        <f t="shared" si="9"/>
        <v>1235.6219700634972</v>
      </c>
      <c r="V61" s="92">
        <f t="shared" si="10"/>
        <v>12363.192138894616</v>
      </c>
      <c r="W61" s="92">
        <f t="shared" si="11"/>
        <v>5759.0314928509379</v>
      </c>
      <c r="X61" s="92">
        <f t="shared" si="12"/>
        <v>792.52726965838588</v>
      </c>
      <c r="Y61" s="92">
        <f t="shared" si="13"/>
        <v>20150.372871467436</v>
      </c>
      <c r="Z61" s="318">
        <f t="shared" si="14"/>
        <v>2294.4332600474377</v>
      </c>
      <c r="AA61" s="323">
        <f t="shared" si="15"/>
        <v>114516.29464367489</v>
      </c>
    </row>
    <row r="62" spans="1:27" x14ac:dyDescent="0.3">
      <c r="A62" s="88" t="s">
        <v>97</v>
      </c>
      <c r="B62" s="89" t="s">
        <v>134</v>
      </c>
      <c r="C62" s="90">
        <f>'2024'!C62*1.02</f>
        <v>78578.950413600018</v>
      </c>
      <c r="D62" s="90">
        <f t="shared" si="0"/>
        <v>40.168153566057519</v>
      </c>
      <c r="E62" s="89">
        <v>37.5</v>
      </c>
      <c r="F62" s="92">
        <f t="shared" si="1"/>
        <v>1054.5487977285279</v>
      </c>
      <c r="G62" s="92">
        <f t="shared" si="2"/>
        <v>10551.438645501032</v>
      </c>
      <c r="H62" s="92">
        <f t="shared" si="3"/>
        <v>5025.2851072582571</v>
      </c>
      <c r="I62" s="92">
        <f t="shared" si="4"/>
        <v>597.25124408496401</v>
      </c>
      <c r="J62" s="92">
        <f t="shared" si="5"/>
        <v>17228.523794572782</v>
      </c>
      <c r="K62" s="318">
        <f t="shared" si="6"/>
        <v>1958.197486345304</v>
      </c>
      <c r="L62" s="323">
        <f t="shared" si="7"/>
        <v>97765.671694518111</v>
      </c>
      <c r="P62" s="88" t="s">
        <v>197</v>
      </c>
      <c r="Q62" s="89" t="s">
        <v>137</v>
      </c>
      <c r="R62" s="90">
        <f>'2024'!R62*1.02</f>
        <v>95515.670912400004</v>
      </c>
      <c r="S62" s="90">
        <f t="shared" si="8"/>
        <v>48.825902063846648</v>
      </c>
      <c r="T62" s="89">
        <v>37.5</v>
      </c>
      <c r="U62" s="92">
        <f t="shared" si="9"/>
        <v>1281.8437430728527</v>
      </c>
      <c r="V62" s="92">
        <f t="shared" si="10"/>
        <v>12825.670691850155</v>
      </c>
      <c r="W62" s="92">
        <f t="shared" si="11"/>
        <v>5974.4636014291045</v>
      </c>
      <c r="X62" s="92">
        <f t="shared" si="12"/>
        <v>822.17389010492263</v>
      </c>
      <c r="Y62" s="92">
        <f t="shared" si="13"/>
        <v>20904.151926457034</v>
      </c>
      <c r="Z62" s="318">
        <f t="shared" si="14"/>
        <v>2380.2627256125243</v>
      </c>
      <c r="AA62" s="323">
        <f t="shared" si="15"/>
        <v>118800.08556446957</v>
      </c>
    </row>
    <row r="63" spans="1:27" x14ac:dyDescent="0.3">
      <c r="A63" s="88" t="s">
        <v>98</v>
      </c>
      <c r="B63" s="89" t="s">
        <v>134</v>
      </c>
      <c r="C63" s="90">
        <f>'2024'!C63*1.02</f>
        <v>82825.427286000006</v>
      </c>
      <c r="D63" s="90">
        <f t="shared" si="0"/>
        <v>42.338876567923329</v>
      </c>
      <c r="E63" s="89">
        <v>37.5</v>
      </c>
      <c r="F63" s="92">
        <f t="shared" si="1"/>
        <v>1111.5375594363497</v>
      </c>
      <c r="G63" s="92">
        <f t="shared" si="2"/>
        <v>11121.647842020317</v>
      </c>
      <c r="H63" s="92">
        <f t="shared" si="3"/>
        <v>5296.85601617046</v>
      </c>
      <c r="I63" s="92">
        <f t="shared" si="4"/>
        <v>629.52723634077256</v>
      </c>
      <c r="J63" s="92">
        <f t="shared" si="5"/>
        <v>18159.568653967897</v>
      </c>
      <c r="K63" s="318">
        <f t="shared" si="6"/>
        <v>2064.0202326862623</v>
      </c>
      <c r="L63" s="323">
        <f t="shared" si="7"/>
        <v>103049.01617265417</v>
      </c>
      <c r="P63" s="88" t="s">
        <v>198</v>
      </c>
      <c r="Q63" s="89" t="s">
        <v>137</v>
      </c>
      <c r="R63" s="90">
        <f>'2024'!R63*1.02</f>
        <v>98963.13244536001</v>
      </c>
      <c r="S63" s="90">
        <f t="shared" si="8"/>
        <v>50.588182719672844</v>
      </c>
      <c r="T63" s="89">
        <v>37.5</v>
      </c>
      <c r="U63" s="92">
        <f t="shared" si="9"/>
        <v>1328.1095228480062</v>
      </c>
      <c r="V63" s="92">
        <f t="shared" si="10"/>
        <v>13288.589560787563</v>
      </c>
      <c r="W63" s="92">
        <f t="shared" si="11"/>
        <v>6190.1008183302592</v>
      </c>
      <c r="X63" s="92">
        <f t="shared" si="12"/>
        <v>851.84873646746678</v>
      </c>
      <c r="Y63" s="92">
        <f t="shared" si="13"/>
        <v>21658.648638433293</v>
      </c>
      <c r="Z63" s="318">
        <f t="shared" si="14"/>
        <v>2466.173907584051</v>
      </c>
      <c r="AA63" s="323">
        <f t="shared" si="15"/>
        <v>123087.95499137735</v>
      </c>
    </row>
    <row r="64" spans="1:27" x14ac:dyDescent="0.3">
      <c r="A64" s="88" t="s">
        <v>99</v>
      </c>
      <c r="B64" s="89" t="s">
        <v>134</v>
      </c>
      <c r="C64" s="90">
        <f>'2024'!C64*1.02</f>
        <v>87071.904158400008</v>
      </c>
      <c r="D64" s="90">
        <f t="shared" si="0"/>
        <v>44.509599569789138</v>
      </c>
      <c r="E64" s="89">
        <v>37.5</v>
      </c>
      <c r="F64" s="92">
        <f t="shared" si="1"/>
        <v>1168.526321144172</v>
      </c>
      <c r="G64" s="92">
        <f t="shared" si="2"/>
        <v>11691.857038539605</v>
      </c>
      <c r="H64" s="92">
        <f t="shared" si="3"/>
        <v>5568.4269250826637</v>
      </c>
      <c r="I64" s="92">
        <f t="shared" si="4"/>
        <v>661.80322859658133</v>
      </c>
      <c r="J64" s="92">
        <f t="shared" si="5"/>
        <v>19090.613513363023</v>
      </c>
      <c r="K64" s="318">
        <f t="shared" si="6"/>
        <v>2169.8429790272203</v>
      </c>
      <c r="L64" s="323">
        <f t="shared" si="7"/>
        <v>108332.36065079024</v>
      </c>
      <c r="P64" s="88" t="s">
        <v>199</v>
      </c>
      <c r="Q64" s="89" t="s">
        <v>137</v>
      </c>
      <c r="R64" s="90">
        <f>'2024'!R64*1.02</f>
        <v>102409.50093408</v>
      </c>
      <c r="S64" s="90">
        <f t="shared" si="8"/>
        <v>52.349904630839625</v>
      </c>
      <c r="T64" s="89">
        <v>37.5</v>
      </c>
      <c r="U64" s="92">
        <f t="shared" si="9"/>
        <v>1374.360633701227</v>
      </c>
      <c r="V64" s="92">
        <f t="shared" si="10"/>
        <v>13751.361657731015</v>
      </c>
      <c r="W64" s="92">
        <f t="shared" si="11"/>
        <v>6405.6696657904176</v>
      </c>
      <c r="X64" s="92">
        <f t="shared" si="12"/>
        <v>881.51417419134179</v>
      </c>
      <c r="Y64" s="92">
        <f t="shared" si="13"/>
        <v>22412.906131414002</v>
      </c>
      <c r="Z64" s="318">
        <f t="shared" si="14"/>
        <v>2552.0578507534319</v>
      </c>
      <c r="AA64" s="323">
        <f t="shared" si="15"/>
        <v>127374.46491624745</v>
      </c>
    </row>
    <row r="65" spans="1:27" x14ac:dyDescent="0.3">
      <c r="A65" s="88" t="s">
        <v>100</v>
      </c>
      <c r="B65" s="89" t="s">
        <v>134</v>
      </c>
      <c r="C65" s="90">
        <f>'2024'!C65*1.02</f>
        <v>90527.017001040003</v>
      </c>
      <c r="D65" s="90">
        <f t="shared" si="0"/>
        <v>46.275791438231309</v>
      </c>
      <c r="E65" s="89">
        <v>37.5</v>
      </c>
      <c r="F65" s="92">
        <f t="shared" si="1"/>
        <v>1214.8947833728528</v>
      </c>
      <c r="G65" s="92">
        <f t="shared" si="2"/>
        <v>12155.803311434705</v>
      </c>
      <c r="H65" s="92">
        <f t="shared" si="3"/>
        <v>5789.3884805708176</v>
      </c>
      <c r="I65" s="92">
        <f t="shared" si="4"/>
        <v>688.06433838309647</v>
      </c>
      <c r="J65" s="92">
        <f t="shared" si="5"/>
        <v>19848.150913761474</v>
      </c>
      <c r="K65" s="318">
        <f t="shared" si="6"/>
        <v>2255.9448326137763</v>
      </c>
      <c r="L65" s="323">
        <f t="shared" si="7"/>
        <v>112631.11274741526</v>
      </c>
      <c r="P65" s="88" t="s">
        <v>200</v>
      </c>
      <c r="Q65" s="89" t="s">
        <v>137</v>
      </c>
      <c r="R65" s="90">
        <f>'2024'!R65*1.02</f>
        <v>105852.59029008</v>
      </c>
      <c r="S65" s="90">
        <f t="shared" si="8"/>
        <v>54.109950308028118</v>
      </c>
      <c r="T65" s="89">
        <v>37.5</v>
      </c>
      <c r="U65" s="92">
        <f t="shared" si="9"/>
        <v>1420.5677377886504</v>
      </c>
      <c r="V65" s="92">
        <f t="shared" si="10"/>
        <v>14213.693438692597</v>
      </c>
      <c r="W65" s="92">
        <f t="shared" si="11"/>
        <v>6621.033404927588</v>
      </c>
      <c r="X65" s="92">
        <f t="shared" si="12"/>
        <v>911.15138599920931</v>
      </c>
      <c r="Y65" s="92">
        <f t="shared" si="13"/>
        <v>23166.445967408043</v>
      </c>
      <c r="Z65" s="318">
        <f t="shared" si="14"/>
        <v>2637.8600775163709</v>
      </c>
      <c r="AA65" s="323">
        <f t="shared" si="15"/>
        <v>131656.89633500442</v>
      </c>
    </row>
    <row r="66" spans="1:27" x14ac:dyDescent="0.3">
      <c r="A66" s="88" t="s">
        <v>101</v>
      </c>
      <c r="B66" s="89" t="s">
        <v>134</v>
      </c>
      <c r="C66" s="90">
        <f>'2024'!C66*1.02</f>
        <v>93974.478534000009</v>
      </c>
      <c r="D66" s="90">
        <f t="shared" si="0"/>
        <v>48.038072094057519</v>
      </c>
      <c r="E66" s="89">
        <v>37.5</v>
      </c>
      <c r="F66" s="92">
        <f t="shared" si="1"/>
        <v>1261.1605631480063</v>
      </c>
      <c r="G66" s="92">
        <f t="shared" si="2"/>
        <v>12618.722180372113</v>
      </c>
      <c r="H66" s="92">
        <f t="shared" si="3"/>
        <v>6009.8607191059764</v>
      </c>
      <c r="I66" s="92">
        <f t="shared" si="4"/>
        <v>714.26729322861013</v>
      </c>
      <c r="J66" s="92">
        <f t="shared" si="5"/>
        <v>20604.010755854706</v>
      </c>
      <c r="K66" s="318">
        <f t="shared" si="6"/>
        <v>2341.8560145853039</v>
      </c>
      <c r="L66" s="323">
        <f t="shared" si="7"/>
        <v>116920.34530444001</v>
      </c>
      <c r="P66" s="88" t="s">
        <v>201</v>
      </c>
      <c r="Q66" s="89" t="s">
        <v>137</v>
      </c>
      <c r="R66" s="90">
        <f>'2024'!R66*1.02</f>
        <v>111158.22703103999</v>
      </c>
      <c r="S66" s="90">
        <f t="shared" si="8"/>
        <v>56.822096884876665</v>
      </c>
      <c r="T66" s="89">
        <v>37.5</v>
      </c>
      <c r="U66" s="92">
        <f t="shared" si="9"/>
        <v>1491.7706848490798</v>
      </c>
      <c r="V66" s="92">
        <f t="shared" si="10"/>
        <v>14926.124697355302</v>
      </c>
      <c r="W66" s="92">
        <f t="shared" si="11"/>
        <v>6952.898671521818</v>
      </c>
      <c r="X66" s="92">
        <f t="shared" si="12"/>
        <v>956.82091809933274</v>
      </c>
      <c r="Y66" s="92">
        <f t="shared" si="13"/>
        <v>24327.614971825536</v>
      </c>
      <c r="Z66" s="318">
        <f t="shared" si="14"/>
        <v>2770.0772231377373</v>
      </c>
      <c r="AA66" s="323">
        <f t="shared" si="15"/>
        <v>138255.91922600329</v>
      </c>
    </row>
    <row r="67" spans="1:27" x14ac:dyDescent="0.3">
      <c r="A67" s="88" t="s">
        <v>102</v>
      </c>
      <c r="B67" s="89" t="s">
        <v>134</v>
      </c>
      <c r="C67" s="90">
        <f>'2024'!C67*1.02</f>
        <v>97426.312243920023</v>
      </c>
      <c r="D67" s="90">
        <f t="shared" ref="D67:D85" si="16">+C67*12/313/75</f>
        <v>49.802587728521409</v>
      </c>
      <c r="E67" s="89">
        <v>37.5</v>
      </c>
      <c r="F67" s="92">
        <f t="shared" si="1"/>
        <v>1307.4850186108899</v>
      </c>
      <c r="G67" s="92">
        <f t="shared" si="2"/>
        <v>13082.228137285347</v>
      </c>
      <c r="H67" s="92">
        <f t="shared" si="3"/>
        <v>6230.6125673285615</v>
      </c>
      <c r="I67" s="92">
        <f t="shared" si="4"/>
        <v>740.50347946898182</v>
      </c>
      <c r="J67" s="92">
        <f t="shared" si="5"/>
        <v>21360.829202693782</v>
      </c>
      <c r="K67" s="318">
        <f t="shared" si="6"/>
        <v>2427.8761517654189</v>
      </c>
      <c r="L67" s="323">
        <f t="shared" si="7"/>
        <v>121215.01759837923</v>
      </c>
      <c r="P67" s="88" t="s">
        <v>202</v>
      </c>
      <c r="Q67" s="89" t="s">
        <v>137</v>
      </c>
      <c r="R67" s="90">
        <f>'2024'!R67*1.02</f>
        <v>115135.81502040001</v>
      </c>
      <c r="S67" s="90">
        <f t="shared" si="8"/>
        <v>58.855368700523975</v>
      </c>
      <c r="T67" s="89">
        <v>37.5</v>
      </c>
      <c r="U67" s="92">
        <f t="shared" si="9"/>
        <v>1545.1508917615031</v>
      </c>
      <c r="V67" s="92">
        <f t="shared" si="10"/>
        <v>15460.227983361401</v>
      </c>
      <c r="W67" s="92">
        <f t="shared" si="11"/>
        <v>7201.6950673059991</v>
      </c>
      <c r="X67" s="92">
        <f t="shared" si="12"/>
        <v>991.05895421642185</v>
      </c>
      <c r="Y67" s="92">
        <f t="shared" si="13"/>
        <v>25198.132896645326</v>
      </c>
      <c r="Z67" s="318">
        <f t="shared" si="14"/>
        <v>2869.1992241505436</v>
      </c>
      <c r="AA67" s="323">
        <f t="shared" si="15"/>
        <v>143203.14714119586</v>
      </c>
    </row>
    <row r="68" spans="1:27" x14ac:dyDescent="0.3">
      <c r="A68" s="88" t="s">
        <v>103</v>
      </c>
      <c r="B68" s="89" t="s">
        <v>134</v>
      </c>
      <c r="C68" s="90">
        <f>'2024'!C68*1.02</f>
        <v>100872.68073264</v>
      </c>
      <c r="D68" s="90">
        <f t="shared" si="16"/>
        <v>51.56430963968819</v>
      </c>
      <c r="E68" s="89">
        <v>37.5</v>
      </c>
      <c r="F68" s="92">
        <f t="shared" ref="F68:F85" si="17">C68/26.08*2*17.5%</f>
        <v>1353.7361294641105</v>
      </c>
      <c r="G68" s="92">
        <f t="shared" ref="G68:G85" si="18">(C68+F68)*G$2</f>
        <v>13545.000234228795</v>
      </c>
      <c r="H68" s="92">
        <f t="shared" ref="H68:H85" si="19">(C68+F68+G68)*5.5722%</f>
        <v>6451.0149034418619</v>
      </c>
      <c r="I68" s="92">
        <f t="shared" ref="I68:I85" si="20">(C68+F68)*0.75%</f>
        <v>766.69812646578089</v>
      </c>
      <c r="J68" s="92">
        <f t="shared" ref="J68:J85" si="21">SUM(F68:I68)</f>
        <v>22116.449393600549</v>
      </c>
      <c r="K68" s="318">
        <f t="shared" ref="K68:K85" si="22">D68*48.75</f>
        <v>2513.7600949347993</v>
      </c>
      <c r="L68" s="323">
        <f t="shared" ref="L68:L85" si="23">C68+F68+G68+H68+I68+K68</f>
        <v>125502.89022117534</v>
      </c>
      <c r="P68" s="88" t="s">
        <v>203</v>
      </c>
      <c r="Q68" s="89" t="s">
        <v>137</v>
      </c>
      <c r="R68" s="90">
        <f>'2024'!R68*1.02</f>
        <v>119106.84474432001</v>
      </c>
      <c r="S68" s="90">
        <f t="shared" ref="S68:S82" si="24">+R68*12/313/75</f>
        <v>60.885288048214704</v>
      </c>
      <c r="T68" s="89">
        <v>37.5</v>
      </c>
      <c r="U68" s="92">
        <f t="shared" ref="U68:U82" si="25">R68/26.08*2*17.5%</f>
        <v>1598.4430851423315</v>
      </c>
      <c r="V68" s="92">
        <f t="shared" ref="V68:V82" si="26">(R68+U68)*V$2</f>
        <v>15993.450637403763</v>
      </c>
      <c r="W68" s="92">
        <f t="shared" ref="W68:W82" si="27">(R68+U68+V68)*5.45%</f>
        <v>7450.0812464442033</v>
      </c>
      <c r="X68" s="92">
        <f t="shared" ref="X68:X82" si="28">(R68+U68+V68)*0.75%</f>
        <v>1025.2405385014958</v>
      </c>
      <c r="Y68" s="92">
        <f t="shared" si="13"/>
        <v>26067.215507491794</v>
      </c>
      <c r="Z68" s="318">
        <f t="shared" ref="Z68:Z85" si="29">S68*48.75</f>
        <v>2968.1577923504669</v>
      </c>
      <c r="AA68" s="323">
        <f t="shared" ref="AA68:AA82" si="30">R68+U68+V68+W68+X68+Z68</f>
        <v>148142.21804416229</v>
      </c>
    </row>
    <row r="69" spans="1:27" x14ac:dyDescent="0.3">
      <c r="A69" s="88" t="s">
        <v>104</v>
      </c>
      <c r="B69" s="89" t="s">
        <v>134</v>
      </c>
      <c r="C69" s="90">
        <f>'2024'!C69*1.02</f>
        <v>106183.78269480001</v>
      </c>
      <c r="D69" s="90">
        <f t="shared" si="16"/>
        <v>54.279249939833875</v>
      </c>
      <c r="E69" s="89">
        <v>37.5</v>
      </c>
      <c r="F69" s="92">
        <f t="shared" si="17"/>
        <v>1425.0124211342027</v>
      </c>
      <c r="G69" s="92">
        <f t="shared" si="18"/>
        <v>14258.165352861284</v>
      </c>
      <c r="H69" s="92">
        <f t="shared" si="19"/>
        <v>6790.6707712422221</v>
      </c>
      <c r="I69" s="92">
        <f t="shared" si="20"/>
        <v>807.06596336950656</v>
      </c>
      <c r="J69" s="92">
        <f t="shared" si="21"/>
        <v>23280.914508607217</v>
      </c>
      <c r="K69" s="318">
        <f t="shared" si="22"/>
        <v>2646.1134345669016</v>
      </c>
      <c r="L69" s="323">
        <f t="shared" si="23"/>
        <v>132110.81063797412</v>
      </c>
      <c r="P69" s="88" t="s">
        <v>204</v>
      </c>
      <c r="Q69" s="89" t="s">
        <v>137</v>
      </c>
      <c r="R69" s="90">
        <f>'2024'!R69*1.02</f>
        <v>123085.52577792</v>
      </c>
      <c r="S69" s="90">
        <f t="shared" si="24"/>
        <v>62.919118608521394</v>
      </c>
      <c r="T69" s="89">
        <v>37.5</v>
      </c>
      <c r="U69" s="92">
        <f t="shared" si="25"/>
        <v>1651.8379609766871</v>
      </c>
      <c r="V69" s="92">
        <f t="shared" si="26"/>
        <v>16527.700695403812</v>
      </c>
      <c r="W69" s="92">
        <f t="shared" si="27"/>
        <v>7698.9460116693772</v>
      </c>
      <c r="X69" s="92">
        <f t="shared" si="28"/>
        <v>1059.4879832572537</v>
      </c>
      <c r="Y69" s="92">
        <f t="shared" ref="Y69:Y82" si="31">SUM(U69:X69)</f>
        <v>26937.972651307133</v>
      </c>
      <c r="Z69" s="318">
        <f t="shared" si="29"/>
        <v>3067.3070321654181</v>
      </c>
      <c r="AA69" s="323">
        <f t="shared" si="30"/>
        <v>153090.80546139253</v>
      </c>
    </row>
    <row r="70" spans="1:27" x14ac:dyDescent="0.3">
      <c r="A70" s="88" t="s">
        <v>105</v>
      </c>
      <c r="B70" s="89" t="s">
        <v>134</v>
      </c>
      <c r="C70" s="90">
        <f>'2024'!C70*1.02</f>
        <v>110165.74286112</v>
      </c>
      <c r="D70" s="90">
        <f t="shared" si="16"/>
        <v>56.314756734118845</v>
      </c>
      <c r="E70" s="89">
        <v>37.5</v>
      </c>
      <c r="F70" s="92">
        <f t="shared" si="17"/>
        <v>1478.4513037343561</v>
      </c>
      <c r="G70" s="92">
        <f t="shared" si="18"/>
        <v>14792.855726843203</v>
      </c>
      <c r="H70" s="92">
        <f t="shared" si="19"/>
        <v>7045.325294065171</v>
      </c>
      <c r="I70" s="92">
        <f t="shared" si="20"/>
        <v>837.33145623640769</v>
      </c>
      <c r="J70" s="92">
        <f t="shared" si="21"/>
        <v>24153.963780879138</v>
      </c>
      <c r="K70" s="318">
        <f t="shared" si="22"/>
        <v>2745.3443907882938</v>
      </c>
      <c r="L70" s="323">
        <f t="shared" si="23"/>
        <v>137065.05103278742</v>
      </c>
      <c r="P70" s="88" t="s">
        <v>205</v>
      </c>
      <c r="Q70" s="89" t="s">
        <v>137</v>
      </c>
      <c r="R70" s="90">
        <f>'2024'!R70*1.02</f>
        <v>127057.64854607999</v>
      </c>
      <c r="S70" s="90">
        <f t="shared" si="24"/>
        <v>64.949596700871567</v>
      </c>
      <c r="T70" s="89">
        <v>37.5</v>
      </c>
      <c r="U70" s="92">
        <f t="shared" si="25"/>
        <v>1705.1448232794478</v>
      </c>
      <c r="V70" s="92">
        <f t="shared" si="26"/>
        <v>17061.070121440127</v>
      </c>
      <c r="W70" s="92">
        <f t="shared" si="27"/>
        <v>7947.4005602485759</v>
      </c>
      <c r="X70" s="92">
        <f t="shared" si="28"/>
        <v>1093.6789761809966</v>
      </c>
      <c r="Y70" s="92">
        <f t="shared" si="31"/>
        <v>27807.294481149143</v>
      </c>
      <c r="Z70" s="318">
        <f t="shared" si="29"/>
        <v>3166.2928391674891</v>
      </c>
      <c r="AA70" s="323">
        <f t="shared" si="30"/>
        <v>158031.23586639663</v>
      </c>
    </row>
    <row r="71" spans="1:27" x14ac:dyDescent="0.3">
      <c r="A71" s="88" t="s">
        <v>106</v>
      </c>
      <c r="B71" s="89" t="s">
        <v>134</v>
      </c>
      <c r="C71" s="90">
        <f>'2024'!C71*1.02</f>
        <v>114150.98216016</v>
      </c>
      <c r="D71" s="90">
        <f t="shared" si="16"/>
        <v>58.351939762382109</v>
      </c>
      <c r="E71" s="89">
        <v>37.5</v>
      </c>
      <c r="F71" s="92">
        <f t="shared" si="17"/>
        <v>1531.9341931003069</v>
      </c>
      <c r="G71" s="92">
        <f t="shared" si="18"/>
        <v>15327.986416806991</v>
      </c>
      <c r="H71" s="92">
        <f t="shared" si="19"/>
        <v>7300.1895241536886</v>
      </c>
      <c r="I71" s="92">
        <f t="shared" si="20"/>
        <v>867.62187264945226</v>
      </c>
      <c r="J71" s="92">
        <f t="shared" si="21"/>
        <v>25027.732006710437</v>
      </c>
      <c r="K71" s="318">
        <f t="shared" si="22"/>
        <v>2844.657063416128</v>
      </c>
      <c r="L71" s="323">
        <f t="shared" si="23"/>
        <v>142023.37123028655</v>
      </c>
      <c r="P71" s="88" t="s">
        <v>206</v>
      </c>
      <c r="Q71" s="89" t="s">
        <v>137</v>
      </c>
      <c r="R71" s="90">
        <f>'2024'!R71*1.02</f>
        <v>131040.70175664</v>
      </c>
      <c r="S71" s="90">
        <f t="shared" si="24"/>
        <v>66.98566223981598</v>
      </c>
      <c r="T71" s="89">
        <v>37.5</v>
      </c>
      <c r="U71" s="92">
        <f t="shared" si="25"/>
        <v>1758.598374801534</v>
      </c>
      <c r="V71" s="92">
        <f t="shared" si="26"/>
        <v>17595.907267416005</v>
      </c>
      <c r="W71" s="92">
        <f t="shared" si="27"/>
        <v>8196.5388032377359</v>
      </c>
      <c r="X71" s="92">
        <f t="shared" si="28"/>
        <v>1127.9640554914315</v>
      </c>
      <c r="Y71" s="92">
        <f t="shared" si="31"/>
        <v>28679.008500946711</v>
      </c>
      <c r="Z71" s="318">
        <f t="shared" si="29"/>
        <v>3265.551034191029</v>
      </c>
      <c r="AA71" s="323">
        <f t="shared" si="30"/>
        <v>162985.26129177774</v>
      </c>
    </row>
    <row r="72" spans="1:27" x14ac:dyDescent="0.3">
      <c r="A72" s="88" t="s">
        <v>107</v>
      </c>
      <c r="B72" s="89" t="s">
        <v>134</v>
      </c>
      <c r="C72" s="90">
        <f>'2024'!C72*1.02</f>
        <v>118134.03537072</v>
      </c>
      <c r="D72" s="90">
        <f t="shared" si="16"/>
        <v>60.388005301326523</v>
      </c>
      <c r="E72" s="89">
        <v>37.5</v>
      </c>
      <c r="F72" s="92">
        <f t="shared" si="17"/>
        <v>1585.3877446223926</v>
      </c>
      <c r="G72" s="92">
        <f t="shared" si="18"/>
        <v>15862.823562782867</v>
      </c>
      <c r="H72" s="92">
        <f t="shared" si="19"/>
        <v>7554.9139493984949</v>
      </c>
      <c r="I72" s="92">
        <f t="shared" si="20"/>
        <v>897.89567336506786</v>
      </c>
      <c r="J72" s="92">
        <f t="shared" si="21"/>
        <v>25901.020930168823</v>
      </c>
      <c r="K72" s="318">
        <f t="shared" si="22"/>
        <v>2943.9152584396679</v>
      </c>
      <c r="L72" s="323">
        <f t="shared" si="23"/>
        <v>146978.97155932849</v>
      </c>
      <c r="P72" s="88" t="s">
        <v>207</v>
      </c>
      <c r="Q72" s="89" t="s">
        <v>137</v>
      </c>
      <c r="R72" s="90">
        <f>'2024'!R72*1.02</f>
        <v>135011.73148056003</v>
      </c>
      <c r="S72" s="90">
        <f t="shared" si="24"/>
        <v>69.01558158750673</v>
      </c>
      <c r="T72" s="89">
        <v>37.5</v>
      </c>
      <c r="U72" s="92">
        <f t="shared" si="25"/>
        <v>1811.8905681823624</v>
      </c>
      <c r="V72" s="92">
        <f t="shared" si="26"/>
        <v>18129.129921458371</v>
      </c>
      <c r="W72" s="92">
        <f t="shared" si="27"/>
        <v>8444.9249823759419</v>
      </c>
      <c r="X72" s="92">
        <f t="shared" si="28"/>
        <v>1162.1456397765057</v>
      </c>
      <c r="Y72" s="92">
        <f t="shared" si="31"/>
        <v>29548.091111793183</v>
      </c>
      <c r="Z72" s="318">
        <f t="shared" si="29"/>
        <v>3364.5096023909532</v>
      </c>
      <c r="AA72" s="323">
        <f t="shared" si="30"/>
        <v>167924.33219474417</v>
      </c>
    </row>
    <row r="73" spans="1:27" x14ac:dyDescent="0.3">
      <c r="A73" s="88" t="s">
        <v>108</v>
      </c>
      <c r="B73" s="89" t="s">
        <v>134</v>
      </c>
      <c r="C73" s="90">
        <f>'2024'!C73*1.02</f>
        <v>122113.80944856002</v>
      </c>
      <c r="D73" s="90">
        <f t="shared" si="16"/>
        <v>62.42239460629267</v>
      </c>
      <c r="E73" s="89">
        <v>37.5</v>
      </c>
      <c r="F73" s="92">
        <f t="shared" si="17"/>
        <v>1638.7972893786812</v>
      </c>
      <c r="G73" s="92">
        <f t="shared" si="18"/>
        <v>16397.220392776879</v>
      </c>
      <c r="H73" s="92">
        <f t="shared" si="19"/>
        <v>7809.4286673777315</v>
      </c>
      <c r="I73" s="92">
        <f t="shared" si="20"/>
        <v>928.14455053454014</v>
      </c>
      <c r="J73" s="92">
        <f t="shared" si="21"/>
        <v>26773.590900067833</v>
      </c>
      <c r="K73" s="318">
        <f t="shared" si="22"/>
        <v>3043.0917370567677</v>
      </c>
      <c r="L73" s="323">
        <f t="shared" si="23"/>
        <v>151930.49208568461</v>
      </c>
      <c r="P73" s="88" t="s">
        <v>208</v>
      </c>
      <c r="Q73" s="89" t="s">
        <v>137</v>
      </c>
      <c r="R73" s="90">
        <f>'2024'!R73*1.02</f>
        <v>138988.22642568001</v>
      </c>
      <c r="S73" s="90">
        <f t="shared" si="24"/>
        <v>71.048294658494584</v>
      </c>
      <c r="T73" s="89">
        <v>37.5</v>
      </c>
      <c r="U73" s="92">
        <f t="shared" si="25"/>
        <v>1865.2561061728529</v>
      </c>
      <c r="V73" s="92">
        <f t="shared" si="26"/>
        <v>18663.086435470508</v>
      </c>
      <c r="W73" s="92">
        <f t="shared" si="27"/>
        <v>8693.653008719124</v>
      </c>
      <c r="X73" s="92">
        <f t="shared" si="28"/>
        <v>1196.3742672549251</v>
      </c>
      <c r="Y73" s="92">
        <f t="shared" si="31"/>
        <v>30418.369817617408</v>
      </c>
      <c r="Z73" s="318">
        <f t="shared" si="29"/>
        <v>3463.604364601611</v>
      </c>
      <c r="AA73" s="323">
        <f t="shared" si="30"/>
        <v>172870.20060789902</v>
      </c>
    </row>
    <row r="74" spans="1:27" x14ac:dyDescent="0.3">
      <c r="A74" s="88" t="s">
        <v>109</v>
      </c>
      <c r="B74" s="89" t="s">
        <v>134</v>
      </c>
      <c r="C74" s="90">
        <f>'2024'!C74*1.02</f>
        <v>126096.86265912002</v>
      </c>
      <c r="D74" s="90">
        <f t="shared" si="16"/>
        <v>64.458460145237083</v>
      </c>
      <c r="E74" s="89">
        <v>37.5</v>
      </c>
      <c r="F74" s="92">
        <f t="shared" si="17"/>
        <v>1692.2508409007669</v>
      </c>
      <c r="G74" s="92">
        <f t="shared" si="18"/>
        <v>16932.057538752753</v>
      </c>
      <c r="H74" s="92">
        <f t="shared" si="19"/>
        <v>8064.1530926225387</v>
      </c>
      <c r="I74" s="92">
        <f t="shared" si="20"/>
        <v>958.41835125015587</v>
      </c>
      <c r="J74" s="92">
        <f t="shared" si="21"/>
        <v>27646.879823526215</v>
      </c>
      <c r="K74" s="318">
        <f t="shared" si="22"/>
        <v>3142.349932080308</v>
      </c>
      <c r="L74" s="323">
        <f t="shared" si="23"/>
        <v>156886.09241472653</v>
      </c>
      <c r="P74" s="88" t="s">
        <v>209</v>
      </c>
      <c r="Q74" s="89" t="s">
        <v>137</v>
      </c>
      <c r="R74" s="90">
        <f>'2024'!R74*1.02</f>
        <v>142961.44223808</v>
      </c>
      <c r="S74" s="90">
        <f t="shared" si="24"/>
        <v>73.079331495504164</v>
      </c>
      <c r="T74" s="89">
        <v>37.5</v>
      </c>
      <c r="U74" s="92">
        <f t="shared" si="25"/>
        <v>1918.5776373975459</v>
      </c>
      <c r="V74" s="92">
        <f t="shared" si="26"/>
        <v>19196.602633500774</v>
      </c>
      <c r="W74" s="92">
        <f t="shared" si="27"/>
        <v>8942.1759267393172</v>
      </c>
      <c r="X74" s="92">
        <f t="shared" si="28"/>
        <v>1230.5746688173372</v>
      </c>
      <c r="Y74" s="92">
        <f t="shared" si="31"/>
        <v>31287.930866454975</v>
      </c>
      <c r="Z74" s="318">
        <f t="shared" si="29"/>
        <v>3562.6174104058282</v>
      </c>
      <c r="AA74" s="323">
        <f t="shared" si="30"/>
        <v>177811.99051494079</v>
      </c>
    </row>
    <row r="75" spans="1:27" x14ac:dyDescent="0.3">
      <c r="A75" s="88" t="s">
        <v>110</v>
      </c>
      <c r="B75" s="89" t="s">
        <v>134</v>
      </c>
      <c r="C75" s="90">
        <f>'2024'!C75*1.02</f>
        <v>130073.35760424001</v>
      </c>
      <c r="D75" s="90">
        <f t="shared" si="16"/>
        <v>66.491173216224922</v>
      </c>
      <c r="E75" s="89">
        <v>37.5</v>
      </c>
      <c r="F75" s="92">
        <f t="shared" si="17"/>
        <v>1745.6163788912579</v>
      </c>
      <c r="G75" s="92">
        <f t="shared" si="18"/>
        <v>17466.014052764895</v>
      </c>
      <c r="H75" s="92">
        <f t="shared" si="19"/>
        <v>8318.4581033362047</v>
      </c>
      <c r="I75" s="92">
        <f t="shared" si="20"/>
        <v>988.64230487348448</v>
      </c>
      <c r="J75" s="92">
        <f t="shared" si="21"/>
        <v>28518.730839865839</v>
      </c>
      <c r="K75" s="318">
        <f t="shared" si="22"/>
        <v>3241.4446942909649</v>
      </c>
      <c r="L75" s="323">
        <f t="shared" si="23"/>
        <v>161833.5331383968</v>
      </c>
      <c r="P75" s="88" t="s">
        <v>210</v>
      </c>
      <c r="Q75" s="89" t="s">
        <v>137</v>
      </c>
      <c r="R75" s="90">
        <f>'2024'!R75*1.02</f>
        <v>146942.30936016</v>
      </c>
      <c r="S75" s="90">
        <f t="shared" si="24"/>
        <v>75.114279545129705</v>
      </c>
      <c r="T75" s="89">
        <v>37.5</v>
      </c>
      <c r="U75" s="92">
        <f t="shared" si="25"/>
        <v>1972.001851075767</v>
      </c>
      <c r="V75" s="92">
        <f t="shared" si="26"/>
        <v>19731.146235488741</v>
      </c>
      <c r="W75" s="92">
        <f t="shared" si="27"/>
        <v>9191.1774308464846</v>
      </c>
      <c r="X75" s="92">
        <f t="shared" si="28"/>
        <v>1264.8409308504338</v>
      </c>
      <c r="Y75" s="92">
        <f t="shared" si="31"/>
        <v>32159.166448261425</v>
      </c>
      <c r="Z75" s="318">
        <f t="shared" si="29"/>
        <v>3661.8211278250733</v>
      </c>
      <c r="AA75" s="323">
        <f t="shared" si="30"/>
        <v>182763.29693624648</v>
      </c>
    </row>
    <row r="76" spans="1:27" x14ac:dyDescent="0.3">
      <c r="A76" s="88" t="s">
        <v>111</v>
      </c>
      <c r="B76" s="89" t="s">
        <v>134</v>
      </c>
      <c r="C76" s="90">
        <f>'2024'!C76*1.02</f>
        <v>134057.50385904001</v>
      </c>
      <c r="D76" s="90">
        <f t="shared" si="16"/>
        <v>68.527797499828765</v>
      </c>
      <c r="E76" s="89">
        <v>37.5</v>
      </c>
      <c r="F76" s="92">
        <f t="shared" si="17"/>
        <v>1799.0845993352762</v>
      </c>
      <c r="G76" s="92">
        <f t="shared" si="18"/>
        <v>18000.997970734727</v>
      </c>
      <c r="H76" s="92">
        <f t="shared" si="19"/>
        <v>8573.2524310028657</v>
      </c>
      <c r="I76" s="92">
        <f t="shared" si="20"/>
        <v>1018.9244134378146</v>
      </c>
      <c r="J76" s="92">
        <f t="shared" si="21"/>
        <v>29392.259414510681</v>
      </c>
      <c r="K76" s="318">
        <f t="shared" si="22"/>
        <v>3340.7301281166524</v>
      </c>
      <c r="L76" s="323">
        <f t="shared" si="23"/>
        <v>166790.49340166731</v>
      </c>
      <c r="P76" s="88" t="s">
        <v>211</v>
      </c>
      <c r="Q76" s="89" t="s">
        <v>137</v>
      </c>
      <c r="R76" s="90">
        <f>'2024'!R76*1.02</f>
        <v>150914.43212832004</v>
      </c>
      <c r="S76" s="90">
        <f t="shared" si="24"/>
        <v>77.144757637479884</v>
      </c>
      <c r="T76" s="89">
        <v>37.5</v>
      </c>
      <c r="U76" s="92">
        <f t="shared" si="25"/>
        <v>2025.308713378528</v>
      </c>
      <c r="V76" s="92">
        <f t="shared" si="26"/>
        <v>20264.51566152506</v>
      </c>
      <c r="W76" s="92">
        <f t="shared" si="27"/>
        <v>9439.6319794256869</v>
      </c>
      <c r="X76" s="92">
        <f t="shared" si="28"/>
        <v>1299.0319237741771</v>
      </c>
      <c r="Y76" s="92">
        <f t="shared" si="31"/>
        <v>33028.488278103454</v>
      </c>
      <c r="Z76" s="318">
        <f t="shared" si="29"/>
        <v>3760.8069348271442</v>
      </c>
      <c r="AA76" s="323">
        <f t="shared" si="30"/>
        <v>187703.72734125063</v>
      </c>
    </row>
    <row r="77" spans="1:27" x14ac:dyDescent="0.3">
      <c r="A77" s="88" t="s">
        <v>112</v>
      </c>
      <c r="B77" s="89" t="s">
        <v>134</v>
      </c>
      <c r="C77" s="90">
        <f>'2024'!C77*1.02</f>
        <v>138040.55706960001</v>
      </c>
      <c r="D77" s="90">
        <f t="shared" si="16"/>
        <v>70.563863038773178</v>
      </c>
      <c r="E77" s="89">
        <v>37.5</v>
      </c>
      <c r="F77" s="92">
        <f t="shared" si="17"/>
        <v>1852.5381508573621</v>
      </c>
      <c r="G77" s="92">
        <f t="shared" si="18"/>
        <v>18535.835116710601</v>
      </c>
      <c r="H77" s="92">
        <f t="shared" si="19"/>
        <v>8827.9768562476711</v>
      </c>
      <c r="I77" s="92">
        <f t="shared" si="20"/>
        <v>1049.1982141534302</v>
      </c>
      <c r="J77" s="92">
        <f t="shared" si="21"/>
        <v>30265.548337969067</v>
      </c>
      <c r="K77" s="318">
        <f t="shared" si="22"/>
        <v>3439.9883231401923</v>
      </c>
      <c r="L77" s="323">
        <f t="shared" si="23"/>
        <v>171746.09373070925</v>
      </c>
      <c r="P77" s="88" t="s">
        <v>212</v>
      </c>
      <c r="Q77" s="89" t="s">
        <v>137</v>
      </c>
      <c r="R77" s="90">
        <f>'2024'!R77*1.02</f>
        <v>154894.20620616002</v>
      </c>
      <c r="S77" s="90">
        <f t="shared" si="24"/>
        <v>79.17914694244601</v>
      </c>
      <c r="T77" s="89">
        <v>37.5</v>
      </c>
      <c r="U77" s="92">
        <f t="shared" si="25"/>
        <v>2078.7182581348161</v>
      </c>
      <c r="V77" s="92">
        <f t="shared" si="26"/>
        <v>20798.912491519066</v>
      </c>
      <c r="W77" s="92">
        <f t="shared" si="27"/>
        <v>9688.565114091858</v>
      </c>
      <c r="X77" s="92">
        <f t="shared" si="28"/>
        <v>1333.2887771686042</v>
      </c>
      <c r="Y77" s="92">
        <f t="shared" si="31"/>
        <v>33899.48464091435</v>
      </c>
      <c r="Z77" s="318">
        <f t="shared" si="29"/>
        <v>3859.9834134442431</v>
      </c>
      <c r="AA77" s="323">
        <f t="shared" si="30"/>
        <v>192653.6742605186</v>
      </c>
    </row>
    <row r="78" spans="1:27" x14ac:dyDescent="0.3">
      <c r="A78" s="88" t="s">
        <v>113</v>
      </c>
      <c r="B78" s="89" t="s">
        <v>134</v>
      </c>
      <c r="C78" s="90">
        <f>'2024'!C78*1.02</f>
        <v>142023.61028015998</v>
      </c>
      <c r="D78" s="90">
        <f t="shared" si="16"/>
        <v>72.599928577717563</v>
      </c>
      <c r="E78" s="89">
        <v>37.5</v>
      </c>
      <c r="F78" s="92">
        <f t="shared" si="17"/>
        <v>1905.9917023794476</v>
      </c>
      <c r="G78" s="92">
        <f t="shared" si="18"/>
        <v>19070.672262686476</v>
      </c>
      <c r="H78" s="92">
        <f t="shared" si="19"/>
        <v>9082.7012814924765</v>
      </c>
      <c r="I78" s="92">
        <f t="shared" si="20"/>
        <v>1079.4720148690458</v>
      </c>
      <c r="J78" s="92">
        <f t="shared" si="21"/>
        <v>31138.837261427449</v>
      </c>
      <c r="K78" s="318">
        <f t="shared" si="22"/>
        <v>3539.2465181637313</v>
      </c>
      <c r="L78" s="323">
        <f t="shared" si="23"/>
        <v>176701.69405975117</v>
      </c>
      <c r="P78" s="88" t="s">
        <v>213</v>
      </c>
      <c r="Q78" s="89" t="s">
        <v>137</v>
      </c>
      <c r="R78" s="90">
        <f>'2024'!R78*1.02</f>
        <v>161523.51952176003</v>
      </c>
      <c r="S78" s="90">
        <f t="shared" si="24"/>
        <v>82.567933301858147</v>
      </c>
      <c r="T78" s="89">
        <v>37.5</v>
      </c>
      <c r="U78" s="92">
        <f t="shared" si="25"/>
        <v>2167.685269655522</v>
      </c>
      <c r="V78" s="92">
        <f t="shared" si="26"/>
        <v>21689.08463486256</v>
      </c>
      <c r="W78" s="92">
        <f t="shared" si="27"/>
        <v>10103.225773732156</v>
      </c>
      <c r="X78" s="92">
        <f t="shared" si="28"/>
        <v>1390.3521706970855</v>
      </c>
      <c r="Y78" s="92">
        <f t="shared" si="31"/>
        <v>35350.347848947327</v>
      </c>
      <c r="Z78" s="318">
        <f t="shared" si="29"/>
        <v>4025.1867484655845</v>
      </c>
      <c r="AA78" s="323">
        <f t="shared" si="30"/>
        <v>200899.05411917291</v>
      </c>
    </row>
    <row r="79" spans="1:27" x14ac:dyDescent="0.3">
      <c r="A79" s="88" t="s">
        <v>114</v>
      </c>
      <c r="B79" s="89" t="s">
        <v>134</v>
      </c>
      <c r="C79" s="90">
        <f>'2024'!C79*1.02</f>
        <v>146001.19826952001</v>
      </c>
      <c r="D79" s="90">
        <f t="shared" si="16"/>
        <v>74.633200393364859</v>
      </c>
      <c r="E79" s="89">
        <v>37.5</v>
      </c>
      <c r="F79" s="92">
        <f t="shared" si="17"/>
        <v>1959.3719092918711</v>
      </c>
      <c r="G79" s="92">
        <f t="shared" si="18"/>
        <v>19604.775548692574</v>
      </c>
      <c r="H79" s="92">
        <f t="shared" si="19"/>
        <v>9337.0761946280036</v>
      </c>
      <c r="I79" s="92">
        <f t="shared" si="20"/>
        <v>1109.7042763410891</v>
      </c>
      <c r="J79" s="92">
        <f t="shared" si="21"/>
        <v>32010.927928953541</v>
      </c>
      <c r="K79" s="318">
        <f t="shared" si="22"/>
        <v>3638.3685191765371</v>
      </c>
      <c r="L79" s="323">
        <f t="shared" si="23"/>
        <v>181650.49471765009</v>
      </c>
      <c r="P79" s="88" t="s">
        <v>214</v>
      </c>
      <c r="Q79" s="89" t="s">
        <v>137</v>
      </c>
      <c r="R79" s="90">
        <f>'2024'!R79*1.02</f>
        <v>166818.22582032002</v>
      </c>
      <c r="S79" s="90">
        <f t="shared" si="24"/>
        <v>85.274492432112467</v>
      </c>
      <c r="T79" s="89">
        <v>37.5</v>
      </c>
      <c r="U79" s="92">
        <f t="shared" si="25"/>
        <v>2238.7415274966261</v>
      </c>
      <c r="V79" s="92">
        <f t="shared" si="26"/>
        <v>22400.048173585707</v>
      </c>
      <c r="W79" s="92">
        <f t="shared" si="27"/>
        <v>10434.407345916428</v>
      </c>
      <c r="X79" s="92">
        <f t="shared" si="28"/>
        <v>1435.9276164105177</v>
      </c>
      <c r="Y79" s="92">
        <f t="shared" si="31"/>
        <v>36509.124663409275</v>
      </c>
      <c r="Z79" s="318">
        <f t="shared" si="29"/>
        <v>4157.1315060654824</v>
      </c>
      <c r="AA79" s="323">
        <f t="shared" si="30"/>
        <v>207484.48198979479</v>
      </c>
    </row>
    <row r="80" spans="1:27" x14ac:dyDescent="0.3">
      <c r="A80" s="88" t="s">
        <v>115</v>
      </c>
      <c r="B80" s="89" t="s">
        <v>134</v>
      </c>
      <c r="C80" s="90">
        <f>'2024'!C80*1.02</f>
        <v>149987.53061280001</v>
      </c>
      <c r="D80" s="90">
        <f t="shared" si="16"/>
        <v>76.670942166287546</v>
      </c>
      <c r="E80" s="89">
        <v>37.5</v>
      </c>
      <c r="F80" s="92">
        <f t="shared" si="17"/>
        <v>2012.8694675797549</v>
      </c>
      <c r="G80" s="92">
        <f t="shared" si="18"/>
        <v>20140.053010650321</v>
      </c>
      <c r="H80" s="92">
        <f t="shared" si="19"/>
        <v>9592.0103271383778</v>
      </c>
      <c r="I80" s="92">
        <f t="shared" si="20"/>
        <v>1140.0030006028483</v>
      </c>
      <c r="J80" s="92">
        <f t="shared" si="21"/>
        <v>32884.935805971305</v>
      </c>
      <c r="K80" s="318">
        <f t="shared" si="22"/>
        <v>3737.708430606518</v>
      </c>
      <c r="L80" s="323">
        <f t="shared" si="23"/>
        <v>186610.17484937786</v>
      </c>
      <c r="P80" s="88" t="s">
        <v>215</v>
      </c>
      <c r="Q80" s="89" t="s">
        <v>137</v>
      </c>
      <c r="R80" s="90">
        <f>'2024'!R80*1.02</f>
        <v>172118.39734008</v>
      </c>
      <c r="S80" s="90">
        <f t="shared" si="24"/>
        <v>87.98384528566389</v>
      </c>
      <c r="T80" s="89">
        <v>37.5</v>
      </c>
      <c r="U80" s="92">
        <f t="shared" si="25"/>
        <v>2309.8711299473925</v>
      </c>
      <c r="V80" s="92">
        <f t="shared" si="26"/>
        <v>23111.745572278633</v>
      </c>
      <c r="W80" s="92">
        <f t="shared" si="27"/>
        <v>10765.930765305679</v>
      </c>
      <c r="X80" s="92">
        <f t="shared" si="28"/>
        <v>1481.5501053172952</v>
      </c>
      <c r="Y80" s="92">
        <f t="shared" si="31"/>
        <v>37669.097572849001</v>
      </c>
      <c r="Z80" s="318">
        <f t="shared" si="29"/>
        <v>4289.2124576761144</v>
      </c>
      <c r="AA80" s="323">
        <f t="shared" si="30"/>
        <v>214076.70737060512</v>
      </c>
    </row>
    <row r="81" spans="1:27" x14ac:dyDescent="0.3">
      <c r="A81" s="88" t="s">
        <v>116</v>
      </c>
      <c r="B81" s="89" t="s">
        <v>134</v>
      </c>
      <c r="C81" s="90">
        <f>'2024'!C81*1.02</f>
        <v>156623.40219384001</v>
      </c>
      <c r="D81" s="90">
        <f t="shared" si="16"/>
        <v>80.063080993656229</v>
      </c>
      <c r="E81" s="89">
        <v>37.5</v>
      </c>
      <c r="F81" s="92">
        <f t="shared" si="17"/>
        <v>2101.9244926320553</v>
      </c>
      <c r="G81" s="92">
        <f t="shared" si="18"/>
        <v>21031.105785957552</v>
      </c>
      <c r="H81" s="92">
        <f t="shared" si="19"/>
        <v>10016.387930228724</v>
      </c>
      <c r="I81" s="92">
        <f t="shared" si="20"/>
        <v>1190.4399501485404</v>
      </c>
      <c r="J81" s="92">
        <f t="shared" si="21"/>
        <v>34339.858158966868</v>
      </c>
      <c r="K81" s="318">
        <f t="shared" si="22"/>
        <v>3903.0751984407411</v>
      </c>
      <c r="L81" s="323">
        <f t="shared" si="23"/>
        <v>194866.33555124767</v>
      </c>
      <c r="P81" s="88" t="s">
        <v>216</v>
      </c>
      <c r="Q81" s="89" t="s">
        <v>137</v>
      </c>
      <c r="R81" s="90">
        <f>'2024'!R81*1.02</f>
        <v>177420.75494832004</v>
      </c>
      <c r="S81" s="90">
        <f t="shared" si="24"/>
        <v>90.694315628534198</v>
      </c>
      <c r="T81" s="89">
        <v>37.5</v>
      </c>
      <c r="U81" s="92">
        <f t="shared" si="25"/>
        <v>2381.030070242025</v>
      </c>
      <c r="V81" s="92">
        <f t="shared" si="26"/>
        <v>23823.736514959477</v>
      </c>
      <c r="W81" s="92">
        <f t="shared" si="27"/>
        <v>11097.590923576925</v>
      </c>
      <c r="X81" s="92">
        <f t="shared" si="28"/>
        <v>1527.1914115014117</v>
      </c>
      <c r="Y81" s="92">
        <f t="shared" si="31"/>
        <v>38829.548920279842</v>
      </c>
      <c r="Z81" s="318">
        <f t="shared" si="29"/>
        <v>4421.3478868910424</v>
      </c>
      <c r="AA81" s="323">
        <f t="shared" si="30"/>
        <v>220671.65175549095</v>
      </c>
    </row>
    <row r="82" spans="1:27" x14ac:dyDescent="0.3">
      <c r="A82" s="88" t="s">
        <v>117</v>
      </c>
      <c r="B82" s="89" t="s">
        <v>134</v>
      </c>
      <c r="C82" s="90">
        <f>'2024'!C82*1.02</f>
        <v>161930.13197904002</v>
      </c>
      <c r="D82" s="90">
        <f t="shared" si="16"/>
        <v>82.77578631516424</v>
      </c>
      <c r="E82" s="89">
        <v>37.5</v>
      </c>
      <c r="F82" s="92">
        <f t="shared" si="17"/>
        <v>2173.1421086144173</v>
      </c>
      <c r="G82" s="92">
        <f t="shared" si="18"/>
        <v>21743.683816614212</v>
      </c>
      <c r="H82" s="92">
        <f t="shared" si="19"/>
        <v>10355.764188341656</v>
      </c>
      <c r="I82" s="92">
        <f t="shared" si="20"/>
        <v>1230.7745556574082</v>
      </c>
      <c r="J82" s="92">
        <f t="shared" si="21"/>
        <v>35503.364669227696</v>
      </c>
      <c r="K82" s="318">
        <f t="shared" si="22"/>
        <v>4035.3195828642565</v>
      </c>
      <c r="L82" s="323">
        <f t="shared" si="23"/>
        <v>201468.81623113196</v>
      </c>
      <c r="P82" s="88" t="s">
        <v>217</v>
      </c>
      <c r="Q82" s="89" t="s">
        <v>137</v>
      </c>
      <c r="R82" s="90">
        <f>'2024'!R82*1.02</f>
        <v>206583.17527152001</v>
      </c>
      <c r="S82" s="90">
        <f t="shared" si="24"/>
        <v>105.60162314199106</v>
      </c>
      <c r="T82" s="89">
        <v>37.5</v>
      </c>
      <c r="U82" s="92">
        <f t="shared" si="25"/>
        <v>2772.396907401534</v>
      </c>
      <c r="V82" s="92">
        <f t="shared" si="26"/>
        <v>27739.613313707105</v>
      </c>
      <c r="W82" s="92">
        <f t="shared" si="27"/>
        <v>12921.687609348262</v>
      </c>
      <c r="X82" s="92">
        <f t="shared" si="28"/>
        <v>1778.213891194715</v>
      </c>
      <c r="Y82" s="92">
        <f t="shared" si="31"/>
        <v>45211.911721651617</v>
      </c>
      <c r="Z82" s="318">
        <f t="shared" si="29"/>
        <v>5148.079128172064</v>
      </c>
      <c r="AA82" s="323">
        <f t="shared" si="30"/>
        <v>256943.16612134373</v>
      </c>
    </row>
    <row r="83" spans="1:27" x14ac:dyDescent="0.3">
      <c r="A83" s="88" t="s">
        <v>118</v>
      </c>
      <c r="B83" s="89" t="s">
        <v>134</v>
      </c>
      <c r="C83" s="90">
        <f>'2024'!C83*1.02</f>
        <v>167241.23394120004</v>
      </c>
      <c r="D83" s="90">
        <f t="shared" si="16"/>
        <v>85.49072661530991</v>
      </c>
      <c r="E83" s="89">
        <v>37.5</v>
      </c>
      <c r="F83" s="92">
        <f t="shared" si="17"/>
        <v>2244.4184002845095</v>
      </c>
      <c r="G83" s="92">
        <f t="shared" si="18"/>
        <v>22456.848935246704</v>
      </c>
      <c r="H83" s="92">
        <f t="shared" si="19"/>
        <v>10695.420056142018</v>
      </c>
      <c r="I83" s="92">
        <f t="shared" si="20"/>
        <v>1271.1423925611341</v>
      </c>
      <c r="J83" s="92">
        <f t="shared" si="21"/>
        <v>36667.82978423436</v>
      </c>
      <c r="K83" s="318">
        <f t="shared" si="22"/>
        <v>4167.6729224963583</v>
      </c>
      <c r="L83" s="323">
        <f t="shared" si="23"/>
        <v>208076.73664793078</v>
      </c>
      <c r="Z83" s="318">
        <f t="shared" si="29"/>
        <v>0</v>
      </c>
    </row>
    <row r="84" spans="1:27" x14ac:dyDescent="0.3">
      <c r="A84" s="88" t="s">
        <v>119</v>
      </c>
      <c r="B84" s="89" t="s">
        <v>134</v>
      </c>
      <c r="C84" s="90">
        <f>'2024'!C84*1.02</f>
        <v>172551.24285912002</v>
      </c>
      <c r="D84" s="90">
        <f t="shared" si="16"/>
        <v>88.205108170796166</v>
      </c>
      <c r="E84" s="89">
        <v>37.5</v>
      </c>
      <c r="F84" s="92">
        <f t="shared" si="17"/>
        <v>2315.6800230326689</v>
      </c>
      <c r="G84" s="92">
        <f t="shared" si="18"/>
        <v>23169.867281885232</v>
      </c>
      <c r="H84" s="92">
        <f t="shared" si="19"/>
        <v>11035.006021520519</v>
      </c>
      <c r="I84" s="92">
        <f t="shared" si="20"/>
        <v>1311.5019216161452</v>
      </c>
      <c r="J84" s="92">
        <f t="shared" si="21"/>
        <v>37832.055248054567</v>
      </c>
      <c r="K84" s="318">
        <f t="shared" si="22"/>
        <v>4299.9990233263134</v>
      </c>
      <c r="L84" s="323">
        <f t="shared" si="23"/>
        <v>214683.29713050093</v>
      </c>
      <c r="Z84" s="318">
        <f t="shared" si="29"/>
        <v>0</v>
      </c>
    </row>
    <row r="85" spans="1:27" x14ac:dyDescent="0.3">
      <c r="A85" s="88" t="s">
        <v>120</v>
      </c>
      <c r="B85" s="89" t="s">
        <v>134</v>
      </c>
      <c r="C85" s="90">
        <f>'2024'!C85*1.02</f>
        <v>201756.29190768002</v>
      </c>
      <c r="D85" s="90">
        <f t="shared" si="16"/>
        <v>103.13420672597061</v>
      </c>
      <c r="E85" s="89">
        <v>37.5</v>
      </c>
      <c r="F85" s="92">
        <f t="shared" si="17"/>
        <v>2707.6189481475462</v>
      </c>
      <c r="G85" s="92">
        <f t="shared" si="18"/>
        <v>27091.468188397153</v>
      </c>
      <c r="H85" s="92">
        <f t="shared" si="19"/>
        <v>12902.728831102288</v>
      </c>
      <c r="I85" s="92">
        <f t="shared" si="20"/>
        <v>1533.4793314187066</v>
      </c>
      <c r="J85" s="92">
        <f t="shared" si="21"/>
        <v>44235.295299065692</v>
      </c>
      <c r="K85" s="318">
        <f t="shared" si="22"/>
        <v>5027.7925778910676</v>
      </c>
      <c r="L85" s="323">
        <f t="shared" si="23"/>
        <v>251019.37978463675</v>
      </c>
      <c r="Z85" s="318">
        <f t="shared" si="29"/>
        <v>0</v>
      </c>
    </row>
  </sheetData>
  <mergeCells count="20">
    <mergeCell ref="A1:A2"/>
    <mergeCell ref="B1:B2"/>
    <mergeCell ref="C1:C2"/>
    <mergeCell ref="D1:D2"/>
    <mergeCell ref="E1:E2"/>
    <mergeCell ref="K1:K2"/>
    <mergeCell ref="S1:S2"/>
    <mergeCell ref="T1:T2"/>
    <mergeCell ref="F1:F2"/>
    <mergeCell ref="J1:J2"/>
    <mergeCell ref="L1:L2"/>
    <mergeCell ref="M1:O2"/>
    <mergeCell ref="P1:P2"/>
    <mergeCell ref="U1:U2"/>
    <mergeCell ref="Y1:Y2"/>
    <mergeCell ref="AA1:AA2"/>
    <mergeCell ref="M3:O4"/>
    <mergeCell ref="Z1:Z2"/>
    <mergeCell ref="Q1:Q2"/>
    <mergeCell ref="R1:R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workbookViewId="0">
      <selection activeCell="D87" sqref="D87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9.88671875" customWidth="1"/>
    <col min="5" max="5" width="15.88671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5.88671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723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220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220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124">
        <v>0.12</v>
      </c>
      <c r="G4" s="125" t="s">
        <v>131</v>
      </c>
      <c r="H4" s="126" t="s">
        <v>132</v>
      </c>
      <c r="I4" s="537"/>
      <c r="J4" s="533"/>
      <c r="M4" s="535"/>
      <c r="N4" s="535"/>
      <c r="O4" s="535"/>
      <c r="P4" s="535"/>
      <c r="Q4" s="535"/>
      <c r="R4" s="124">
        <v>0.12</v>
      </c>
      <c r="S4" s="125" t="s">
        <v>131</v>
      </c>
      <c r="T4" s="126" t="s">
        <v>132</v>
      </c>
      <c r="U4" s="537"/>
      <c r="V4" s="533"/>
    </row>
    <row r="5" spans="1:22" ht="14.4" x14ac:dyDescent="0.3">
      <c r="A5" s="74" t="s">
        <v>133</v>
      </c>
      <c r="B5" s="127" t="s">
        <v>134</v>
      </c>
      <c r="C5" s="260">
        <f>'[2]2016 (Cas)'!C5*1.03</f>
        <v>28965.937381471998</v>
      </c>
      <c r="D5" s="91">
        <f>+C5*12/313/75</f>
        <v>14.80686894899527</v>
      </c>
      <c r="E5" s="127">
        <v>37.5</v>
      </c>
      <c r="F5" s="128">
        <f>C5*F$4</f>
        <v>3475.9124857766396</v>
      </c>
      <c r="G5" s="128">
        <f>(C5+F5)*5.5%</f>
        <v>1784.3017426986751</v>
      </c>
      <c r="H5" s="128">
        <f>(C5)*0.75%</f>
        <v>217.24453036103998</v>
      </c>
      <c r="I5" s="129">
        <f>C5+F5+G5+H5</f>
        <v>34443.396140308352</v>
      </c>
      <c r="J5" s="130">
        <f>I5*1.25</f>
        <v>43054.24517538544</v>
      </c>
      <c r="M5" s="74" t="s">
        <v>720</v>
      </c>
      <c r="N5" s="127" t="s">
        <v>134</v>
      </c>
      <c r="O5" s="260">
        <f>'[2]2016 (Cas)'!O5*1.03</f>
        <v>86494.150048800002</v>
      </c>
      <c r="P5" s="91">
        <f>+O5*12/313/80</f>
        <v>41.450870630415338</v>
      </c>
      <c r="Q5" s="127">
        <v>40</v>
      </c>
      <c r="R5" s="128">
        <f t="shared" ref="R5:R69" si="0">O5*F$4</f>
        <v>10379.298005856001</v>
      </c>
      <c r="S5" s="128">
        <f t="shared" ref="S5:S69" si="1">(O5+R5)*5.5%</f>
        <v>5328.03964300608</v>
      </c>
      <c r="T5" s="128">
        <f t="shared" ref="T5:T69" si="2">(O5)*0.75%</f>
        <v>648.70612536600004</v>
      </c>
      <c r="U5" s="129">
        <f t="shared" ref="U5:U69" si="3">O5+R5+S5+T5</f>
        <v>102850.19382302809</v>
      </c>
      <c r="V5" s="130">
        <f>U5*1.25</f>
        <v>128562.74227878512</v>
      </c>
    </row>
    <row r="6" spans="1:22" ht="14.4" x14ac:dyDescent="0.3">
      <c r="A6" s="74" t="s">
        <v>138</v>
      </c>
      <c r="B6" s="127" t="s">
        <v>134</v>
      </c>
      <c r="C6" s="260">
        <f>'[2]2016 (Cas)'!C6*1.03</f>
        <v>33103.92843596801</v>
      </c>
      <c r="D6" s="91">
        <f t="shared" ref="D6:D62" si="4">+C6*12/313/75</f>
        <v>16.922135941708888</v>
      </c>
      <c r="E6" s="127">
        <v>37.5</v>
      </c>
      <c r="F6" s="128">
        <f t="shared" ref="F6:F69" si="5">C6*F$4</f>
        <v>3972.4714123161611</v>
      </c>
      <c r="G6" s="128">
        <f t="shared" ref="G6:G69" si="6">(C6+F6)*5.5%</f>
        <v>2039.2019916556294</v>
      </c>
      <c r="H6" s="128">
        <f t="shared" ref="H6:H69" si="7">(C6)*0.75%</f>
        <v>248.27946326976007</v>
      </c>
      <c r="I6" s="129">
        <f t="shared" ref="I6:I69" si="8">C6+F6+G6+H6</f>
        <v>39363.881303209564</v>
      </c>
      <c r="J6" s="130">
        <f t="shared" ref="J6:J69" si="9">I6*1.25</f>
        <v>49204.851629011959</v>
      </c>
      <c r="M6" s="74" t="s">
        <v>721</v>
      </c>
      <c r="N6" s="127" t="s">
        <v>134</v>
      </c>
      <c r="O6" s="260">
        <f>'[2]2016 (Cas)'!O6*1.03</f>
        <v>66578.1077468</v>
      </c>
      <c r="P6" s="91">
        <f>+O6*12/313/80</f>
        <v>31.906441412204476</v>
      </c>
      <c r="Q6" s="127">
        <v>40</v>
      </c>
      <c r="R6" s="128">
        <f t="shared" si="0"/>
        <v>7989.372929616</v>
      </c>
      <c r="S6" s="128">
        <f t="shared" si="1"/>
        <v>4101.21143720288</v>
      </c>
      <c r="T6" s="128">
        <f t="shared" si="2"/>
        <v>499.335808101</v>
      </c>
      <c r="U6" s="129">
        <f t="shared" si="3"/>
        <v>79168.027921719869</v>
      </c>
      <c r="V6" s="130">
        <f t="shared" ref="V6:V70" si="10">U6*1.25</f>
        <v>98960.03490214984</v>
      </c>
    </row>
    <row r="7" spans="1:22" ht="14.4" x14ac:dyDescent="0.3">
      <c r="A7" s="74" t="s">
        <v>140</v>
      </c>
      <c r="B7" s="127" t="s">
        <v>134</v>
      </c>
      <c r="C7" s="260">
        <f>'[2]2016 (Cas)'!C7*1.03</f>
        <v>37241.91949046401</v>
      </c>
      <c r="D7" s="91">
        <f t="shared" si="4"/>
        <v>19.037402934422499</v>
      </c>
      <c r="E7" s="127">
        <v>37.5</v>
      </c>
      <c r="F7" s="128">
        <f t="shared" si="5"/>
        <v>4469.0303388556813</v>
      </c>
      <c r="G7" s="128">
        <f t="shared" si="6"/>
        <v>2294.102240612583</v>
      </c>
      <c r="H7" s="128">
        <f t="shared" si="7"/>
        <v>279.31439617848008</v>
      </c>
      <c r="I7" s="129">
        <f t="shared" si="8"/>
        <v>44284.366466110754</v>
      </c>
      <c r="J7" s="130">
        <f t="shared" si="9"/>
        <v>55355.458082638441</v>
      </c>
      <c r="M7" s="74" t="s">
        <v>136</v>
      </c>
      <c r="N7" s="127" t="s">
        <v>137</v>
      </c>
      <c r="O7" s="260">
        <v>47555</v>
      </c>
      <c r="P7" s="91">
        <f>+O7*12/313/75</f>
        <v>24.309265175718849</v>
      </c>
      <c r="Q7" s="127">
        <v>37.5</v>
      </c>
      <c r="R7" s="128">
        <f t="shared" si="0"/>
        <v>5706.5999999999995</v>
      </c>
      <c r="S7" s="128">
        <f t="shared" si="1"/>
        <v>2929.3879999999999</v>
      </c>
      <c r="T7" s="128">
        <f t="shared" si="2"/>
        <v>356.66249999999997</v>
      </c>
      <c r="U7" s="129">
        <f t="shared" si="3"/>
        <v>56547.650499999996</v>
      </c>
      <c r="V7" s="130">
        <f t="shared" si="10"/>
        <v>70684.563125000001</v>
      </c>
    </row>
    <row r="8" spans="1:22" ht="14.4" x14ac:dyDescent="0.3">
      <c r="A8" s="74" t="s">
        <v>41</v>
      </c>
      <c r="B8" s="127" t="s">
        <v>134</v>
      </c>
      <c r="C8" s="260">
        <v>41178</v>
      </c>
      <c r="D8" s="91">
        <f t="shared" si="4"/>
        <v>21.049456869009585</v>
      </c>
      <c r="E8" s="127">
        <v>37.5</v>
      </c>
      <c r="F8" s="128">
        <f t="shared" si="5"/>
        <v>4941.3599999999997</v>
      </c>
      <c r="G8" s="128">
        <f t="shared" si="6"/>
        <v>2536.5648000000001</v>
      </c>
      <c r="H8" s="128">
        <f t="shared" si="7"/>
        <v>308.83499999999998</v>
      </c>
      <c r="I8" s="129">
        <f t="shared" si="8"/>
        <v>48964.7598</v>
      </c>
      <c r="J8" s="130">
        <f t="shared" si="9"/>
        <v>61205.94975</v>
      </c>
      <c r="M8" s="74" t="s">
        <v>139</v>
      </c>
      <c r="N8" s="127" t="s">
        <v>137</v>
      </c>
      <c r="O8" s="260">
        <v>48881</v>
      </c>
      <c r="P8" s="91">
        <f t="shared" ref="P8:P61" si="11">+O8*12/313/75</f>
        <v>24.987092651757187</v>
      </c>
      <c r="Q8" s="127">
        <v>37.5</v>
      </c>
      <c r="R8" s="128">
        <f t="shared" si="0"/>
        <v>5865.7199999999993</v>
      </c>
      <c r="S8" s="128">
        <f t="shared" si="1"/>
        <v>3011.0696000000003</v>
      </c>
      <c r="T8" s="128">
        <f t="shared" si="2"/>
        <v>366.60749999999996</v>
      </c>
      <c r="U8" s="129">
        <f t="shared" si="3"/>
        <v>58124.397100000002</v>
      </c>
      <c r="V8" s="130">
        <f t="shared" si="10"/>
        <v>72655.496375000002</v>
      </c>
    </row>
    <row r="9" spans="1:22" ht="14.4" x14ac:dyDescent="0.3">
      <c r="A9" s="74" t="s">
        <v>42</v>
      </c>
      <c r="B9" s="127" t="s">
        <v>134</v>
      </c>
      <c r="C9" s="260">
        <v>41769</v>
      </c>
      <c r="D9" s="91">
        <f t="shared" si="4"/>
        <v>21.351565495207666</v>
      </c>
      <c r="E9" s="127">
        <v>37.5</v>
      </c>
      <c r="F9" s="128">
        <f t="shared" si="5"/>
        <v>5012.28</v>
      </c>
      <c r="G9" s="128">
        <f t="shared" si="6"/>
        <v>2572.9704000000002</v>
      </c>
      <c r="H9" s="128">
        <f t="shared" si="7"/>
        <v>313.26749999999998</v>
      </c>
      <c r="I9" s="129">
        <f t="shared" si="8"/>
        <v>49667.517899999999</v>
      </c>
      <c r="J9" s="130">
        <f t="shared" si="9"/>
        <v>62084.397375</v>
      </c>
      <c r="M9" s="74" t="s">
        <v>141</v>
      </c>
      <c r="N9" s="127" t="s">
        <v>137</v>
      </c>
      <c r="O9" s="260">
        <v>50230</v>
      </c>
      <c r="P9" s="91">
        <f t="shared" si="11"/>
        <v>25.676677316293929</v>
      </c>
      <c r="Q9" s="127">
        <v>37.5</v>
      </c>
      <c r="R9" s="128">
        <f t="shared" si="0"/>
        <v>6027.5999999999995</v>
      </c>
      <c r="S9" s="128">
        <f t="shared" si="1"/>
        <v>3094.1680000000001</v>
      </c>
      <c r="T9" s="128">
        <f t="shared" si="2"/>
        <v>376.72499999999997</v>
      </c>
      <c r="U9" s="129">
        <f t="shared" si="3"/>
        <v>59728.492999999995</v>
      </c>
      <c r="V9" s="130">
        <f t="shared" si="10"/>
        <v>74660.616249999992</v>
      </c>
    </row>
    <row r="10" spans="1:22" ht="14.4" x14ac:dyDescent="0.3">
      <c r="A10" s="74" t="s">
        <v>43</v>
      </c>
      <c r="B10" s="127" t="s">
        <v>134</v>
      </c>
      <c r="C10" s="260">
        <v>42450</v>
      </c>
      <c r="D10" s="91">
        <f t="shared" si="4"/>
        <v>21.699680511182109</v>
      </c>
      <c r="E10" s="127">
        <v>37.5</v>
      </c>
      <c r="F10" s="128">
        <f t="shared" si="5"/>
        <v>5094</v>
      </c>
      <c r="G10" s="128">
        <f t="shared" si="6"/>
        <v>2614.92</v>
      </c>
      <c r="H10" s="128">
        <f t="shared" si="7"/>
        <v>318.375</v>
      </c>
      <c r="I10" s="129">
        <f t="shared" si="8"/>
        <v>50477.294999999998</v>
      </c>
      <c r="J10" s="130">
        <f t="shared" si="9"/>
        <v>63096.618749999994</v>
      </c>
      <c r="M10" s="74" t="s">
        <v>142</v>
      </c>
      <c r="N10" s="127" t="s">
        <v>137</v>
      </c>
      <c r="O10" s="260">
        <v>51582</v>
      </c>
      <c r="P10" s="91">
        <f t="shared" si="11"/>
        <v>26.367795527156549</v>
      </c>
      <c r="Q10" s="127">
        <v>37.5</v>
      </c>
      <c r="R10" s="128">
        <f t="shared" si="0"/>
        <v>6189.84</v>
      </c>
      <c r="S10" s="128">
        <f t="shared" si="1"/>
        <v>3177.4512</v>
      </c>
      <c r="T10" s="128">
        <f t="shared" si="2"/>
        <v>386.86500000000001</v>
      </c>
      <c r="U10" s="129">
        <f t="shared" si="3"/>
        <v>61336.156199999998</v>
      </c>
      <c r="V10" s="130">
        <f t="shared" si="10"/>
        <v>76670.19524999999</v>
      </c>
    </row>
    <row r="11" spans="1:22" ht="14.4" x14ac:dyDescent="0.3">
      <c r="A11" s="74" t="s">
        <v>44</v>
      </c>
      <c r="B11" s="127" t="s">
        <v>134</v>
      </c>
      <c r="C11" s="260">
        <v>46441</v>
      </c>
      <c r="D11" s="91">
        <f t="shared" si="4"/>
        <v>23.739808306709264</v>
      </c>
      <c r="E11" s="127">
        <v>37.5</v>
      </c>
      <c r="F11" s="128">
        <f t="shared" si="5"/>
        <v>5572.92</v>
      </c>
      <c r="G11" s="128">
        <f t="shared" si="6"/>
        <v>2860.7655999999997</v>
      </c>
      <c r="H11" s="128">
        <f t="shared" si="7"/>
        <v>348.3075</v>
      </c>
      <c r="I11" s="129">
        <f t="shared" si="8"/>
        <v>55222.9931</v>
      </c>
      <c r="J11" s="130">
        <f t="shared" si="9"/>
        <v>69028.741374999998</v>
      </c>
      <c r="M11" s="74" t="s">
        <v>143</v>
      </c>
      <c r="N11" s="127" t="s">
        <v>137</v>
      </c>
      <c r="O11" s="260">
        <v>52934</v>
      </c>
      <c r="P11" s="91">
        <f t="shared" si="11"/>
        <v>27.058913738019172</v>
      </c>
      <c r="Q11" s="127">
        <v>37.5</v>
      </c>
      <c r="R11" s="128">
        <f t="shared" si="0"/>
        <v>6352.08</v>
      </c>
      <c r="S11" s="128">
        <f t="shared" si="1"/>
        <v>3260.7344000000003</v>
      </c>
      <c r="T11" s="128">
        <f t="shared" si="2"/>
        <v>397.005</v>
      </c>
      <c r="U11" s="129">
        <f t="shared" si="3"/>
        <v>62943.8194</v>
      </c>
      <c r="V11" s="130">
        <f t="shared" si="10"/>
        <v>78679.774250000002</v>
      </c>
    </row>
    <row r="12" spans="1:22" ht="14.4" x14ac:dyDescent="0.3">
      <c r="A12" s="74" t="s">
        <v>45</v>
      </c>
      <c r="B12" s="127" t="s">
        <v>134</v>
      </c>
      <c r="C12" s="260">
        <v>47412</v>
      </c>
      <c r="D12" s="91">
        <f t="shared" si="4"/>
        <v>24.236166134185304</v>
      </c>
      <c r="E12" s="127">
        <v>37.5</v>
      </c>
      <c r="F12" s="128">
        <f t="shared" si="5"/>
        <v>5689.44</v>
      </c>
      <c r="G12" s="128">
        <f t="shared" si="6"/>
        <v>2920.5792000000001</v>
      </c>
      <c r="H12" s="128">
        <f t="shared" si="7"/>
        <v>355.59</v>
      </c>
      <c r="I12" s="129">
        <f t="shared" si="8"/>
        <v>56377.609199999999</v>
      </c>
      <c r="J12" s="130">
        <f t="shared" si="9"/>
        <v>70472.011499999993</v>
      </c>
      <c r="M12" s="74" t="s">
        <v>144</v>
      </c>
      <c r="N12" s="127" t="s">
        <v>137</v>
      </c>
      <c r="O12" s="260">
        <v>53644</v>
      </c>
      <c r="P12" s="91">
        <f t="shared" si="11"/>
        <v>27.421853035143769</v>
      </c>
      <c r="Q12" s="127">
        <v>37.5</v>
      </c>
      <c r="R12" s="128">
        <f t="shared" si="0"/>
        <v>6437.28</v>
      </c>
      <c r="S12" s="128">
        <f t="shared" si="1"/>
        <v>3304.4704000000002</v>
      </c>
      <c r="T12" s="128">
        <f t="shared" si="2"/>
        <v>402.33</v>
      </c>
      <c r="U12" s="129">
        <f t="shared" si="3"/>
        <v>63788.080399999999</v>
      </c>
      <c r="V12" s="130">
        <f t="shared" si="10"/>
        <v>79735.1005</v>
      </c>
    </row>
    <row r="13" spans="1:22" ht="14.4" x14ac:dyDescent="0.3">
      <c r="A13" s="74" t="s">
        <v>46</v>
      </c>
      <c r="B13" s="127" t="s">
        <v>134</v>
      </c>
      <c r="C13" s="260">
        <v>48391</v>
      </c>
      <c r="D13" s="91">
        <f t="shared" si="4"/>
        <v>24.73661341853035</v>
      </c>
      <c r="E13" s="127">
        <v>37.5</v>
      </c>
      <c r="F13" s="128">
        <f t="shared" si="5"/>
        <v>5806.92</v>
      </c>
      <c r="G13" s="128">
        <f t="shared" si="6"/>
        <v>2980.8856000000001</v>
      </c>
      <c r="H13" s="128">
        <f t="shared" si="7"/>
        <v>362.9325</v>
      </c>
      <c r="I13" s="129">
        <f t="shared" si="8"/>
        <v>57541.738100000002</v>
      </c>
      <c r="J13" s="130">
        <f t="shared" si="9"/>
        <v>71927.172625000007</v>
      </c>
      <c r="M13" s="74" t="s">
        <v>145</v>
      </c>
      <c r="N13" s="127" t="s">
        <v>137</v>
      </c>
      <c r="O13" s="260">
        <v>54356</v>
      </c>
      <c r="P13" s="91">
        <f t="shared" si="11"/>
        <v>27.785814696485627</v>
      </c>
      <c r="Q13" s="127">
        <v>37.5</v>
      </c>
      <c r="R13" s="128">
        <f t="shared" si="0"/>
        <v>6522.7199999999993</v>
      </c>
      <c r="S13" s="128">
        <f t="shared" si="1"/>
        <v>3348.3296</v>
      </c>
      <c r="T13" s="128">
        <f t="shared" si="2"/>
        <v>407.66999999999996</v>
      </c>
      <c r="U13" s="129">
        <f t="shared" si="3"/>
        <v>64634.719599999997</v>
      </c>
      <c r="V13" s="130">
        <f t="shared" si="10"/>
        <v>80793.3995</v>
      </c>
    </row>
    <row r="14" spans="1:22" ht="14.4" x14ac:dyDescent="0.3">
      <c r="A14" s="74" t="s">
        <v>47</v>
      </c>
      <c r="B14" s="127" t="s">
        <v>134</v>
      </c>
      <c r="C14" s="260">
        <v>49850</v>
      </c>
      <c r="D14" s="91">
        <f t="shared" si="4"/>
        <v>25.482428115015974</v>
      </c>
      <c r="E14" s="127">
        <v>37.5</v>
      </c>
      <c r="F14" s="128">
        <f t="shared" si="5"/>
        <v>5982</v>
      </c>
      <c r="G14" s="128">
        <f t="shared" si="6"/>
        <v>3070.76</v>
      </c>
      <c r="H14" s="128">
        <f t="shared" si="7"/>
        <v>373.875</v>
      </c>
      <c r="I14" s="129">
        <f t="shared" si="8"/>
        <v>59276.635000000002</v>
      </c>
      <c r="J14" s="130">
        <f t="shared" si="9"/>
        <v>74095.793749999997</v>
      </c>
      <c r="M14" s="74" t="s">
        <v>146</v>
      </c>
      <c r="N14" s="127" t="s">
        <v>137</v>
      </c>
      <c r="O14" s="260">
        <v>55727</v>
      </c>
      <c r="P14" s="91">
        <f t="shared" si="11"/>
        <v>28.486645367412141</v>
      </c>
      <c r="Q14" s="127">
        <v>37.5</v>
      </c>
      <c r="R14" s="128">
        <f t="shared" si="0"/>
        <v>6687.24</v>
      </c>
      <c r="S14" s="128">
        <f t="shared" si="1"/>
        <v>3432.7831999999999</v>
      </c>
      <c r="T14" s="128">
        <f t="shared" si="2"/>
        <v>417.95249999999999</v>
      </c>
      <c r="U14" s="129">
        <f t="shared" si="3"/>
        <v>66264.975699999995</v>
      </c>
      <c r="V14" s="130">
        <f t="shared" si="10"/>
        <v>82831.219624999998</v>
      </c>
    </row>
    <row r="15" spans="1:22" ht="14.4" x14ac:dyDescent="0.3">
      <c r="A15" s="74" t="s">
        <v>48</v>
      </c>
      <c r="B15" s="127" t="s">
        <v>134</v>
      </c>
      <c r="C15" s="260">
        <v>50829</v>
      </c>
      <c r="D15" s="91">
        <f t="shared" si="4"/>
        <v>25.982875399361021</v>
      </c>
      <c r="E15" s="127">
        <v>37.5</v>
      </c>
      <c r="F15" s="128">
        <f t="shared" si="5"/>
        <v>6099.48</v>
      </c>
      <c r="G15" s="128">
        <f t="shared" si="6"/>
        <v>3131.0663999999997</v>
      </c>
      <c r="H15" s="128">
        <f t="shared" si="7"/>
        <v>381.21749999999997</v>
      </c>
      <c r="I15" s="129">
        <f t="shared" si="8"/>
        <v>60440.763899999991</v>
      </c>
      <c r="J15" s="130">
        <f t="shared" si="9"/>
        <v>75550.954874999996</v>
      </c>
      <c r="M15" s="74" t="s">
        <v>147</v>
      </c>
      <c r="N15" s="127" t="s">
        <v>137</v>
      </c>
      <c r="O15" s="260">
        <v>56574</v>
      </c>
      <c r="P15" s="91">
        <f t="shared" si="11"/>
        <v>28.91961661341853</v>
      </c>
      <c r="Q15" s="127">
        <v>37.5</v>
      </c>
      <c r="R15" s="128">
        <f t="shared" si="0"/>
        <v>6788.88</v>
      </c>
      <c r="S15" s="128">
        <f t="shared" si="1"/>
        <v>3484.9584</v>
      </c>
      <c r="T15" s="128">
        <f t="shared" si="2"/>
        <v>424.30500000000001</v>
      </c>
      <c r="U15" s="129">
        <f t="shared" si="3"/>
        <v>67272.143399999986</v>
      </c>
      <c r="V15" s="130">
        <f t="shared" si="10"/>
        <v>84090.179249999986</v>
      </c>
    </row>
    <row r="16" spans="1:22" ht="14.4" x14ac:dyDescent="0.3">
      <c r="A16" s="74" t="s">
        <v>49</v>
      </c>
      <c r="B16" s="127" t="s">
        <v>134</v>
      </c>
      <c r="C16" s="260">
        <v>51559</v>
      </c>
      <c r="D16" s="91">
        <f t="shared" si="4"/>
        <v>26.356038338658148</v>
      </c>
      <c r="E16" s="127">
        <v>37.5</v>
      </c>
      <c r="F16" s="128">
        <f t="shared" si="5"/>
        <v>6187.08</v>
      </c>
      <c r="G16" s="128">
        <f t="shared" si="6"/>
        <v>3176.0344</v>
      </c>
      <c r="H16" s="128">
        <f t="shared" si="7"/>
        <v>386.6925</v>
      </c>
      <c r="I16" s="129">
        <f t="shared" si="8"/>
        <v>61308.806899999996</v>
      </c>
      <c r="J16" s="130">
        <f t="shared" si="9"/>
        <v>76636.008624999988</v>
      </c>
      <c r="M16" s="74" t="s">
        <v>148</v>
      </c>
      <c r="N16" s="127" t="s">
        <v>137</v>
      </c>
      <c r="O16" s="260">
        <v>57418</v>
      </c>
      <c r="P16" s="91">
        <f t="shared" si="11"/>
        <v>29.351054313099041</v>
      </c>
      <c r="Q16" s="127">
        <v>37.5</v>
      </c>
      <c r="R16" s="128">
        <f t="shared" si="0"/>
        <v>6890.16</v>
      </c>
      <c r="S16" s="128">
        <f t="shared" si="1"/>
        <v>3536.9488000000001</v>
      </c>
      <c r="T16" s="128">
        <f t="shared" si="2"/>
        <v>430.63499999999999</v>
      </c>
      <c r="U16" s="129">
        <f t="shared" si="3"/>
        <v>68275.743799999997</v>
      </c>
      <c r="V16" s="130">
        <f t="shared" si="10"/>
        <v>85344.679749999996</v>
      </c>
    </row>
    <row r="17" spans="1:22" ht="14.4" x14ac:dyDescent="0.3">
      <c r="A17" s="74" t="s">
        <v>50</v>
      </c>
      <c r="B17" s="127" t="s">
        <v>134</v>
      </c>
      <c r="C17" s="260">
        <v>52540</v>
      </c>
      <c r="D17" s="91">
        <f t="shared" si="4"/>
        <v>26.857507987220448</v>
      </c>
      <c r="E17" s="127">
        <v>37.5</v>
      </c>
      <c r="F17" s="128">
        <f t="shared" si="5"/>
        <v>6304.8</v>
      </c>
      <c r="G17" s="128">
        <f t="shared" si="6"/>
        <v>3236.4640000000004</v>
      </c>
      <c r="H17" s="128">
        <f t="shared" si="7"/>
        <v>394.05</v>
      </c>
      <c r="I17" s="129">
        <f t="shared" si="8"/>
        <v>62475.314000000006</v>
      </c>
      <c r="J17" s="130">
        <f t="shared" si="9"/>
        <v>78094.142500000002</v>
      </c>
      <c r="M17" s="74" t="s">
        <v>149</v>
      </c>
      <c r="N17" s="127" t="s">
        <v>137</v>
      </c>
      <c r="O17" s="260">
        <v>59102</v>
      </c>
      <c r="P17" s="91">
        <f t="shared" si="11"/>
        <v>30.211884984025559</v>
      </c>
      <c r="Q17" s="127">
        <v>37.5</v>
      </c>
      <c r="R17" s="128">
        <f t="shared" si="0"/>
        <v>7092.24</v>
      </c>
      <c r="S17" s="128">
        <f t="shared" si="1"/>
        <v>3640.6832000000004</v>
      </c>
      <c r="T17" s="128">
        <f t="shared" si="2"/>
        <v>443.26499999999999</v>
      </c>
      <c r="U17" s="129">
        <f t="shared" si="3"/>
        <v>70278.188200000004</v>
      </c>
      <c r="V17" s="130">
        <f t="shared" si="10"/>
        <v>87847.735249999998</v>
      </c>
    </row>
    <row r="18" spans="1:22" ht="14.4" x14ac:dyDescent="0.3">
      <c r="A18" s="74" t="s">
        <v>51</v>
      </c>
      <c r="B18" s="127" t="s">
        <v>134</v>
      </c>
      <c r="C18" s="260">
        <v>54012</v>
      </c>
      <c r="D18" s="91">
        <f t="shared" si="4"/>
        <v>27.609968051118212</v>
      </c>
      <c r="E18" s="127">
        <v>37.5</v>
      </c>
      <c r="F18" s="128">
        <f t="shared" si="5"/>
        <v>6481.44</v>
      </c>
      <c r="G18" s="128">
        <f t="shared" si="6"/>
        <v>3327.1392000000001</v>
      </c>
      <c r="H18" s="128">
        <f t="shared" si="7"/>
        <v>405.09</v>
      </c>
      <c r="I18" s="129">
        <f t="shared" si="8"/>
        <v>64225.669199999997</v>
      </c>
      <c r="J18" s="130">
        <f t="shared" si="9"/>
        <v>80282.08649999999</v>
      </c>
      <c r="M18" s="74" t="s">
        <v>150</v>
      </c>
      <c r="N18" s="127" t="s">
        <v>137</v>
      </c>
      <c r="O18" s="260">
        <v>60794</v>
      </c>
      <c r="P18" s="91">
        <f t="shared" si="11"/>
        <v>31.076805111821088</v>
      </c>
      <c r="Q18" s="127">
        <v>37.5</v>
      </c>
      <c r="R18" s="128">
        <f t="shared" si="0"/>
        <v>7295.28</v>
      </c>
      <c r="S18" s="128">
        <f t="shared" si="1"/>
        <v>3744.9103999999998</v>
      </c>
      <c r="T18" s="128">
        <f t="shared" si="2"/>
        <v>455.95499999999998</v>
      </c>
      <c r="U18" s="129">
        <f t="shared" si="3"/>
        <v>72290.145399999994</v>
      </c>
      <c r="V18" s="130">
        <f t="shared" si="10"/>
        <v>90362.681749999989</v>
      </c>
    </row>
    <row r="19" spans="1:22" ht="14.4" x14ac:dyDescent="0.3">
      <c r="A19" s="74" t="s">
        <v>52</v>
      </c>
      <c r="B19" s="127" t="s">
        <v>134</v>
      </c>
      <c r="C19" s="260">
        <v>55483</v>
      </c>
      <c r="D19" s="91">
        <f t="shared" si="4"/>
        <v>28.361916932907345</v>
      </c>
      <c r="E19" s="127">
        <v>37.5</v>
      </c>
      <c r="F19" s="128">
        <f t="shared" si="5"/>
        <v>6657.96</v>
      </c>
      <c r="G19" s="128">
        <f t="shared" si="6"/>
        <v>3417.7527999999998</v>
      </c>
      <c r="H19" s="128">
        <f t="shared" si="7"/>
        <v>416.1225</v>
      </c>
      <c r="I19" s="129">
        <f t="shared" si="8"/>
        <v>65974.835299999992</v>
      </c>
      <c r="J19" s="130">
        <f t="shared" si="9"/>
        <v>82468.544124999986</v>
      </c>
      <c r="M19" s="74" t="s">
        <v>151</v>
      </c>
      <c r="N19" s="127" t="s">
        <v>137</v>
      </c>
      <c r="O19" s="260">
        <v>62482</v>
      </c>
      <c r="P19" s="91">
        <f t="shared" si="11"/>
        <v>31.939680511182111</v>
      </c>
      <c r="Q19" s="127">
        <v>37.5</v>
      </c>
      <c r="R19" s="128">
        <f t="shared" si="0"/>
        <v>7497.84</v>
      </c>
      <c r="S19" s="128">
        <f t="shared" si="1"/>
        <v>3848.8912</v>
      </c>
      <c r="T19" s="128">
        <f t="shared" si="2"/>
        <v>468.61500000000001</v>
      </c>
      <c r="U19" s="129">
        <f t="shared" si="3"/>
        <v>74297.3462</v>
      </c>
      <c r="V19" s="130">
        <f t="shared" si="10"/>
        <v>92871.682750000007</v>
      </c>
    </row>
    <row r="20" spans="1:22" ht="14.4" x14ac:dyDescent="0.3">
      <c r="A20" s="74" t="s">
        <v>53</v>
      </c>
      <c r="B20" s="127" t="s">
        <v>134</v>
      </c>
      <c r="C20" s="260">
        <v>56957</v>
      </c>
      <c r="D20" s="91">
        <f t="shared" si="4"/>
        <v>29.115399361022362</v>
      </c>
      <c r="E20" s="127">
        <v>37.5</v>
      </c>
      <c r="F20" s="128">
        <f t="shared" si="5"/>
        <v>6834.84</v>
      </c>
      <c r="G20" s="128">
        <f t="shared" si="6"/>
        <v>3508.5511999999999</v>
      </c>
      <c r="H20" s="128">
        <f t="shared" si="7"/>
        <v>427.17750000000001</v>
      </c>
      <c r="I20" s="129">
        <f t="shared" si="8"/>
        <v>67727.568700000003</v>
      </c>
      <c r="J20" s="130">
        <f t="shared" si="9"/>
        <v>84659.460875000004</v>
      </c>
      <c r="M20" s="74" t="s">
        <v>152</v>
      </c>
      <c r="N20" s="127" t="s">
        <v>137</v>
      </c>
      <c r="O20" s="260">
        <v>64169</v>
      </c>
      <c r="P20" s="91">
        <f t="shared" si="11"/>
        <v>32.802044728434502</v>
      </c>
      <c r="Q20" s="127">
        <v>37.5</v>
      </c>
      <c r="R20" s="128">
        <f t="shared" si="0"/>
        <v>7700.28</v>
      </c>
      <c r="S20" s="128">
        <f t="shared" si="1"/>
        <v>3952.8103999999998</v>
      </c>
      <c r="T20" s="128">
        <f t="shared" si="2"/>
        <v>481.26749999999998</v>
      </c>
      <c r="U20" s="129">
        <f t="shared" si="3"/>
        <v>76303.357900000003</v>
      </c>
      <c r="V20" s="130">
        <f t="shared" si="10"/>
        <v>95379.197375000003</v>
      </c>
    </row>
    <row r="21" spans="1:22" ht="14.4" x14ac:dyDescent="0.3">
      <c r="A21" s="74" t="s">
        <v>54</v>
      </c>
      <c r="B21" s="127" t="s">
        <v>134</v>
      </c>
      <c r="C21" s="260">
        <v>58427</v>
      </c>
      <c r="D21" s="91">
        <f t="shared" si="4"/>
        <v>29.866837060702874</v>
      </c>
      <c r="E21" s="127">
        <v>37.5</v>
      </c>
      <c r="F21" s="128">
        <f t="shared" si="5"/>
        <v>7011.24</v>
      </c>
      <c r="G21" s="128">
        <f t="shared" si="6"/>
        <v>3599.1032</v>
      </c>
      <c r="H21" s="128">
        <f t="shared" si="7"/>
        <v>438.20249999999999</v>
      </c>
      <c r="I21" s="129">
        <f t="shared" si="8"/>
        <v>69475.545700000002</v>
      </c>
      <c r="J21" s="130">
        <f t="shared" si="9"/>
        <v>86844.432125000007</v>
      </c>
      <c r="M21" s="74" t="s">
        <v>153</v>
      </c>
      <c r="N21" s="127" t="s">
        <v>137</v>
      </c>
      <c r="O21" s="260">
        <v>65992</v>
      </c>
      <c r="P21" s="91">
        <f t="shared" si="11"/>
        <v>33.733929712460061</v>
      </c>
      <c r="Q21" s="127">
        <v>37.5</v>
      </c>
      <c r="R21" s="128">
        <f t="shared" si="0"/>
        <v>7919.04</v>
      </c>
      <c r="S21" s="128">
        <f t="shared" si="1"/>
        <v>4065.1071999999995</v>
      </c>
      <c r="T21" s="128">
        <f t="shared" si="2"/>
        <v>494.94</v>
      </c>
      <c r="U21" s="129">
        <f t="shared" si="3"/>
        <v>78471.087199999994</v>
      </c>
      <c r="V21" s="130">
        <f t="shared" si="10"/>
        <v>98088.858999999997</v>
      </c>
    </row>
    <row r="22" spans="1:22" ht="14.4" x14ac:dyDescent="0.3">
      <c r="A22" s="74" t="s">
        <v>55</v>
      </c>
      <c r="B22" s="127" t="s">
        <v>134</v>
      </c>
      <c r="C22" s="260">
        <v>60879</v>
      </c>
      <c r="D22" s="91">
        <f t="shared" si="4"/>
        <v>31.120255591054313</v>
      </c>
      <c r="E22" s="127">
        <v>37.5</v>
      </c>
      <c r="F22" s="128">
        <f t="shared" si="5"/>
        <v>7305.48</v>
      </c>
      <c r="G22" s="128">
        <f t="shared" si="6"/>
        <v>3750.1463999999996</v>
      </c>
      <c r="H22" s="128">
        <f t="shared" si="7"/>
        <v>456.59249999999997</v>
      </c>
      <c r="I22" s="129">
        <f t="shared" si="8"/>
        <v>72391.218899999993</v>
      </c>
      <c r="J22" s="130">
        <f t="shared" si="9"/>
        <v>90489.023624999987</v>
      </c>
      <c r="M22" s="74" t="s">
        <v>154</v>
      </c>
      <c r="N22" s="127" t="s">
        <v>137</v>
      </c>
      <c r="O22" s="260">
        <v>67838</v>
      </c>
      <c r="P22" s="91">
        <f t="shared" si="11"/>
        <v>34.677571884984026</v>
      </c>
      <c r="Q22" s="127">
        <v>37.5</v>
      </c>
      <c r="R22" s="128">
        <f t="shared" si="0"/>
        <v>8140.5599999999995</v>
      </c>
      <c r="S22" s="128">
        <f t="shared" si="1"/>
        <v>4178.8207999999995</v>
      </c>
      <c r="T22" s="128">
        <f t="shared" si="2"/>
        <v>508.78499999999997</v>
      </c>
      <c r="U22" s="129">
        <f t="shared" si="3"/>
        <v>80666.165800000002</v>
      </c>
      <c r="V22" s="130">
        <f t="shared" si="10"/>
        <v>100832.70725000001</v>
      </c>
    </row>
    <row r="23" spans="1:22" ht="14.4" x14ac:dyDescent="0.3">
      <c r="A23" s="74" t="s">
        <v>56</v>
      </c>
      <c r="B23" s="127" t="s">
        <v>134</v>
      </c>
      <c r="C23" s="260">
        <v>62351</v>
      </c>
      <c r="D23" s="91">
        <f t="shared" si="4"/>
        <v>31.872715654952074</v>
      </c>
      <c r="E23" s="127">
        <v>37.5</v>
      </c>
      <c r="F23" s="128">
        <f t="shared" si="5"/>
        <v>7482.12</v>
      </c>
      <c r="G23" s="128">
        <f t="shared" si="6"/>
        <v>3840.8215999999998</v>
      </c>
      <c r="H23" s="128">
        <f t="shared" si="7"/>
        <v>467.63249999999999</v>
      </c>
      <c r="I23" s="129">
        <f t="shared" si="8"/>
        <v>74141.574099999998</v>
      </c>
      <c r="J23" s="130">
        <f t="shared" si="9"/>
        <v>92676.96762499999</v>
      </c>
      <c r="M23" s="74" t="s">
        <v>155</v>
      </c>
      <c r="N23" s="127" t="s">
        <v>137</v>
      </c>
      <c r="O23" s="260">
        <v>69665</v>
      </c>
      <c r="P23" s="91">
        <f t="shared" si="11"/>
        <v>35.611501597444089</v>
      </c>
      <c r="Q23" s="127">
        <v>37.5</v>
      </c>
      <c r="R23" s="128">
        <f t="shared" si="0"/>
        <v>8359.7999999999993</v>
      </c>
      <c r="S23" s="128">
        <f t="shared" si="1"/>
        <v>4291.3640000000005</v>
      </c>
      <c r="T23" s="128">
        <f t="shared" si="2"/>
        <v>522.48749999999995</v>
      </c>
      <c r="U23" s="129">
        <f t="shared" si="3"/>
        <v>82838.651500000007</v>
      </c>
      <c r="V23" s="130">
        <f t="shared" si="10"/>
        <v>103548.31437500002</v>
      </c>
    </row>
    <row r="24" spans="1:22" ht="14.4" x14ac:dyDescent="0.3">
      <c r="A24" s="74" t="s">
        <v>57</v>
      </c>
      <c r="B24" s="127" t="s">
        <v>134</v>
      </c>
      <c r="C24" s="260">
        <v>63577</v>
      </c>
      <c r="D24" s="91">
        <f t="shared" si="4"/>
        <v>32.499424920127801</v>
      </c>
      <c r="E24" s="127">
        <v>37.5</v>
      </c>
      <c r="F24" s="128">
        <f t="shared" si="5"/>
        <v>7629.24</v>
      </c>
      <c r="G24" s="128">
        <f t="shared" si="6"/>
        <v>3916.3432000000003</v>
      </c>
      <c r="H24" s="128">
        <f t="shared" si="7"/>
        <v>476.82749999999999</v>
      </c>
      <c r="I24" s="129">
        <f t="shared" si="8"/>
        <v>75599.410700000008</v>
      </c>
      <c r="J24" s="130">
        <f t="shared" si="9"/>
        <v>94499.26337500001</v>
      </c>
      <c r="M24" s="74" t="s">
        <v>156</v>
      </c>
      <c r="N24" s="127" t="s">
        <v>137</v>
      </c>
      <c r="O24" s="260">
        <v>70868</v>
      </c>
      <c r="P24" s="91">
        <f t="shared" si="11"/>
        <v>36.226453674121402</v>
      </c>
      <c r="Q24" s="127">
        <v>37.5</v>
      </c>
      <c r="R24" s="128">
        <f t="shared" si="0"/>
        <v>8504.16</v>
      </c>
      <c r="S24" s="128">
        <f t="shared" si="1"/>
        <v>4365.4688000000006</v>
      </c>
      <c r="T24" s="128">
        <f t="shared" si="2"/>
        <v>531.51</v>
      </c>
      <c r="U24" s="129">
        <f t="shared" si="3"/>
        <v>84269.138800000001</v>
      </c>
      <c r="V24" s="130">
        <f t="shared" si="10"/>
        <v>105336.4235</v>
      </c>
    </row>
    <row r="25" spans="1:22" ht="14.4" x14ac:dyDescent="0.3">
      <c r="A25" s="74" t="s">
        <v>58</v>
      </c>
      <c r="B25" s="127" t="s">
        <v>134</v>
      </c>
      <c r="C25" s="260">
        <v>64801</v>
      </c>
      <c r="D25" s="91">
        <f t="shared" si="4"/>
        <v>33.125111821086257</v>
      </c>
      <c r="E25" s="127">
        <v>37.5</v>
      </c>
      <c r="F25" s="128">
        <f t="shared" si="5"/>
        <v>7776.12</v>
      </c>
      <c r="G25" s="128">
        <f t="shared" si="6"/>
        <v>3991.7415999999998</v>
      </c>
      <c r="H25" s="128">
        <f t="shared" si="7"/>
        <v>486.00749999999999</v>
      </c>
      <c r="I25" s="129">
        <f t="shared" si="8"/>
        <v>77054.869099999996</v>
      </c>
      <c r="J25" s="130">
        <f t="shared" si="9"/>
        <v>96318.586374999999</v>
      </c>
      <c r="M25" s="74" t="s">
        <v>157</v>
      </c>
      <c r="N25" s="127" t="s">
        <v>137</v>
      </c>
      <c r="O25" s="260">
        <v>72071</v>
      </c>
      <c r="P25" s="91">
        <f t="shared" si="11"/>
        <v>36.841405750798728</v>
      </c>
      <c r="Q25" s="127">
        <v>37.5</v>
      </c>
      <c r="R25" s="128">
        <f t="shared" si="0"/>
        <v>8648.52</v>
      </c>
      <c r="S25" s="128">
        <f t="shared" si="1"/>
        <v>4439.5736000000006</v>
      </c>
      <c r="T25" s="128">
        <f t="shared" si="2"/>
        <v>540.53250000000003</v>
      </c>
      <c r="U25" s="129">
        <f t="shared" si="3"/>
        <v>85699.626100000009</v>
      </c>
      <c r="V25" s="130">
        <f t="shared" si="10"/>
        <v>107124.53262500001</v>
      </c>
    </row>
    <row r="26" spans="1:22" ht="14.4" x14ac:dyDescent="0.3">
      <c r="A26" s="74" t="s">
        <v>59</v>
      </c>
      <c r="B26" s="127" t="s">
        <v>134</v>
      </c>
      <c r="C26" s="260">
        <v>65784</v>
      </c>
      <c r="D26" s="91">
        <f t="shared" si="4"/>
        <v>33.627603833865813</v>
      </c>
      <c r="E26" s="127">
        <v>37.5</v>
      </c>
      <c r="F26" s="128">
        <f t="shared" si="5"/>
        <v>7894.08</v>
      </c>
      <c r="G26" s="128">
        <f t="shared" si="6"/>
        <v>4052.2944000000002</v>
      </c>
      <c r="H26" s="128">
        <f t="shared" si="7"/>
        <v>493.38</v>
      </c>
      <c r="I26" s="129">
        <f t="shared" si="8"/>
        <v>78223.754400000005</v>
      </c>
      <c r="J26" s="130">
        <f t="shared" si="9"/>
        <v>97779.692999999999</v>
      </c>
      <c r="M26" s="74" t="s">
        <v>158</v>
      </c>
      <c r="N26" s="127" t="s">
        <v>137</v>
      </c>
      <c r="O26" s="260">
        <v>74462</v>
      </c>
      <c r="P26" s="91">
        <f t="shared" si="11"/>
        <v>38.063642172523963</v>
      </c>
      <c r="Q26" s="127">
        <v>37.5</v>
      </c>
      <c r="R26" s="128">
        <f t="shared" si="0"/>
        <v>8935.44</v>
      </c>
      <c r="S26" s="128">
        <f t="shared" si="1"/>
        <v>4586.8591999999999</v>
      </c>
      <c r="T26" s="128">
        <f t="shared" si="2"/>
        <v>558.46500000000003</v>
      </c>
      <c r="U26" s="129">
        <f t="shared" si="3"/>
        <v>88542.764200000005</v>
      </c>
      <c r="V26" s="130">
        <f t="shared" si="10"/>
        <v>110678.45525</v>
      </c>
    </row>
    <row r="27" spans="1:22" ht="14.4" x14ac:dyDescent="0.3">
      <c r="A27" s="74" t="s">
        <v>60</v>
      </c>
      <c r="B27" s="127" t="s">
        <v>134</v>
      </c>
      <c r="C27" s="260">
        <v>67744</v>
      </c>
      <c r="D27" s="91">
        <f t="shared" si="4"/>
        <v>34.629520766773162</v>
      </c>
      <c r="E27" s="127">
        <v>37.5</v>
      </c>
      <c r="F27" s="128">
        <f t="shared" si="5"/>
        <v>8129.28</v>
      </c>
      <c r="G27" s="128">
        <f t="shared" si="6"/>
        <v>4173.0303999999996</v>
      </c>
      <c r="H27" s="128">
        <f t="shared" si="7"/>
        <v>508.08</v>
      </c>
      <c r="I27" s="129">
        <f t="shared" si="8"/>
        <v>80554.390400000004</v>
      </c>
      <c r="J27" s="130">
        <f t="shared" si="9"/>
        <v>100692.98800000001</v>
      </c>
      <c r="M27" s="74" t="s">
        <v>159</v>
      </c>
      <c r="N27" s="127" t="s">
        <v>137</v>
      </c>
      <c r="O27" s="260">
        <v>76846</v>
      </c>
      <c r="P27" s="91">
        <f t="shared" si="11"/>
        <v>39.282300319488819</v>
      </c>
      <c r="Q27" s="127">
        <v>37.5</v>
      </c>
      <c r="R27" s="128">
        <f t="shared" si="0"/>
        <v>9221.52</v>
      </c>
      <c r="S27" s="128">
        <f t="shared" si="1"/>
        <v>4733.7136</v>
      </c>
      <c r="T27" s="128">
        <f t="shared" si="2"/>
        <v>576.34500000000003</v>
      </c>
      <c r="U27" s="129">
        <f t="shared" si="3"/>
        <v>91377.578600000008</v>
      </c>
      <c r="V27" s="130">
        <f t="shared" si="10"/>
        <v>114221.97325000001</v>
      </c>
    </row>
    <row r="28" spans="1:22" ht="14.4" x14ac:dyDescent="0.3">
      <c r="A28" s="74" t="s">
        <v>61</v>
      </c>
      <c r="B28" s="127" t="s">
        <v>134</v>
      </c>
      <c r="C28" s="260">
        <v>70200</v>
      </c>
      <c r="D28" s="91">
        <f t="shared" si="4"/>
        <v>35.884984025559106</v>
      </c>
      <c r="E28" s="127">
        <v>37.5</v>
      </c>
      <c r="F28" s="128">
        <f t="shared" si="5"/>
        <v>8424</v>
      </c>
      <c r="G28" s="128">
        <f t="shared" si="6"/>
        <v>4324.32</v>
      </c>
      <c r="H28" s="128">
        <f t="shared" si="7"/>
        <v>526.5</v>
      </c>
      <c r="I28" s="129">
        <f t="shared" si="8"/>
        <v>83474.820000000007</v>
      </c>
      <c r="J28" s="130">
        <f t="shared" si="9"/>
        <v>104343.52500000001</v>
      </c>
      <c r="M28" s="74" t="s">
        <v>160</v>
      </c>
      <c r="N28" s="127" t="s">
        <v>137</v>
      </c>
      <c r="O28" s="260">
        <v>79255</v>
      </c>
      <c r="P28" s="91">
        <f t="shared" si="11"/>
        <v>40.513738019169331</v>
      </c>
      <c r="Q28" s="127">
        <v>37.5</v>
      </c>
      <c r="R28" s="128">
        <f t="shared" si="0"/>
        <v>9510.6</v>
      </c>
      <c r="S28" s="128">
        <f t="shared" si="1"/>
        <v>4882.1080000000002</v>
      </c>
      <c r="T28" s="128">
        <f t="shared" si="2"/>
        <v>594.41250000000002</v>
      </c>
      <c r="U28" s="129">
        <f t="shared" si="3"/>
        <v>94242.120500000019</v>
      </c>
      <c r="V28" s="130">
        <f t="shared" si="10"/>
        <v>117802.65062500002</v>
      </c>
    </row>
    <row r="29" spans="1:22" ht="14.4" x14ac:dyDescent="0.3">
      <c r="A29" s="74" t="s">
        <v>62</v>
      </c>
      <c r="B29" s="127" t="s">
        <v>134</v>
      </c>
      <c r="C29" s="260">
        <v>73144</v>
      </c>
      <c r="D29" s="91">
        <f t="shared" si="4"/>
        <v>37.389904153354628</v>
      </c>
      <c r="E29" s="127">
        <v>37.5</v>
      </c>
      <c r="F29" s="128">
        <f t="shared" si="5"/>
        <v>8777.2799999999988</v>
      </c>
      <c r="G29" s="128">
        <f t="shared" si="6"/>
        <v>4505.6704</v>
      </c>
      <c r="H29" s="128">
        <f t="shared" si="7"/>
        <v>548.57999999999993</v>
      </c>
      <c r="I29" s="129">
        <f t="shared" si="8"/>
        <v>86975.530400000003</v>
      </c>
      <c r="J29" s="130">
        <f t="shared" si="9"/>
        <v>108719.413</v>
      </c>
      <c r="M29" s="74" t="s">
        <v>161</v>
      </c>
      <c r="N29" s="127" t="s">
        <v>137</v>
      </c>
      <c r="O29" s="260">
        <v>84503</v>
      </c>
      <c r="P29" s="91">
        <f t="shared" si="11"/>
        <v>43.196421725239617</v>
      </c>
      <c r="Q29" s="127">
        <v>37.5</v>
      </c>
      <c r="R29" s="128">
        <f t="shared" si="0"/>
        <v>10140.359999999999</v>
      </c>
      <c r="S29" s="128">
        <f t="shared" si="1"/>
        <v>5205.3847999999998</v>
      </c>
      <c r="T29" s="128">
        <f t="shared" si="2"/>
        <v>633.77249999999992</v>
      </c>
      <c r="U29" s="129">
        <f t="shared" si="3"/>
        <v>100482.51730000001</v>
      </c>
      <c r="V29" s="130">
        <f t="shared" si="10"/>
        <v>125603.14662500001</v>
      </c>
    </row>
    <row r="30" spans="1:22" ht="14.4" x14ac:dyDescent="0.3">
      <c r="A30" s="74" t="s">
        <v>63</v>
      </c>
      <c r="B30" s="127" t="s">
        <v>134</v>
      </c>
      <c r="C30" s="260">
        <v>75595</v>
      </c>
      <c r="D30" s="91">
        <f t="shared" si="4"/>
        <v>38.642811501597443</v>
      </c>
      <c r="E30" s="127">
        <v>37.5</v>
      </c>
      <c r="F30" s="128">
        <f t="shared" si="5"/>
        <v>9071.4</v>
      </c>
      <c r="G30" s="128">
        <f t="shared" si="6"/>
        <v>4656.652</v>
      </c>
      <c r="H30" s="128">
        <f t="shared" si="7"/>
        <v>566.96249999999998</v>
      </c>
      <c r="I30" s="129">
        <f t="shared" si="8"/>
        <v>89890.01449999999</v>
      </c>
      <c r="J30" s="130">
        <f t="shared" si="9"/>
        <v>112362.51812499999</v>
      </c>
      <c r="M30" s="74" t="s">
        <v>162</v>
      </c>
      <c r="N30" s="127" t="s">
        <v>137</v>
      </c>
      <c r="O30" s="260">
        <v>87339</v>
      </c>
      <c r="P30" s="91">
        <f t="shared" si="11"/>
        <v>44.646134185303517</v>
      </c>
      <c r="Q30" s="127">
        <v>37.5</v>
      </c>
      <c r="R30" s="128">
        <f t="shared" si="0"/>
        <v>10480.68</v>
      </c>
      <c r="S30" s="128">
        <f t="shared" si="1"/>
        <v>5380.0823999999993</v>
      </c>
      <c r="T30" s="128">
        <f t="shared" si="2"/>
        <v>655.04250000000002</v>
      </c>
      <c r="U30" s="129">
        <f t="shared" si="3"/>
        <v>103854.80489999999</v>
      </c>
      <c r="V30" s="130">
        <f t="shared" si="10"/>
        <v>129818.50612499999</v>
      </c>
    </row>
    <row r="31" spans="1:22" ht="14.4" x14ac:dyDescent="0.3">
      <c r="A31" s="74" t="s">
        <v>64</v>
      </c>
      <c r="B31" s="127" t="s">
        <v>134</v>
      </c>
      <c r="C31" s="260">
        <v>77066</v>
      </c>
      <c r="D31" s="91">
        <f t="shared" si="4"/>
        <v>39.394760383386583</v>
      </c>
      <c r="E31" s="127">
        <v>37.5</v>
      </c>
      <c r="F31" s="128">
        <f t="shared" si="5"/>
        <v>9247.92</v>
      </c>
      <c r="G31" s="128">
        <f t="shared" si="6"/>
        <v>4747.2655999999997</v>
      </c>
      <c r="H31" s="128">
        <f t="shared" si="7"/>
        <v>577.995</v>
      </c>
      <c r="I31" s="129">
        <f t="shared" si="8"/>
        <v>91639.180599999992</v>
      </c>
      <c r="J31" s="130">
        <f t="shared" si="9"/>
        <v>114548.97574999998</v>
      </c>
      <c r="M31" s="74" t="s">
        <v>163</v>
      </c>
      <c r="N31" s="127" t="s">
        <v>137</v>
      </c>
      <c r="O31" s="260">
        <v>90198</v>
      </c>
      <c r="P31" s="91">
        <f t="shared" si="11"/>
        <v>46.107603833865817</v>
      </c>
      <c r="Q31" s="127">
        <v>37.5</v>
      </c>
      <c r="R31" s="128">
        <f t="shared" si="0"/>
        <v>10823.76</v>
      </c>
      <c r="S31" s="128">
        <f t="shared" si="1"/>
        <v>5556.1967999999997</v>
      </c>
      <c r="T31" s="128">
        <f t="shared" si="2"/>
        <v>676.48500000000001</v>
      </c>
      <c r="U31" s="129">
        <f t="shared" si="3"/>
        <v>107254.4418</v>
      </c>
      <c r="V31" s="130">
        <f t="shared" si="10"/>
        <v>134068.05225000001</v>
      </c>
    </row>
    <row r="32" spans="1:22" ht="14.4" x14ac:dyDescent="0.3">
      <c r="A32" s="74" t="s">
        <v>65</v>
      </c>
      <c r="B32" s="127" t="s">
        <v>134</v>
      </c>
      <c r="C32" s="260">
        <v>78536</v>
      </c>
      <c r="D32" s="91">
        <f t="shared" si="4"/>
        <v>40.146198083067091</v>
      </c>
      <c r="E32" s="127">
        <v>37.5</v>
      </c>
      <c r="F32" s="128">
        <f t="shared" si="5"/>
        <v>9424.32</v>
      </c>
      <c r="G32" s="128">
        <f t="shared" si="6"/>
        <v>4837.8176000000003</v>
      </c>
      <c r="H32" s="128">
        <f t="shared" si="7"/>
        <v>589.02</v>
      </c>
      <c r="I32" s="129">
        <f t="shared" si="8"/>
        <v>93387.157600000006</v>
      </c>
      <c r="J32" s="130">
        <f t="shared" si="9"/>
        <v>116733.94700000001</v>
      </c>
      <c r="M32" s="74" t="s">
        <v>164</v>
      </c>
      <c r="N32" s="127" t="s">
        <v>137</v>
      </c>
      <c r="O32" s="260">
        <v>91482</v>
      </c>
      <c r="P32" s="91">
        <f t="shared" si="11"/>
        <v>46.763961661341853</v>
      </c>
      <c r="Q32" s="127">
        <v>37.5</v>
      </c>
      <c r="R32" s="128">
        <f t="shared" si="0"/>
        <v>10977.84</v>
      </c>
      <c r="S32" s="128">
        <f t="shared" si="1"/>
        <v>5635.2911999999997</v>
      </c>
      <c r="T32" s="128">
        <f t="shared" si="2"/>
        <v>686.11500000000001</v>
      </c>
      <c r="U32" s="129">
        <f t="shared" si="3"/>
        <v>108781.24620000001</v>
      </c>
      <c r="V32" s="130">
        <f t="shared" si="10"/>
        <v>135976.55775000001</v>
      </c>
    </row>
    <row r="33" spans="1:22" ht="14.4" x14ac:dyDescent="0.3">
      <c r="A33" s="74" t="s">
        <v>66</v>
      </c>
      <c r="B33" s="127" t="s">
        <v>134</v>
      </c>
      <c r="C33" s="260">
        <v>80008</v>
      </c>
      <c r="D33" s="91">
        <f t="shared" si="4"/>
        <v>40.898658146964856</v>
      </c>
      <c r="E33" s="127">
        <v>37.5</v>
      </c>
      <c r="F33" s="128">
        <f t="shared" si="5"/>
        <v>9600.9599999999991</v>
      </c>
      <c r="G33" s="128">
        <f t="shared" si="6"/>
        <v>4928.4928</v>
      </c>
      <c r="H33" s="128">
        <f t="shared" si="7"/>
        <v>600.05999999999995</v>
      </c>
      <c r="I33" s="129">
        <f t="shared" si="8"/>
        <v>95137.512799999997</v>
      </c>
      <c r="J33" s="130">
        <f t="shared" si="9"/>
        <v>118921.891</v>
      </c>
      <c r="M33" s="74" t="s">
        <v>165</v>
      </c>
      <c r="N33" s="127" t="s">
        <v>137</v>
      </c>
      <c r="O33" s="260">
        <v>92766</v>
      </c>
      <c r="P33" s="91">
        <f t="shared" si="11"/>
        <v>47.420319488817888</v>
      </c>
      <c r="Q33" s="127">
        <v>37.5</v>
      </c>
      <c r="R33" s="128">
        <f t="shared" si="0"/>
        <v>11131.92</v>
      </c>
      <c r="S33" s="128">
        <f t="shared" si="1"/>
        <v>5714.3855999999996</v>
      </c>
      <c r="T33" s="128">
        <f t="shared" si="2"/>
        <v>695.745</v>
      </c>
      <c r="U33" s="129">
        <f t="shared" si="3"/>
        <v>110308.05059999999</v>
      </c>
      <c r="V33" s="130">
        <f t="shared" si="10"/>
        <v>137885.06324999998</v>
      </c>
    </row>
    <row r="34" spans="1:22" ht="14.4" x14ac:dyDescent="0.3">
      <c r="A34" s="74" t="s">
        <v>67</v>
      </c>
      <c r="B34" s="127" t="s">
        <v>134</v>
      </c>
      <c r="C34" s="260">
        <v>82952</v>
      </c>
      <c r="D34" s="91">
        <f t="shared" si="4"/>
        <v>42.403578274760385</v>
      </c>
      <c r="E34" s="127">
        <v>37.5</v>
      </c>
      <c r="F34" s="128">
        <f t="shared" si="5"/>
        <v>9954.24</v>
      </c>
      <c r="G34" s="128">
        <f t="shared" si="6"/>
        <v>5109.8432000000003</v>
      </c>
      <c r="H34" s="128">
        <f t="shared" si="7"/>
        <v>622.14</v>
      </c>
      <c r="I34" s="129">
        <f t="shared" si="8"/>
        <v>98638.223200000008</v>
      </c>
      <c r="J34" s="130">
        <f t="shared" si="9"/>
        <v>123297.77900000001</v>
      </c>
      <c r="M34" s="74" t="s">
        <v>166</v>
      </c>
      <c r="N34" s="127" t="s">
        <v>137</v>
      </c>
      <c r="O34" s="260">
        <v>95332</v>
      </c>
      <c r="P34" s="91">
        <f t="shared" si="11"/>
        <v>48.732012779552718</v>
      </c>
      <c r="Q34" s="127">
        <v>37.5</v>
      </c>
      <c r="R34" s="128">
        <f t="shared" si="0"/>
        <v>11439.84</v>
      </c>
      <c r="S34" s="128">
        <f t="shared" si="1"/>
        <v>5872.4511999999995</v>
      </c>
      <c r="T34" s="128">
        <f t="shared" si="2"/>
        <v>714.99</v>
      </c>
      <c r="U34" s="129">
        <f t="shared" si="3"/>
        <v>113359.2812</v>
      </c>
      <c r="V34" s="130">
        <f t="shared" si="10"/>
        <v>141699.10149999999</v>
      </c>
    </row>
    <row r="35" spans="1:22" ht="14.4" x14ac:dyDescent="0.3">
      <c r="A35" s="74" t="s">
        <v>68</v>
      </c>
      <c r="B35" s="127" t="s">
        <v>134</v>
      </c>
      <c r="C35" s="260">
        <v>85894</v>
      </c>
      <c r="D35" s="91">
        <f t="shared" si="4"/>
        <v>43.907476038338658</v>
      </c>
      <c r="E35" s="127">
        <v>37.5</v>
      </c>
      <c r="F35" s="128">
        <f t="shared" si="5"/>
        <v>10307.279999999999</v>
      </c>
      <c r="G35" s="128">
        <f t="shared" si="6"/>
        <v>5291.0703999999996</v>
      </c>
      <c r="H35" s="128">
        <f t="shared" si="7"/>
        <v>644.20499999999993</v>
      </c>
      <c r="I35" s="129">
        <f t="shared" si="8"/>
        <v>102136.5554</v>
      </c>
      <c r="J35" s="130">
        <f t="shared" si="9"/>
        <v>127670.69425</v>
      </c>
      <c r="M35" s="74" t="s">
        <v>167</v>
      </c>
      <c r="N35" s="127" t="s">
        <v>137</v>
      </c>
      <c r="O35" s="260">
        <v>97897</v>
      </c>
      <c r="P35" s="91">
        <f t="shared" si="11"/>
        <v>50.043194888178917</v>
      </c>
      <c r="Q35" s="127">
        <v>37.5</v>
      </c>
      <c r="R35" s="128">
        <f t="shared" si="0"/>
        <v>11747.64</v>
      </c>
      <c r="S35" s="128">
        <f t="shared" si="1"/>
        <v>6030.4552000000003</v>
      </c>
      <c r="T35" s="128">
        <f t="shared" si="2"/>
        <v>734.22749999999996</v>
      </c>
      <c r="U35" s="129">
        <f t="shared" si="3"/>
        <v>116409.32269999999</v>
      </c>
      <c r="V35" s="130">
        <f t="shared" si="10"/>
        <v>145511.65337499999</v>
      </c>
    </row>
    <row r="36" spans="1:22" ht="14.4" x14ac:dyDescent="0.3">
      <c r="A36" s="74" t="s">
        <v>69</v>
      </c>
      <c r="B36" s="127" t="s">
        <v>134</v>
      </c>
      <c r="C36" s="260">
        <v>88836</v>
      </c>
      <c r="D36" s="91">
        <f t="shared" si="4"/>
        <v>45.41137380191693</v>
      </c>
      <c r="E36" s="127">
        <v>37.5</v>
      </c>
      <c r="F36" s="128">
        <f t="shared" si="5"/>
        <v>10660.32</v>
      </c>
      <c r="G36" s="128">
        <f t="shared" si="6"/>
        <v>5472.2976000000008</v>
      </c>
      <c r="H36" s="128">
        <f t="shared" si="7"/>
        <v>666.27</v>
      </c>
      <c r="I36" s="129">
        <f t="shared" si="8"/>
        <v>105634.88760000002</v>
      </c>
      <c r="J36" s="130">
        <f t="shared" si="9"/>
        <v>132043.60950000002</v>
      </c>
      <c r="M36" s="74" t="s">
        <v>168</v>
      </c>
      <c r="N36" s="127" t="s">
        <v>137</v>
      </c>
      <c r="O36" s="260">
        <v>100463</v>
      </c>
      <c r="P36" s="91">
        <f t="shared" si="11"/>
        <v>51.35488817891374</v>
      </c>
      <c r="Q36" s="127">
        <v>37.5</v>
      </c>
      <c r="R36" s="128">
        <f t="shared" si="0"/>
        <v>12055.56</v>
      </c>
      <c r="S36" s="128">
        <f t="shared" si="1"/>
        <v>6188.5208000000002</v>
      </c>
      <c r="T36" s="128">
        <f t="shared" si="2"/>
        <v>753.47249999999997</v>
      </c>
      <c r="U36" s="129">
        <f t="shared" si="3"/>
        <v>119460.5533</v>
      </c>
      <c r="V36" s="130">
        <f t="shared" si="10"/>
        <v>149325.69162500001</v>
      </c>
    </row>
    <row r="37" spans="1:22" ht="14.4" x14ac:dyDescent="0.3">
      <c r="A37" s="74" t="s">
        <v>70</v>
      </c>
      <c r="B37" s="127" t="s">
        <v>134</v>
      </c>
      <c r="C37" s="260">
        <v>92267</v>
      </c>
      <c r="D37" s="91">
        <f t="shared" si="4"/>
        <v>47.16523961661342</v>
      </c>
      <c r="E37" s="127">
        <v>37.5</v>
      </c>
      <c r="F37" s="128">
        <f t="shared" si="5"/>
        <v>11072.039999999999</v>
      </c>
      <c r="G37" s="128">
        <f t="shared" si="6"/>
        <v>5683.6471999999994</v>
      </c>
      <c r="H37" s="128">
        <f t="shared" si="7"/>
        <v>692.00249999999994</v>
      </c>
      <c r="I37" s="129">
        <f t="shared" si="8"/>
        <v>109714.68969999999</v>
      </c>
      <c r="J37" s="130">
        <f t="shared" si="9"/>
        <v>137143.36212499999</v>
      </c>
      <c r="M37" s="74" t="s">
        <v>169</v>
      </c>
      <c r="N37" s="127" t="s">
        <v>137</v>
      </c>
      <c r="O37" s="260">
        <v>103796</v>
      </c>
      <c r="P37" s="91">
        <f t="shared" si="11"/>
        <v>53.058658146964859</v>
      </c>
      <c r="Q37" s="127">
        <v>37.5</v>
      </c>
      <c r="R37" s="128">
        <f t="shared" si="0"/>
        <v>12455.52</v>
      </c>
      <c r="S37" s="128">
        <f t="shared" si="1"/>
        <v>6393.8335999999999</v>
      </c>
      <c r="T37" s="128">
        <f t="shared" si="2"/>
        <v>778.47</v>
      </c>
      <c r="U37" s="129">
        <f t="shared" si="3"/>
        <v>123423.8236</v>
      </c>
      <c r="V37" s="130">
        <f t="shared" si="10"/>
        <v>154279.7795</v>
      </c>
    </row>
    <row r="38" spans="1:22" ht="14.4" x14ac:dyDescent="0.3">
      <c r="A38" s="74" t="s">
        <v>71</v>
      </c>
      <c r="B38" s="127" t="s">
        <v>134</v>
      </c>
      <c r="C38" s="260">
        <v>92761</v>
      </c>
      <c r="D38" s="91">
        <f t="shared" si="4"/>
        <v>47.417763578274759</v>
      </c>
      <c r="E38" s="127">
        <v>37.5</v>
      </c>
      <c r="F38" s="128">
        <f t="shared" si="5"/>
        <v>11131.32</v>
      </c>
      <c r="G38" s="128">
        <f t="shared" si="6"/>
        <v>5714.0776000000005</v>
      </c>
      <c r="H38" s="128">
        <f t="shared" si="7"/>
        <v>695.70749999999998</v>
      </c>
      <c r="I38" s="129">
        <f t="shared" si="8"/>
        <v>110302.10510000002</v>
      </c>
      <c r="J38" s="130">
        <f t="shared" si="9"/>
        <v>137877.63137500003</v>
      </c>
      <c r="M38" s="74" t="s">
        <v>170</v>
      </c>
      <c r="N38" s="127" t="s">
        <v>137</v>
      </c>
      <c r="O38" s="260">
        <v>107110</v>
      </c>
      <c r="P38" s="91">
        <f t="shared" si="11"/>
        <v>54.752715654952084</v>
      </c>
      <c r="Q38" s="127">
        <v>37.5</v>
      </c>
      <c r="R38" s="128">
        <f t="shared" si="0"/>
        <v>12853.199999999999</v>
      </c>
      <c r="S38" s="128">
        <f t="shared" si="1"/>
        <v>6597.9759999999997</v>
      </c>
      <c r="T38" s="128">
        <f t="shared" si="2"/>
        <v>803.32499999999993</v>
      </c>
      <c r="U38" s="129">
        <f t="shared" si="3"/>
        <v>127364.50099999999</v>
      </c>
      <c r="V38" s="130">
        <f t="shared" si="10"/>
        <v>159205.62624999997</v>
      </c>
    </row>
    <row r="39" spans="1:22" ht="14.4" x14ac:dyDescent="0.3">
      <c r="A39" s="74" t="s">
        <v>72</v>
      </c>
      <c r="B39" s="127" t="s">
        <v>134</v>
      </c>
      <c r="C39" s="260">
        <v>95702</v>
      </c>
      <c r="D39" s="91">
        <f t="shared" si="4"/>
        <v>48.921150159744414</v>
      </c>
      <c r="E39" s="127">
        <v>37.5</v>
      </c>
      <c r="F39" s="128">
        <f t="shared" si="5"/>
        <v>11484.24</v>
      </c>
      <c r="G39" s="128">
        <f t="shared" si="6"/>
        <v>5895.2431999999999</v>
      </c>
      <c r="H39" s="128">
        <f t="shared" si="7"/>
        <v>717.76499999999999</v>
      </c>
      <c r="I39" s="129">
        <f t="shared" si="8"/>
        <v>113799.2482</v>
      </c>
      <c r="J39" s="130">
        <f t="shared" si="9"/>
        <v>142249.06025000001</v>
      </c>
      <c r="M39" s="74" t="s">
        <v>171</v>
      </c>
      <c r="N39" s="127" t="s">
        <v>137</v>
      </c>
      <c r="O39" s="260">
        <v>110415</v>
      </c>
      <c r="P39" s="91">
        <f t="shared" si="11"/>
        <v>56.442172523961659</v>
      </c>
      <c r="Q39" s="127">
        <v>37.5</v>
      </c>
      <c r="R39" s="128">
        <f t="shared" si="0"/>
        <v>13249.8</v>
      </c>
      <c r="S39" s="128">
        <f t="shared" si="1"/>
        <v>6801.5640000000003</v>
      </c>
      <c r="T39" s="128">
        <f t="shared" si="2"/>
        <v>828.11249999999995</v>
      </c>
      <c r="U39" s="129">
        <f t="shared" si="3"/>
        <v>131294.47649999999</v>
      </c>
      <c r="V39" s="130">
        <f t="shared" si="10"/>
        <v>164118.09562499999</v>
      </c>
    </row>
    <row r="40" spans="1:22" ht="14.4" x14ac:dyDescent="0.3">
      <c r="A40" s="74" t="s">
        <v>73</v>
      </c>
      <c r="B40" s="127" t="s">
        <v>134</v>
      </c>
      <c r="C40" s="260">
        <v>98650</v>
      </c>
      <c r="D40" s="91">
        <f t="shared" si="4"/>
        <v>50.428115015974441</v>
      </c>
      <c r="E40" s="127">
        <v>37.5</v>
      </c>
      <c r="F40" s="128">
        <f t="shared" si="5"/>
        <v>11838</v>
      </c>
      <c r="G40" s="128">
        <f t="shared" si="6"/>
        <v>6076.84</v>
      </c>
      <c r="H40" s="128">
        <f t="shared" si="7"/>
        <v>739.875</v>
      </c>
      <c r="I40" s="129">
        <f t="shared" si="8"/>
        <v>117304.715</v>
      </c>
      <c r="J40" s="130">
        <f t="shared" si="9"/>
        <v>146630.89374999999</v>
      </c>
      <c r="M40" s="74" t="s">
        <v>172</v>
      </c>
      <c r="N40" s="127" t="s">
        <v>137</v>
      </c>
      <c r="O40" s="260">
        <v>113726</v>
      </c>
      <c r="P40" s="91">
        <f t="shared" si="11"/>
        <v>58.134696485623003</v>
      </c>
      <c r="Q40" s="127">
        <v>37.5</v>
      </c>
      <c r="R40" s="128">
        <f t="shared" si="0"/>
        <v>13647.119999999999</v>
      </c>
      <c r="S40" s="128">
        <f t="shared" si="1"/>
        <v>7005.5216</v>
      </c>
      <c r="T40" s="128">
        <f t="shared" si="2"/>
        <v>852.94499999999994</v>
      </c>
      <c r="U40" s="129">
        <f t="shared" si="3"/>
        <v>135231.58660000001</v>
      </c>
      <c r="V40" s="130">
        <f t="shared" si="10"/>
        <v>169039.48325000002</v>
      </c>
    </row>
    <row r="41" spans="1:22" ht="14.4" x14ac:dyDescent="0.3">
      <c r="A41" s="74" t="s">
        <v>74</v>
      </c>
      <c r="B41" s="127" t="s">
        <v>134</v>
      </c>
      <c r="C41" s="260">
        <v>101590</v>
      </c>
      <c r="D41" s="91">
        <f t="shared" si="4"/>
        <v>51.930990415335458</v>
      </c>
      <c r="E41" s="127">
        <v>37.5</v>
      </c>
      <c r="F41" s="128">
        <f t="shared" si="5"/>
        <v>12190.8</v>
      </c>
      <c r="G41" s="128">
        <f t="shared" si="6"/>
        <v>6257.9440000000004</v>
      </c>
      <c r="H41" s="128">
        <f t="shared" si="7"/>
        <v>761.92499999999995</v>
      </c>
      <c r="I41" s="129">
        <f t="shared" si="8"/>
        <v>120800.66900000001</v>
      </c>
      <c r="J41" s="130">
        <f t="shared" si="9"/>
        <v>151000.83625000002</v>
      </c>
      <c r="M41" s="74" t="s">
        <v>173</v>
      </c>
      <c r="N41" s="127" t="s">
        <v>137</v>
      </c>
      <c r="O41" s="260">
        <v>120754</v>
      </c>
      <c r="P41" s="91">
        <f t="shared" si="11"/>
        <v>61.72728434504792</v>
      </c>
      <c r="Q41" s="127">
        <v>37.5</v>
      </c>
      <c r="R41" s="128">
        <f t="shared" si="0"/>
        <v>14490.48</v>
      </c>
      <c r="S41" s="128">
        <f t="shared" si="1"/>
        <v>7438.4464000000007</v>
      </c>
      <c r="T41" s="128">
        <f t="shared" si="2"/>
        <v>905.65499999999997</v>
      </c>
      <c r="U41" s="129">
        <f t="shared" si="3"/>
        <v>143588.5814</v>
      </c>
      <c r="V41" s="130">
        <f t="shared" si="10"/>
        <v>179485.72675</v>
      </c>
    </row>
    <row r="42" spans="1:22" ht="14.4" x14ac:dyDescent="0.3">
      <c r="A42" s="74" t="s">
        <v>75</v>
      </c>
      <c r="B42" s="127" t="s">
        <v>134</v>
      </c>
      <c r="C42" s="260">
        <v>107475</v>
      </c>
      <c r="D42" s="91">
        <f t="shared" si="4"/>
        <v>54.939297124600635</v>
      </c>
      <c r="E42" s="127">
        <v>37.5</v>
      </c>
      <c r="F42" s="128">
        <f t="shared" si="5"/>
        <v>12897</v>
      </c>
      <c r="G42" s="128">
        <f t="shared" si="6"/>
        <v>6620.46</v>
      </c>
      <c r="H42" s="128">
        <f t="shared" si="7"/>
        <v>806.0625</v>
      </c>
      <c r="I42" s="129">
        <f t="shared" si="8"/>
        <v>127798.52250000001</v>
      </c>
      <c r="J42" s="130">
        <f t="shared" si="9"/>
        <v>159748.15312500001</v>
      </c>
      <c r="M42" s="74" t="s">
        <v>174</v>
      </c>
      <c r="N42" s="127" t="s">
        <v>137</v>
      </c>
      <c r="O42" s="260">
        <v>124468</v>
      </c>
      <c r="P42" s="91">
        <f t="shared" si="11"/>
        <v>63.625814696485627</v>
      </c>
      <c r="Q42" s="127">
        <v>37.5</v>
      </c>
      <c r="R42" s="128">
        <f t="shared" si="0"/>
        <v>14936.16</v>
      </c>
      <c r="S42" s="128">
        <f t="shared" si="1"/>
        <v>7667.2287999999999</v>
      </c>
      <c r="T42" s="128">
        <f t="shared" si="2"/>
        <v>933.51</v>
      </c>
      <c r="U42" s="129">
        <f t="shared" si="3"/>
        <v>148004.89880000002</v>
      </c>
      <c r="V42" s="130">
        <f t="shared" si="10"/>
        <v>185006.12350000005</v>
      </c>
    </row>
    <row r="43" spans="1:22" ht="14.4" x14ac:dyDescent="0.3">
      <c r="A43" s="74" t="s">
        <v>76</v>
      </c>
      <c r="B43" s="127" t="s">
        <v>134</v>
      </c>
      <c r="C43" s="260">
        <v>109438</v>
      </c>
      <c r="D43" s="91">
        <f t="shared" si="4"/>
        <v>55.942747603833865</v>
      </c>
      <c r="E43" s="127">
        <v>37.5</v>
      </c>
      <c r="F43" s="128">
        <f t="shared" si="5"/>
        <v>13132.56</v>
      </c>
      <c r="G43" s="128">
        <f t="shared" si="6"/>
        <v>6741.3807999999999</v>
      </c>
      <c r="H43" s="128">
        <f t="shared" si="7"/>
        <v>820.78499999999997</v>
      </c>
      <c r="I43" s="129">
        <f t="shared" si="8"/>
        <v>130132.7258</v>
      </c>
      <c r="J43" s="130">
        <f t="shared" si="9"/>
        <v>162665.90724999999</v>
      </c>
      <c r="M43" s="74" t="s">
        <v>175</v>
      </c>
      <c r="N43" s="127" t="s">
        <v>137</v>
      </c>
      <c r="O43" s="260">
        <v>128186</v>
      </c>
      <c r="P43" s="91">
        <f t="shared" si="11"/>
        <v>65.526389776357831</v>
      </c>
      <c r="Q43" s="127">
        <v>37.5</v>
      </c>
      <c r="R43" s="128">
        <f t="shared" si="0"/>
        <v>15382.32</v>
      </c>
      <c r="S43" s="128">
        <f t="shared" si="1"/>
        <v>7896.2576000000008</v>
      </c>
      <c r="T43" s="128">
        <f t="shared" si="2"/>
        <v>961.39499999999998</v>
      </c>
      <c r="U43" s="129">
        <f t="shared" si="3"/>
        <v>152425.97260000001</v>
      </c>
      <c r="V43" s="130">
        <f t="shared" si="10"/>
        <v>190532.46575</v>
      </c>
    </row>
    <row r="44" spans="1:22" ht="14.4" x14ac:dyDescent="0.3">
      <c r="A44" s="74" t="s">
        <v>77</v>
      </c>
      <c r="B44" s="127" t="s">
        <v>134</v>
      </c>
      <c r="C44" s="260">
        <v>111401</v>
      </c>
      <c r="D44" s="91">
        <f t="shared" si="4"/>
        <v>56.946198083067088</v>
      </c>
      <c r="E44" s="127">
        <v>37.5</v>
      </c>
      <c r="F44" s="128">
        <f t="shared" si="5"/>
        <v>13368.119999999999</v>
      </c>
      <c r="G44" s="128">
        <f t="shared" si="6"/>
        <v>6862.3015999999998</v>
      </c>
      <c r="H44" s="128">
        <f t="shared" si="7"/>
        <v>835.50749999999994</v>
      </c>
      <c r="I44" s="129">
        <f t="shared" si="8"/>
        <v>132466.92910000001</v>
      </c>
      <c r="J44" s="130">
        <f t="shared" si="9"/>
        <v>165583.66137500003</v>
      </c>
      <c r="M44" s="74" t="s">
        <v>727</v>
      </c>
      <c r="N44" s="127" t="s">
        <v>137</v>
      </c>
      <c r="O44" s="26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</row>
    <row r="45" spans="1:22" ht="14.4" x14ac:dyDescent="0.3">
      <c r="A45" s="74" t="s">
        <v>78</v>
      </c>
      <c r="B45" s="127" t="s">
        <v>134</v>
      </c>
      <c r="C45" s="260">
        <v>113850</v>
      </c>
      <c r="D45" s="91">
        <f t="shared" si="4"/>
        <v>58.198083067092654</v>
      </c>
      <c r="E45" s="127">
        <v>37.5</v>
      </c>
      <c r="F45" s="128">
        <f t="shared" si="5"/>
        <v>13662</v>
      </c>
      <c r="G45" s="128">
        <f t="shared" si="6"/>
        <v>7013.16</v>
      </c>
      <c r="H45" s="128">
        <f t="shared" si="7"/>
        <v>853.875</v>
      </c>
      <c r="I45" s="129">
        <f t="shared" si="8"/>
        <v>135379.035</v>
      </c>
      <c r="J45" s="130">
        <f t="shared" si="9"/>
        <v>169223.79375000001</v>
      </c>
      <c r="M45" s="74" t="s">
        <v>176</v>
      </c>
      <c r="N45" s="127" t="s">
        <v>137</v>
      </c>
      <c r="O45" s="260">
        <v>129100</v>
      </c>
      <c r="P45" s="91">
        <f t="shared" si="11"/>
        <v>65.993610223642179</v>
      </c>
      <c r="Q45" s="127">
        <v>37.5</v>
      </c>
      <c r="R45" s="128">
        <f t="shared" si="0"/>
        <v>15492</v>
      </c>
      <c r="S45" s="128">
        <f t="shared" si="1"/>
        <v>7952.56</v>
      </c>
      <c r="T45" s="128">
        <f t="shared" si="2"/>
        <v>968.25</v>
      </c>
      <c r="U45" s="129">
        <f t="shared" si="3"/>
        <v>153512.81</v>
      </c>
      <c r="V45" s="130">
        <f t="shared" si="10"/>
        <v>191891.01250000001</v>
      </c>
    </row>
    <row r="46" spans="1:22" ht="14.4" x14ac:dyDescent="0.3">
      <c r="A46" s="74" t="s">
        <v>79</v>
      </c>
      <c r="B46" s="127" t="s">
        <v>134</v>
      </c>
      <c r="C46" s="260">
        <v>116306</v>
      </c>
      <c r="D46" s="91">
        <f t="shared" si="4"/>
        <v>59.453546325878598</v>
      </c>
      <c r="E46" s="127">
        <v>37.5</v>
      </c>
      <c r="F46" s="128">
        <f t="shared" si="5"/>
        <v>13956.72</v>
      </c>
      <c r="G46" s="128">
        <f t="shared" si="6"/>
        <v>7164.4495999999999</v>
      </c>
      <c r="H46" s="128">
        <f t="shared" si="7"/>
        <v>872.29499999999996</v>
      </c>
      <c r="I46" s="129">
        <f t="shared" si="8"/>
        <v>138299.46460000001</v>
      </c>
      <c r="J46" s="130">
        <f t="shared" si="9"/>
        <v>172874.33075000002</v>
      </c>
      <c r="M46" s="74" t="s">
        <v>177</v>
      </c>
      <c r="N46" s="127" t="s">
        <v>137</v>
      </c>
      <c r="O46" s="260">
        <v>136400</v>
      </c>
      <c r="P46" s="91">
        <f t="shared" si="11"/>
        <v>69.725239616613422</v>
      </c>
      <c r="Q46" s="127">
        <v>37.5</v>
      </c>
      <c r="R46" s="128">
        <f t="shared" si="0"/>
        <v>16368</v>
      </c>
      <c r="S46" s="128">
        <f t="shared" si="1"/>
        <v>8402.24</v>
      </c>
      <c r="T46" s="128">
        <f t="shared" si="2"/>
        <v>1023</v>
      </c>
      <c r="U46" s="129">
        <f t="shared" si="3"/>
        <v>162193.24</v>
      </c>
      <c r="V46" s="130">
        <f t="shared" si="10"/>
        <v>202741.55</v>
      </c>
    </row>
    <row r="47" spans="1:22" ht="14.4" x14ac:dyDescent="0.3">
      <c r="A47" s="74" t="s">
        <v>80</v>
      </c>
      <c r="B47" s="127" t="s">
        <v>134</v>
      </c>
      <c r="C47" s="260">
        <v>122882</v>
      </c>
      <c r="D47" s="91">
        <f t="shared" si="4"/>
        <v>62.815079872204478</v>
      </c>
      <c r="E47" s="127">
        <v>37.5</v>
      </c>
      <c r="F47" s="128">
        <f t="shared" si="5"/>
        <v>14745.84</v>
      </c>
      <c r="G47" s="128">
        <f t="shared" si="6"/>
        <v>7569.5311999999994</v>
      </c>
      <c r="H47" s="128">
        <f t="shared" si="7"/>
        <v>921.61500000000001</v>
      </c>
      <c r="I47" s="129">
        <f t="shared" si="8"/>
        <v>146118.98619999998</v>
      </c>
      <c r="J47" s="130">
        <f t="shared" si="9"/>
        <v>182648.73274999997</v>
      </c>
      <c r="M47" s="74" t="s">
        <v>178</v>
      </c>
      <c r="N47" s="127" t="s">
        <v>137</v>
      </c>
      <c r="O47" s="260">
        <v>139106</v>
      </c>
      <c r="P47" s="91">
        <f t="shared" si="11"/>
        <v>71.108498402555909</v>
      </c>
      <c r="Q47" s="127">
        <v>37.5</v>
      </c>
      <c r="R47" s="128">
        <f t="shared" si="0"/>
        <v>16692.72</v>
      </c>
      <c r="S47" s="128">
        <f t="shared" si="1"/>
        <v>8568.9295999999995</v>
      </c>
      <c r="T47" s="128">
        <f t="shared" si="2"/>
        <v>1043.2950000000001</v>
      </c>
      <c r="U47" s="129">
        <f t="shared" si="3"/>
        <v>165410.94460000002</v>
      </c>
      <c r="V47" s="130">
        <f t="shared" si="10"/>
        <v>206763.68075000003</v>
      </c>
    </row>
    <row r="48" spans="1:22" ht="14.4" x14ac:dyDescent="0.3">
      <c r="A48" s="74" t="s">
        <v>81</v>
      </c>
      <c r="B48" s="127" t="s">
        <v>134</v>
      </c>
      <c r="C48" s="260">
        <v>125319</v>
      </c>
      <c r="D48" s="91">
        <f t="shared" si="4"/>
        <v>64.060830670926521</v>
      </c>
      <c r="E48" s="127">
        <v>37.5</v>
      </c>
      <c r="F48" s="128">
        <f t="shared" si="5"/>
        <v>15038.279999999999</v>
      </c>
      <c r="G48" s="128">
        <f t="shared" si="6"/>
        <v>7719.6503999999995</v>
      </c>
      <c r="H48" s="128">
        <f t="shared" si="7"/>
        <v>939.89249999999993</v>
      </c>
      <c r="I48" s="129">
        <f t="shared" si="8"/>
        <v>149016.8229</v>
      </c>
      <c r="J48" s="130">
        <f t="shared" si="9"/>
        <v>186271.02862500001</v>
      </c>
      <c r="M48" s="74" t="s">
        <v>179</v>
      </c>
      <c r="N48" s="127" t="s">
        <v>137</v>
      </c>
      <c r="O48" s="260">
        <v>141808</v>
      </c>
      <c r="P48" s="91">
        <f t="shared" si="11"/>
        <v>72.489712460063899</v>
      </c>
      <c r="Q48" s="127">
        <v>37.5</v>
      </c>
      <c r="R48" s="128">
        <f t="shared" si="0"/>
        <v>17016.96</v>
      </c>
      <c r="S48" s="128">
        <f t="shared" si="1"/>
        <v>8735.3727999999992</v>
      </c>
      <c r="T48" s="128">
        <f t="shared" si="2"/>
        <v>1063.56</v>
      </c>
      <c r="U48" s="129">
        <f t="shared" si="3"/>
        <v>168623.8928</v>
      </c>
      <c r="V48" s="130">
        <f t="shared" si="10"/>
        <v>210779.86600000001</v>
      </c>
    </row>
    <row r="49" spans="1:22" ht="14.4" x14ac:dyDescent="0.3">
      <c r="A49" s="74" t="s">
        <v>82</v>
      </c>
      <c r="B49" s="127" t="s">
        <v>134</v>
      </c>
      <c r="C49" s="260">
        <v>127757</v>
      </c>
      <c r="D49" s="91">
        <f t="shared" si="4"/>
        <v>65.307092651757188</v>
      </c>
      <c r="E49" s="127">
        <v>37.5</v>
      </c>
      <c r="F49" s="128">
        <f t="shared" si="5"/>
        <v>15330.84</v>
      </c>
      <c r="G49" s="128">
        <f t="shared" si="6"/>
        <v>7869.8311999999996</v>
      </c>
      <c r="H49" s="128">
        <f t="shared" si="7"/>
        <v>958.17750000000001</v>
      </c>
      <c r="I49" s="129">
        <f t="shared" si="8"/>
        <v>151915.84869999997</v>
      </c>
      <c r="J49" s="130">
        <f t="shared" si="9"/>
        <v>189894.81087499997</v>
      </c>
      <c r="M49" s="74" t="s">
        <v>180</v>
      </c>
      <c r="N49" s="127" t="s">
        <v>137</v>
      </c>
      <c r="O49" s="260">
        <v>143469</v>
      </c>
      <c r="P49" s="91">
        <f t="shared" si="11"/>
        <v>73.338785942492009</v>
      </c>
      <c r="Q49" s="127">
        <v>37.5</v>
      </c>
      <c r="R49" s="128">
        <f t="shared" si="0"/>
        <v>17216.28</v>
      </c>
      <c r="S49" s="128">
        <f t="shared" si="1"/>
        <v>8837.6903999999995</v>
      </c>
      <c r="T49" s="128">
        <f t="shared" si="2"/>
        <v>1076.0174999999999</v>
      </c>
      <c r="U49" s="129">
        <f t="shared" si="3"/>
        <v>170598.98789999998</v>
      </c>
      <c r="V49" s="130">
        <f t="shared" si="10"/>
        <v>213248.73487499997</v>
      </c>
    </row>
    <row r="50" spans="1:22" ht="14.4" x14ac:dyDescent="0.3">
      <c r="A50" s="74" t="s">
        <v>83</v>
      </c>
      <c r="B50" s="127" t="s">
        <v>134</v>
      </c>
      <c r="C50" s="260">
        <v>129253</v>
      </c>
      <c r="D50" s="91">
        <f t="shared" si="4"/>
        <v>66.071821086261977</v>
      </c>
      <c r="E50" s="127">
        <v>37.5</v>
      </c>
      <c r="F50" s="128">
        <f t="shared" si="5"/>
        <v>15510.359999999999</v>
      </c>
      <c r="G50" s="128">
        <f t="shared" si="6"/>
        <v>7961.9847999999993</v>
      </c>
      <c r="H50" s="128">
        <f t="shared" si="7"/>
        <v>969.39749999999992</v>
      </c>
      <c r="I50" s="129">
        <f t="shared" si="8"/>
        <v>153694.74229999998</v>
      </c>
      <c r="J50" s="130">
        <f t="shared" si="9"/>
        <v>192118.42787499999</v>
      </c>
      <c r="M50" s="74" t="s">
        <v>181</v>
      </c>
      <c r="N50" s="127" t="s">
        <v>137</v>
      </c>
      <c r="O50" s="260">
        <v>146318</v>
      </c>
      <c r="P50" s="91">
        <f t="shared" si="11"/>
        <v>74.79514376996805</v>
      </c>
      <c r="Q50" s="127">
        <v>37.5</v>
      </c>
      <c r="R50" s="128">
        <f t="shared" si="0"/>
        <v>17558.16</v>
      </c>
      <c r="S50" s="128">
        <f t="shared" si="1"/>
        <v>9013.1887999999999</v>
      </c>
      <c r="T50" s="128">
        <f t="shared" si="2"/>
        <v>1097.385</v>
      </c>
      <c r="U50" s="129">
        <f t="shared" si="3"/>
        <v>173986.73380000002</v>
      </c>
      <c r="V50" s="130">
        <f t="shared" si="10"/>
        <v>217483.41725000003</v>
      </c>
    </row>
    <row r="51" spans="1:22" ht="14.4" x14ac:dyDescent="0.3">
      <c r="A51" s="74" t="s">
        <v>84</v>
      </c>
      <c r="B51" s="127" t="s">
        <v>134</v>
      </c>
      <c r="C51" s="260">
        <v>131818</v>
      </c>
      <c r="D51" s="91">
        <f t="shared" si="4"/>
        <v>67.383003194888175</v>
      </c>
      <c r="E51" s="127">
        <v>37.5</v>
      </c>
      <c r="F51" s="128">
        <f t="shared" si="5"/>
        <v>15818.16</v>
      </c>
      <c r="G51" s="128">
        <f t="shared" si="6"/>
        <v>8119.9888000000001</v>
      </c>
      <c r="H51" s="128">
        <f t="shared" si="7"/>
        <v>988.63499999999999</v>
      </c>
      <c r="I51" s="129">
        <f t="shared" si="8"/>
        <v>156744.7838</v>
      </c>
      <c r="J51" s="130">
        <f t="shared" si="9"/>
        <v>195930.97975</v>
      </c>
      <c r="M51" s="74" t="s">
        <v>182</v>
      </c>
      <c r="N51" s="127" t="s">
        <v>137</v>
      </c>
      <c r="O51" s="260">
        <v>149124</v>
      </c>
      <c r="P51" s="91">
        <f t="shared" si="11"/>
        <v>76.229520766773163</v>
      </c>
      <c r="Q51" s="127">
        <v>37.5</v>
      </c>
      <c r="R51" s="128">
        <f t="shared" si="0"/>
        <v>17894.88</v>
      </c>
      <c r="S51" s="128">
        <f t="shared" si="1"/>
        <v>9186.0383999999995</v>
      </c>
      <c r="T51" s="128">
        <f t="shared" si="2"/>
        <v>1118.43</v>
      </c>
      <c r="U51" s="129">
        <f t="shared" si="3"/>
        <v>177323.34839999999</v>
      </c>
      <c r="V51" s="130">
        <f t="shared" si="10"/>
        <v>221654.18549999999</v>
      </c>
    </row>
    <row r="52" spans="1:22" ht="14.4" x14ac:dyDescent="0.3">
      <c r="A52" s="74" t="s">
        <v>85</v>
      </c>
      <c r="B52" s="127" t="s">
        <v>134</v>
      </c>
      <c r="C52" s="260">
        <v>134347</v>
      </c>
      <c r="D52" s="91">
        <f t="shared" si="4"/>
        <v>68.675782747603833</v>
      </c>
      <c r="E52" s="127">
        <v>37.5</v>
      </c>
      <c r="F52" s="128">
        <f t="shared" si="5"/>
        <v>16121.64</v>
      </c>
      <c r="G52" s="128">
        <f t="shared" si="6"/>
        <v>8275.7752</v>
      </c>
      <c r="H52" s="128">
        <f t="shared" si="7"/>
        <v>1007.6025</v>
      </c>
      <c r="I52" s="129">
        <f t="shared" si="8"/>
        <v>159752.01770000003</v>
      </c>
      <c r="J52" s="130">
        <f t="shared" si="9"/>
        <v>199690.02212500002</v>
      </c>
      <c r="M52" s="74" t="s">
        <v>183</v>
      </c>
      <c r="N52" s="127" t="s">
        <v>137</v>
      </c>
      <c r="O52" s="260">
        <v>153669</v>
      </c>
      <c r="P52" s="91">
        <f t="shared" si="11"/>
        <v>78.55284345047923</v>
      </c>
      <c r="Q52" s="127">
        <v>37.5</v>
      </c>
      <c r="R52" s="128">
        <f t="shared" si="0"/>
        <v>18440.28</v>
      </c>
      <c r="S52" s="128">
        <f t="shared" si="1"/>
        <v>9466.0103999999992</v>
      </c>
      <c r="T52" s="128">
        <f t="shared" si="2"/>
        <v>1152.5174999999999</v>
      </c>
      <c r="U52" s="129">
        <f t="shared" si="3"/>
        <v>182727.80789999999</v>
      </c>
      <c r="V52" s="130">
        <f t="shared" si="10"/>
        <v>228409.75987499999</v>
      </c>
    </row>
    <row r="53" spans="1:22" ht="14.4" x14ac:dyDescent="0.3">
      <c r="A53" s="74" t="s">
        <v>86</v>
      </c>
      <c r="B53" s="127" t="s">
        <v>134</v>
      </c>
      <c r="C53" s="260">
        <v>138441</v>
      </c>
      <c r="D53" s="91">
        <f t="shared" si="4"/>
        <v>70.768562300319488</v>
      </c>
      <c r="E53" s="127">
        <v>37.5</v>
      </c>
      <c r="F53" s="128">
        <f t="shared" si="5"/>
        <v>16612.919999999998</v>
      </c>
      <c r="G53" s="128">
        <f t="shared" si="6"/>
        <v>8527.9655999999995</v>
      </c>
      <c r="H53" s="128">
        <f t="shared" si="7"/>
        <v>1038.3074999999999</v>
      </c>
      <c r="I53" s="129">
        <f t="shared" si="8"/>
        <v>164620.19309999997</v>
      </c>
      <c r="J53" s="130">
        <f t="shared" si="9"/>
        <v>205775.24137499998</v>
      </c>
      <c r="M53" s="74" t="s">
        <v>184</v>
      </c>
      <c r="N53" s="127" t="s">
        <v>137</v>
      </c>
      <c r="O53" s="260">
        <v>156724</v>
      </c>
      <c r="P53" s="91">
        <f t="shared" si="11"/>
        <v>80.114504792332269</v>
      </c>
      <c r="Q53" s="127">
        <v>37.5</v>
      </c>
      <c r="R53" s="128">
        <f t="shared" si="0"/>
        <v>18806.88</v>
      </c>
      <c r="S53" s="128">
        <f t="shared" si="1"/>
        <v>9654.1984000000011</v>
      </c>
      <c r="T53" s="128">
        <f t="shared" si="2"/>
        <v>1175.43</v>
      </c>
      <c r="U53" s="129">
        <f t="shared" si="3"/>
        <v>186360.50839999999</v>
      </c>
      <c r="V53" s="130">
        <f t="shared" si="10"/>
        <v>232950.63549999997</v>
      </c>
    </row>
    <row r="54" spans="1:22" ht="14.4" x14ac:dyDescent="0.3">
      <c r="A54" s="74" t="s">
        <v>87</v>
      </c>
      <c r="B54" s="127" t="s">
        <v>134</v>
      </c>
      <c r="C54" s="260">
        <v>141193</v>
      </c>
      <c r="D54" s="91">
        <f t="shared" si="4"/>
        <v>72.17533546325879</v>
      </c>
      <c r="E54" s="127">
        <v>37.5</v>
      </c>
      <c r="F54" s="128">
        <f t="shared" si="5"/>
        <v>16943.16</v>
      </c>
      <c r="G54" s="128">
        <f t="shared" si="6"/>
        <v>8697.488800000001</v>
      </c>
      <c r="H54" s="128">
        <f t="shared" si="7"/>
        <v>1058.9475</v>
      </c>
      <c r="I54" s="129">
        <f t="shared" si="8"/>
        <v>167892.5963</v>
      </c>
      <c r="J54" s="130">
        <f t="shared" si="9"/>
        <v>209865.745375</v>
      </c>
      <c r="M54" s="74" t="s">
        <v>185</v>
      </c>
      <c r="N54" s="127" t="s">
        <v>137</v>
      </c>
      <c r="O54" s="260">
        <v>159782</v>
      </c>
      <c r="P54" s="91">
        <f t="shared" si="11"/>
        <v>81.677699680511182</v>
      </c>
      <c r="Q54" s="127">
        <v>37.5</v>
      </c>
      <c r="R54" s="128">
        <f t="shared" si="0"/>
        <v>19173.84</v>
      </c>
      <c r="S54" s="128">
        <f t="shared" si="1"/>
        <v>9842.5712000000003</v>
      </c>
      <c r="T54" s="128">
        <f t="shared" si="2"/>
        <v>1198.365</v>
      </c>
      <c r="U54" s="129">
        <f t="shared" si="3"/>
        <v>189996.77619999999</v>
      </c>
      <c r="V54" s="130">
        <f t="shared" si="10"/>
        <v>237495.97024999998</v>
      </c>
    </row>
    <row r="55" spans="1:22" ht="14.4" x14ac:dyDescent="0.3">
      <c r="A55" s="74" t="s">
        <v>88</v>
      </c>
      <c r="B55" s="127" t="s">
        <v>134</v>
      </c>
      <c r="C55" s="260">
        <v>143949</v>
      </c>
      <c r="D55" s="91">
        <f t="shared" si="4"/>
        <v>73.584153354632591</v>
      </c>
      <c r="E55" s="127">
        <v>37.5</v>
      </c>
      <c r="F55" s="128">
        <f t="shared" si="5"/>
        <v>17273.88</v>
      </c>
      <c r="G55" s="128">
        <f t="shared" si="6"/>
        <v>8867.2584000000006</v>
      </c>
      <c r="H55" s="128">
        <f t="shared" si="7"/>
        <v>1079.6175000000001</v>
      </c>
      <c r="I55" s="129">
        <f t="shared" si="8"/>
        <v>171169.75589999999</v>
      </c>
      <c r="J55" s="130">
        <f t="shared" si="9"/>
        <v>213962.19487499999</v>
      </c>
      <c r="M55" s="74" t="s">
        <v>186</v>
      </c>
      <c r="N55" s="127" t="s">
        <v>137</v>
      </c>
      <c r="O55" s="260">
        <v>163873</v>
      </c>
      <c r="P55" s="91">
        <f t="shared" si="11"/>
        <v>83.768945686900963</v>
      </c>
      <c r="Q55" s="127">
        <v>37.5</v>
      </c>
      <c r="R55" s="128">
        <f t="shared" si="0"/>
        <v>19664.759999999998</v>
      </c>
      <c r="S55" s="128">
        <f t="shared" si="1"/>
        <v>10094.576800000001</v>
      </c>
      <c r="T55" s="128">
        <f t="shared" si="2"/>
        <v>1229.0474999999999</v>
      </c>
      <c r="U55" s="129">
        <f t="shared" si="3"/>
        <v>194861.38430000001</v>
      </c>
      <c r="V55" s="130">
        <f t="shared" si="10"/>
        <v>243576.73037500001</v>
      </c>
    </row>
    <row r="56" spans="1:22" ht="14.4" x14ac:dyDescent="0.3">
      <c r="A56" s="74" t="s">
        <v>89</v>
      </c>
      <c r="B56" s="127" t="s">
        <v>134</v>
      </c>
      <c r="C56" s="260">
        <v>147634</v>
      </c>
      <c r="D56" s="91">
        <f t="shared" si="4"/>
        <v>75.467859424920121</v>
      </c>
      <c r="E56" s="127">
        <v>37.5</v>
      </c>
      <c r="F56" s="128">
        <f t="shared" si="5"/>
        <v>17716.079999999998</v>
      </c>
      <c r="G56" s="128">
        <f t="shared" si="6"/>
        <v>9094.2543999999998</v>
      </c>
      <c r="H56" s="128">
        <f t="shared" si="7"/>
        <v>1107.2549999999999</v>
      </c>
      <c r="I56" s="129">
        <f t="shared" si="8"/>
        <v>175551.5894</v>
      </c>
      <c r="J56" s="130">
        <f t="shared" si="9"/>
        <v>219439.48674999998</v>
      </c>
      <c r="M56" s="74" t="s">
        <v>187</v>
      </c>
      <c r="N56" s="127" t="s">
        <v>137</v>
      </c>
      <c r="O56" s="260">
        <v>167132</v>
      </c>
      <c r="P56" s="91">
        <f t="shared" si="11"/>
        <v>85.434888178913738</v>
      </c>
      <c r="Q56" s="127">
        <v>37.5</v>
      </c>
      <c r="R56" s="128">
        <f t="shared" si="0"/>
        <v>20055.84</v>
      </c>
      <c r="S56" s="128">
        <f t="shared" si="1"/>
        <v>10295.331200000001</v>
      </c>
      <c r="T56" s="128">
        <f t="shared" si="2"/>
        <v>1253.49</v>
      </c>
      <c r="U56" s="129">
        <f t="shared" si="3"/>
        <v>198736.66119999997</v>
      </c>
      <c r="V56" s="130">
        <f t="shared" si="10"/>
        <v>248420.82649999997</v>
      </c>
    </row>
    <row r="57" spans="1:22" ht="14.4" x14ac:dyDescent="0.3">
      <c r="A57" s="74" t="s">
        <v>90</v>
      </c>
      <c r="B57" s="127" t="s">
        <v>134</v>
      </c>
      <c r="C57" s="260">
        <v>150573</v>
      </c>
      <c r="D57" s="91">
        <f t="shared" si="4"/>
        <v>76.970223642172513</v>
      </c>
      <c r="E57" s="127">
        <v>37.5</v>
      </c>
      <c r="F57" s="128">
        <f t="shared" si="5"/>
        <v>18068.759999999998</v>
      </c>
      <c r="G57" s="128">
        <f t="shared" si="6"/>
        <v>9275.2968000000001</v>
      </c>
      <c r="H57" s="128">
        <f t="shared" si="7"/>
        <v>1129.2974999999999</v>
      </c>
      <c r="I57" s="129">
        <f t="shared" si="8"/>
        <v>179046.35430000001</v>
      </c>
      <c r="J57" s="130">
        <f t="shared" si="9"/>
        <v>223807.94287500001</v>
      </c>
      <c r="M57" s="74" t="s">
        <v>188</v>
      </c>
      <c r="N57" s="127" t="s">
        <v>137</v>
      </c>
      <c r="O57" s="260">
        <v>170395</v>
      </c>
      <c r="P57" s="91">
        <f t="shared" si="11"/>
        <v>87.102875399361025</v>
      </c>
      <c r="Q57" s="127">
        <v>37.5</v>
      </c>
      <c r="R57" s="128">
        <f t="shared" si="0"/>
        <v>20447.399999999998</v>
      </c>
      <c r="S57" s="128">
        <f t="shared" si="1"/>
        <v>10496.332</v>
      </c>
      <c r="T57" s="128">
        <f t="shared" si="2"/>
        <v>1277.9624999999999</v>
      </c>
      <c r="U57" s="129">
        <f t="shared" si="3"/>
        <v>202616.69449999998</v>
      </c>
      <c r="V57" s="130">
        <f t="shared" si="10"/>
        <v>253270.86812499998</v>
      </c>
    </row>
    <row r="58" spans="1:22" ht="14.4" x14ac:dyDescent="0.3">
      <c r="A58" s="74" t="s">
        <v>91</v>
      </c>
      <c r="B58" s="127" t="s">
        <v>134</v>
      </c>
      <c r="C58" s="260">
        <v>153510</v>
      </c>
      <c r="D58" s="91">
        <f t="shared" si="4"/>
        <v>78.471565495207656</v>
      </c>
      <c r="E58" s="127">
        <v>37.5</v>
      </c>
      <c r="F58" s="128">
        <f t="shared" si="5"/>
        <v>18421.2</v>
      </c>
      <c r="G58" s="128">
        <f t="shared" si="6"/>
        <v>9456.2160000000003</v>
      </c>
      <c r="H58" s="128">
        <f t="shared" si="7"/>
        <v>1151.325</v>
      </c>
      <c r="I58" s="129">
        <f t="shared" si="8"/>
        <v>182538.74100000004</v>
      </c>
      <c r="J58" s="130">
        <f t="shared" si="9"/>
        <v>228173.42625000005</v>
      </c>
      <c r="M58" s="74" t="s">
        <v>189</v>
      </c>
      <c r="N58" s="127" t="s">
        <v>137</v>
      </c>
      <c r="O58" s="260">
        <v>187718</v>
      </c>
      <c r="P58" s="91">
        <f t="shared" si="11"/>
        <v>95.958083067092659</v>
      </c>
      <c r="Q58" s="127">
        <v>37.5</v>
      </c>
      <c r="R58" s="128">
        <f t="shared" si="0"/>
        <v>22526.16</v>
      </c>
      <c r="S58" s="128">
        <f t="shared" si="1"/>
        <v>11563.4288</v>
      </c>
      <c r="T58" s="128">
        <f t="shared" si="2"/>
        <v>1407.885</v>
      </c>
      <c r="U58" s="129">
        <f t="shared" si="3"/>
        <v>223215.47380000001</v>
      </c>
      <c r="V58" s="130">
        <f t="shared" si="10"/>
        <v>279019.34224999999</v>
      </c>
    </row>
    <row r="59" spans="1:22" ht="14.4" x14ac:dyDescent="0.3">
      <c r="A59" s="74" t="s">
        <v>92</v>
      </c>
      <c r="B59" s="127" t="s">
        <v>134</v>
      </c>
      <c r="C59" s="260">
        <v>169114</v>
      </c>
      <c r="D59" s="91">
        <f t="shared" si="4"/>
        <v>86.448051118210856</v>
      </c>
      <c r="E59" s="127">
        <v>37.5</v>
      </c>
      <c r="F59" s="128">
        <f t="shared" si="5"/>
        <v>20293.68</v>
      </c>
      <c r="G59" s="128">
        <f t="shared" si="6"/>
        <v>10417.422399999999</v>
      </c>
      <c r="H59" s="128">
        <f t="shared" si="7"/>
        <v>1268.355</v>
      </c>
      <c r="I59" s="129">
        <f t="shared" si="8"/>
        <v>201093.45740000001</v>
      </c>
      <c r="J59" s="130">
        <f t="shared" si="9"/>
        <v>251366.82175</v>
      </c>
      <c r="M59" s="74" t="s">
        <v>190</v>
      </c>
      <c r="N59" s="127" t="s">
        <v>137</v>
      </c>
      <c r="O59" s="260">
        <v>196928</v>
      </c>
      <c r="P59" s="91">
        <f t="shared" si="11"/>
        <v>100.66607028753994</v>
      </c>
      <c r="Q59" s="127">
        <v>37.5</v>
      </c>
      <c r="R59" s="128">
        <f t="shared" si="0"/>
        <v>23631.360000000001</v>
      </c>
      <c r="S59" s="128">
        <f t="shared" si="1"/>
        <v>12130.764799999999</v>
      </c>
      <c r="T59" s="128">
        <f t="shared" si="2"/>
        <v>1476.96</v>
      </c>
      <c r="U59" s="129">
        <f t="shared" si="3"/>
        <v>234167.08479999998</v>
      </c>
      <c r="V59" s="130">
        <f t="shared" si="10"/>
        <v>292708.85599999997</v>
      </c>
    </row>
    <row r="60" spans="1:22" ht="14.4" x14ac:dyDescent="0.3">
      <c r="A60" s="74" t="s">
        <v>93</v>
      </c>
      <c r="B60" s="127" t="s">
        <v>134</v>
      </c>
      <c r="C60" s="260">
        <v>177414</v>
      </c>
      <c r="D60" s="91">
        <f t="shared" si="4"/>
        <v>90.690862619808314</v>
      </c>
      <c r="E60" s="127">
        <v>37.5</v>
      </c>
      <c r="F60" s="128">
        <f t="shared" si="5"/>
        <v>21289.68</v>
      </c>
      <c r="G60" s="128">
        <f t="shared" si="6"/>
        <v>10928.7024</v>
      </c>
      <c r="H60" s="128">
        <f t="shared" si="7"/>
        <v>1330.605</v>
      </c>
      <c r="I60" s="129">
        <f t="shared" si="8"/>
        <v>210962.98740000001</v>
      </c>
      <c r="J60" s="130">
        <f t="shared" si="9"/>
        <v>263703.73425000004</v>
      </c>
      <c r="M60" s="74" t="s">
        <v>191</v>
      </c>
      <c r="N60" s="127" t="s">
        <v>137</v>
      </c>
      <c r="O60" s="260">
        <v>200869</v>
      </c>
      <c r="P60" s="91">
        <f t="shared" si="11"/>
        <v>102.68063897763578</v>
      </c>
      <c r="Q60" s="127">
        <v>37.5</v>
      </c>
      <c r="R60" s="128">
        <f t="shared" si="0"/>
        <v>24104.28</v>
      </c>
      <c r="S60" s="128">
        <f t="shared" si="1"/>
        <v>12373.5304</v>
      </c>
      <c r="T60" s="128">
        <f t="shared" si="2"/>
        <v>1506.5174999999999</v>
      </c>
      <c r="U60" s="129">
        <f t="shared" si="3"/>
        <v>238853.32789999997</v>
      </c>
      <c r="V60" s="130">
        <f t="shared" si="10"/>
        <v>298566.65987499995</v>
      </c>
    </row>
    <row r="61" spans="1:22" ht="14.4" x14ac:dyDescent="0.3">
      <c r="A61" s="74" t="s">
        <v>94</v>
      </c>
      <c r="B61" s="127" t="s">
        <v>134</v>
      </c>
      <c r="C61" s="260">
        <v>180962</v>
      </c>
      <c r="D61" s="91">
        <f t="shared" si="4"/>
        <v>92.504536741214054</v>
      </c>
      <c r="E61" s="127">
        <v>37.5</v>
      </c>
      <c r="F61" s="128">
        <f t="shared" si="5"/>
        <v>21715.439999999999</v>
      </c>
      <c r="G61" s="128">
        <f t="shared" si="6"/>
        <v>11147.2592</v>
      </c>
      <c r="H61" s="128">
        <f t="shared" si="7"/>
        <v>1357.2149999999999</v>
      </c>
      <c r="I61" s="129">
        <f t="shared" si="8"/>
        <v>215181.9142</v>
      </c>
      <c r="J61" s="130">
        <f t="shared" si="9"/>
        <v>268977.39275</v>
      </c>
      <c r="M61" s="74" t="s">
        <v>192</v>
      </c>
      <c r="N61" s="127" t="s">
        <v>137</v>
      </c>
      <c r="O61" s="260">
        <v>204662</v>
      </c>
      <c r="P61" s="91">
        <f t="shared" si="11"/>
        <v>104.61955271565495</v>
      </c>
      <c r="Q61" s="127">
        <v>37.5</v>
      </c>
      <c r="R61" s="128">
        <f t="shared" si="0"/>
        <v>24559.439999999999</v>
      </c>
      <c r="S61" s="128">
        <f t="shared" si="1"/>
        <v>12607.1792</v>
      </c>
      <c r="T61" s="128">
        <f t="shared" si="2"/>
        <v>1534.9649999999999</v>
      </c>
      <c r="U61" s="129">
        <f t="shared" si="3"/>
        <v>243363.58420000001</v>
      </c>
      <c r="V61" s="130">
        <f t="shared" si="10"/>
        <v>304204.48025000002</v>
      </c>
    </row>
    <row r="62" spans="1:22" ht="14.4" x14ac:dyDescent="0.3">
      <c r="A62" s="74" t="s">
        <v>95</v>
      </c>
      <c r="B62" s="127" t="s">
        <v>134</v>
      </c>
      <c r="C62" s="260">
        <v>184514</v>
      </c>
      <c r="D62" s="91">
        <f t="shared" si="4"/>
        <v>94.32025559105432</v>
      </c>
      <c r="E62" s="127">
        <v>37.5</v>
      </c>
      <c r="F62" s="128">
        <f t="shared" si="5"/>
        <v>22141.68</v>
      </c>
      <c r="G62" s="128">
        <f t="shared" si="6"/>
        <v>11366.062399999999</v>
      </c>
      <c r="H62" s="128">
        <f t="shared" si="7"/>
        <v>1383.855</v>
      </c>
      <c r="I62" s="129">
        <f t="shared" si="8"/>
        <v>219405.5974</v>
      </c>
      <c r="J62" s="130">
        <f t="shared" si="9"/>
        <v>274256.99674999999</v>
      </c>
      <c r="M62" s="74" t="s">
        <v>193</v>
      </c>
      <c r="N62" s="127" t="s">
        <v>137</v>
      </c>
      <c r="O62" s="260">
        <v>69118</v>
      </c>
      <c r="P62" s="91">
        <f>+O62*12/313/80</f>
        <v>33.123642172523958</v>
      </c>
      <c r="Q62" s="127">
        <v>40</v>
      </c>
      <c r="R62" s="128">
        <f t="shared" si="0"/>
        <v>8294.16</v>
      </c>
      <c r="S62" s="128">
        <f t="shared" si="1"/>
        <v>4257.6688000000004</v>
      </c>
      <c r="T62" s="128">
        <f t="shared" si="2"/>
        <v>518.38499999999999</v>
      </c>
      <c r="U62" s="129">
        <f t="shared" si="3"/>
        <v>82188.213799999998</v>
      </c>
      <c r="V62" s="130">
        <f t="shared" si="10"/>
        <v>102735.26725</v>
      </c>
    </row>
    <row r="63" spans="1:22" ht="14.4" x14ac:dyDescent="0.3">
      <c r="A63" s="74" t="s">
        <v>96</v>
      </c>
      <c r="B63" s="127" t="s">
        <v>134</v>
      </c>
      <c r="C63" s="260">
        <v>64716</v>
      </c>
      <c r="D63" s="91">
        <f>+C63*12/313/80</f>
        <v>31.014057507987218</v>
      </c>
      <c r="E63" s="127">
        <v>40</v>
      </c>
      <c r="F63" s="128">
        <f t="shared" si="5"/>
        <v>7765.92</v>
      </c>
      <c r="G63" s="128">
        <f t="shared" si="6"/>
        <v>3986.5056</v>
      </c>
      <c r="H63" s="128">
        <f t="shared" si="7"/>
        <v>485.37</v>
      </c>
      <c r="I63" s="129">
        <f t="shared" si="8"/>
        <v>76953.795599999998</v>
      </c>
      <c r="J63" s="130">
        <f t="shared" si="9"/>
        <v>96192.244500000001</v>
      </c>
      <c r="M63" s="74" t="s">
        <v>194</v>
      </c>
      <c r="N63" s="127" t="s">
        <v>137</v>
      </c>
      <c r="O63" s="260">
        <v>72774</v>
      </c>
      <c r="P63" s="91">
        <f t="shared" ref="P63:P86" si="12">+O63*12/313/80</f>
        <v>34.875718849840254</v>
      </c>
      <c r="Q63" s="127">
        <v>40</v>
      </c>
      <c r="R63" s="128">
        <f t="shared" si="0"/>
        <v>8732.8799999999992</v>
      </c>
      <c r="S63" s="128">
        <f t="shared" si="1"/>
        <v>4482.8784000000005</v>
      </c>
      <c r="T63" s="128">
        <f t="shared" si="2"/>
        <v>545.80499999999995</v>
      </c>
      <c r="U63" s="129">
        <f t="shared" si="3"/>
        <v>86535.563399999999</v>
      </c>
      <c r="V63" s="130">
        <f t="shared" si="10"/>
        <v>108169.45425</v>
      </c>
    </row>
    <row r="64" spans="1:22" ht="14.4" x14ac:dyDescent="0.3">
      <c r="A64" s="74" t="s">
        <v>97</v>
      </c>
      <c r="B64" s="127" t="s">
        <v>134</v>
      </c>
      <c r="C64" s="260">
        <v>68412</v>
      </c>
      <c r="D64" s="91">
        <f t="shared" ref="D64:D87" si="13">+C64*12/313/80</f>
        <v>32.785303514376992</v>
      </c>
      <c r="E64" s="127">
        <v>40</v>
      </c>
      <c r="F64" s="128">
        <f t="shared" si="5"/>
        <v>8209.44</v>
      </c>
      <c r="G64" s="128">
        <f t="shared" si="6"/>
        <v>4214.1792000000005</v>
      </c>
      <c r="H64" s="128">
        <f t="shared" si="7"/>
        <v>513.09</v>
      </c>
      <c r="I64" s="129">
        <f t="shared" si="8"/>
        <v>81348.709199999998</v>
      </c>
      <c r="J64" s="130">
        <f t="shared" si="9"/>
        <v>101685.88649999999</v>
      </c>
      <c r="M64" s="74" t="s">
        <v>195</v>
      </c>
      <c r="N64" s="127" t="s">
        <v>137</v>
      </c>
      <c r="O64" s="260">
        <v>76463</v>
      </c>
      <c r="P64" s="91">
        <f t="shared" si="12"/>
        <v>36.64361022364217</v>
      </c>
      <c r="Q64" s="127">
        <v>40</v>
      </c>
      <c r="R64" s="128">
        <f t="shared" si="0"/>
        <v>9175.56</v>
      </c>
      <c r="S64" s="128">
        <f t="shared" si="1"/>
        <v>4710.1207999999997</v>
      </c>
      <c r="T64" s="128">
        <f t="shared" si="2"/>
        <v>573.47249999999997</v>
      </c>
      <c r="U64" s="129">
        <f t="shared" si="3"/>
        <v>90922.153300000005</v>
      </c>
      <c r="V64" s="130">
        <f t="shared" si="10"/>
        <v>113652.69162500001</v>
      </c>
    </row>
    <row r="65" spans="1:22" ht="14.4" x14ac:dyDescent="0.3">
      <c r="A65" s="74" t="s">
        <v>98</v>
      </c>
      <c r="B65" s="127" t="s">
        <v>134</v>
      </c>
      <c r="C65" s="260">
        <v>72109</v>
      </c>
      <c r="D65" s="91">
        <f t="shared" si="13"/>
        <v>34.557028753993606</v>
      </c>
      <c r="E65" s="127">
        <v>40</v>
      </c>
      <c r="F65" s="128">
        <f t="shared" si="5"/>
        <v>8653.08</v>
      </c>
      <c r="G65" s="128">
        <f t="shared" si="6"/>
        <v>4441.9144000000006</v>
      </c>
      <c r="H65" s="128">
        <f t="shared" si="7"/>
        <v>540.8175</v>
      </c>
      <c r="I65" s="129">
        <f t="shared" si="8"/>
        <v>85744.811900000001</v>
      </c>
      <c r="J65" s="130">
        <f t="shared" si="9"/>
        <v>107181.01487499999</v>
      </c>
      <c r="M65" s="74" t="s">
        <v>196</v>
      </c>
      <c r="N65" s="127" t="s">
        <v>137</v>
      </c>
      <c r="O65" s="260">
        <v>80160</v>
      </c>
      <c r="P65" s="91">
        <f t="shared" si="12"/>
        <v>38.415335463258785</v>
      </c>
      <c r="Q65" s="127">
        <v>40</v>
      </c>
      <c r="R65" s="128">
        <f t="shared" si="0"/>
        <v>9619.1999999999989</v>
      </c>
      <c r="S65" s="128">
        <f t="shared" si="1"/>
        <v>4937.8559999999998</v>
      </c>
      <c r="T65" s="128">
        <f t="shared" si="2"/>
        <v>601.19999999999993</v>
      </c>
      <c r="U65" s="129">
        <f t="shared" si="3"/>
        <v>95318.255999999994</v>
      </c>
      <c r="V65" s="130">
        <f t="shared" si="10"/>
        <v>119147.81999999999</v>
      </c>
    </row>
    <row r="66" spans="1:22" ht="14.4" x14ac:dyDescent="0.3">
      <c r="A66" s="74" t="s">
        <v>99</v>
      </c>
      <c r="B66" s="127" t="s">
        <v>134</v>
      </c>
      <c r="C66" s="260">
        <v>75807</v>
      </c>
      <c r="D66" s="91">
        <f t="shared" si="13"/>
        <v>36.329233226837061</v>
      </c>
      <c r="E66" s="127">
        <v>40</v>
      </c>
      <c r="F66" s="128">
        <f t="shared" si="5"/>
        <v>9096.84</v>
      </c>
      <c r="G66" s="128">
        <f t="shared" si="6"/>
        <v>4669.7111999999997</v>
      </c>
      <c r="H66" s="128">
        <f t="shared" si="7"/>
        <v>568.55250000000001</v>
      </c>
      <c r="I66" s="129">
        <f t="shared" si="8"/>
        <v>90142.103700000007</v>
      </c>
      <c r="J66" s="130">
        <f t="shared" si="9"/>
        <v>112677.629625</v>
      </c>
      <c r="M66" s="74" t="s">
        <v>197</v>
      </c>
      <c r="N66" s="127" t="s">
        <v>137</v>
      </c>
      <c r="O66" s="260">
        <v>83159</v>
      </c>
      <c r="P66" s="91">
        <f t="shared" si="12"/>
        <v>39.852555910543131</v>
      </c>
      <c r="Q66" s="127">
        <v>40</v>
      </c>
      <c r="R66" s="128">
        <f t="shared" si="0"/>
        <v>9979.08</v>
      </c>
      <c r="S66" s="128">
        <f t="shared" si="1"/>
        <v>5122.5944</v>
      </c>
      <c r="T66" s="128">
        <f t="shared" si="2"/>
        <v>623.6925</v>
      </c>
      <c r="U66" s="129">
        <f t="shared" si="3"/>
        <v>98884.366900000008</v>
      </c>
      <c r="V66" s="130">
        <f t="shared" si="10"/>
        <v>123605.45862500001</v>
      </c>
    </row>
    <row r="67" spans="1:22" ht="14.4" x14ac:dyDescent="0.3">
      <c r="A67" s="74" t="s">
        <v>100</v>
      </c>
      <c r="B67" s="127" t="s">
        <v>134</v>
      </c>
      <c r="C67" s="260">
        <v>78815</v>
      </c>
      <c r="D67" s="91">
        <f t="shared" si="13"/>
        <v>37.77076677316294</v>
      </c>
      <c r="E67" s="127">
        <v>40</v>
      </c>
      <c r="F67" s="128">
        <f t="shared" si="5"/>
        <v>9457.7999999999993</v>
      </c>
      <c r="G67" s="128">
        <f t="shared" si="6"/>
        <v>4855.0039999999999</v>
      </c>
      <c r="H67" s="128">
        <f t="shared" si="7"/>
        <v>591.11249999999995</v>
      </c>
      <c r="I67" s="129">
        <f t="shared" si="8"/>
        <v>93718.916500000007</v>
      </c>
      <c r="J67" s="130">
        <f t="shared" si="9"/>
        <v>117148.645625</v>
      </c>
      <c r="M67" s="74" t="s">
        <v>198</v>
      </c>
      <c r="N67" s="127" t="s">
        <v>137</v>
      </c>
      <c r="O67" s="260">
        <v>86160</v>
      </c>
      <c r="P67" s="91">
        <f t="shared" si="12"/>
        <v>41.290734824281152</v>
      </c>
      <c r="Q67" s="127">
        <v>40</v>
      </c>
      <c r="R67" s="128">
        <f t="shared" si="0"/>
        <v>10339.199999999999</v>
      </c>
      <c r="S67" s="128">
        <f t="shared" si="1"/>
        <v>5307.4560000000001</v>
      </c>
      <c r="T67" s="128">
        <f t="shared" si="2"/>
        <v>646.19999999999993</v>
      </c>
      <c r="U67" s="129">
        <f t="shared" si="3"/>
        <v>102452.856</v>
      </c>
      <c r="V67" s="130">
        <f t="shared" si="10"/>
        <v>128066.07</v>
      </c>
    </row>
    <row r="68" spans="1:22" ht="14.4" x14ac:dyDescent="0.3">
      <c r="A68" s="74" t="s">
        <v>101</v>
      </c>
      <c r="B68" s="127" t="s">
        <v>134</v>
      </c>
      <c r="C68" s="260">
        <v>81816</v>
      </c>
      <c r="D68" s="91">
        <f t="shared" si="13"/>
        <v>39.208945686900961</v>
      </c>
      <c r="E68" s="127">
        <v>40</v>
      </c>
      <c r="F68" s="128">
        <f t="shared" si="5"/>
        <v>9817.92</v>
      </c>
      <c r="G68" s="128">
        <f t="shared" si="6"/>
        <v>5039.8656000000001</v>
      </c>
      <c r="H68" s="128">
        <f t="shared" si="7"/>
        <v>613.62</v>
      </c>
      <c r="I68" s="129">
        <f t="shared" si="8"/>
        <v>97287.405599999998</v>
      </c>
      <c r="J68" s="130">
        <f t="shared" si="9"/>
        <v>121609.257</v>
      </c>
      <c r="M68" s="74" t="s">
        <v>199</v>
      </c>
      <c r="N68" s="127" t="s">
        <v>137</v>
      </c>
      <c r="O68" s="260">
        <v>89161</v>
      </c>
      <c r="P68" s="91">
        <f t="shared" si="12"/>
        <v>42.728913738019166</v>
      </c>
      <c r="Q68" s="127">
        <v>40</v>
      </c>
      <c r="R68" s="128">
        <f t="shared" si="0"/>
        <v>10699.32</v>
      </c>
      <c r="S68" s="128">
        <f t="shared" si="1"/>
        <v>5492.3176000000003</v>
      </c>
      <c r="T68" s="128">
        <f t="shared" si="2"/>
        <v>668.70749999999998</v>
      </c>
      <c r="U68" s="129">
        <f t="shared" si="3"/>
        <v>106021.34510000001</v>
      </c>
      <c r="V68" s="130">
        <f t="shared" si="10"/>
        <v>132526.68137500001</v>
      </c>
    </row>
    <row r="69" spans="1:22" ht="14.4" x14ac:dyDescent="0.3">
      <c r="A69" s="74" t="s">
        <v>102</v>
      </c>
      <c r="B69" s="127" t="s">
        <v>134</v>
      </c>
      <c r="C69" s="260">
        <v>84822</v>
      </c>
      <c r="D69" s="91">
        <f t="shared" si="13"/>
        <v>40.649520766773165</v>
      </c>
      <c r="E69" s="127">
        <v>40</v>
      </c>
      <c r="F69" s="128">
        <f t="shared" si="5"/>
        <v>10178.64</v>
      </c>
      <c r="G69" s="128">
        <f t="shared" si="6"/>
        <v>5225.0352000000003</v>
      </c>
      <c r="H69" s="128">
        <f t="shared" si="7"/>
        <v>636.16499999999996</v>
      </c>
      <c r="I69" s="129">
        <f t="shared" si="8"/>
        <v>100861.84019999999</v>
      </c>
      <c r="J69" s="130">
        <f t="shared" si="9"/>
        <v>126077.30024999999</v>
      </c>
      <c r="M69" s="74" t="s">
        <v>200</v>
      </c>
      <c r="N69" s="127" t="s">
        <v>137</v>
      </c>
      <c r="O69" s="260">
        <v>92158</v>
      </c>
      <c r="P69" s="91">
        <f t="shared" si="12"/>
        <v>44.165175718849838</v>
      </c>
      <c r="Q69" s="127">
        <v>40</v>
      </c>
      <c r="R69" s="128">
        <f t="shared" si="0"/>
        <v>11058.96</v>
      </c>
      <c r="S69" s="128">
        <f t="shared" si="1"/>
        <v>5676.9327999999996</v>
      </c>
      <c r="T69" s="128">
        <f t="shared" si="2"/>
        <v>691.18499999999995</v>
      </c>
      <c r="U69" s="129">
        <f t="shared" si="3"/>
        <v>109585.07779999998</v>
      </c>
      <c r="V69" s="130">
        <f t="shared" si="10"/>
        <v>136981.34724999999</v>
      </c>
    </row>
    <row r="70" spans="1:22" ht="14.4" x14ac:dyDescent="0.3">
      <c r="A70" s="74" t="s">
        <v>103</v>
      </c>
      <c r="B70" s="127" t="s">
        <v>134</v>
      </c>
      <c r="C70" s="260">
        <v>87822</v>
      </c>
      <c r="D70" s="91">
        <f t="shared" si="13"/>
        <v>42.087220447284345</v>
      </c>
      <c r="E70" s="127">
        <v>40</v>
      </c>
      <c r="F70" s="128">
        <f t="shared" ref="F70:F87" si="14">C70*F$4</f>
        <v>10538.64</v>
      </c>
      <c r="G70" s="128">
        <f t="shared" ref="G70:G87" si="15">(C70+F70)*5.5%</f>
        <v>5409.8352000000004</v>
      </c>
      <c r="H70" s="128">
        <f t="shared" ref="H70:H87" si="16">(C70)*0.75%</f>
        <v>658.66499999999996</v>
      </c>
      <c r="I70" s="129">
        <f t="shared" ref="I70:I87" si="17">C70+F70+G70+H70</f>
        <v>104429.14019999999</v>
      </c>
      <c r="J70" s="130">
        <f t="shared" ref="J70:J87" si="18">I70*1.25</f>
        <v>130536.42525</v>
      </c>
      <c r="M70" s="74" t="s">
        <v>201</v>
      </c>
      <c r="N70" s="127" t="s">
        <v>137</v>
      </c>
      <c r="O70" s="260">
        <v>96777</v>
      </c>
      <c r="P70" s="91">
        <f t="shared" si="12"/>
        <v>46.378753993610225</v>
      </c>
      <c r="Q70" s="127">
        <v>40</v>
      </c>
      <c r="R70" s="128">
        <f t="shared" ref="R70:R86" si="19">O70*F$4</f>
        <v>11613.24</v>
      </c>
      <c r="S70" s="128">
        <f t="shared" ref="S70:S86" si="20">(O70+R70)*5.5%</f>
        <v>5961.4632000000001</v>
      </c>
      <c r="T70" s="128">
        <f t="shared" ref="T70:T86" si="21">(O70)*0.75%</f>
        <v>725.82749999999999</v>
      </c>
      <c r="U70" s="129">
        <f t="shared" ref="U70:U86" si="22">O70+R70+S70+T70</f>
        <v>115077.5307</v>
      </c>
      <c r="V70" s="130">
        <f t="shared" si="10"/>
        <v>143846.913375</v>
      </c>
    </row>
    <row r="71" spans="1:22" ht="14.4" x14ac:dyDescent="0.3">
      <c r="A71" s="74" t="s">
        <v>104</v>
      </c>
      <c r="B71" s="127" t="s">
        <v>134</v>
      </c>
      <c r="C71" s="260">
        <v>92446</v>
      </c>
      <c r="D71" s="91">
        <f t="shared" si="13"/>
        <v>44.303194888178915</v>
      </c>
      <c r="E71" s="127">
        <v>40</v>
      </c>
      <c r="F71" s="128">
        <f t="shared" si="14"/>
        <v>11093.52</v>
      </c>
      <c r="G71" s="128">
        <f t="shared" si="15"/>
        <v>5694.6736000000001</v>
      </c>
      <c r="H71" s="128">
        <f t="shared" si="16"/>
        <v>693.34500000000003</v>
      </c>
      <c r="I71" s="129">
        <f t="shared" si="17"/>
        <v>109927.5386</v>
      </c>
      <c r="J71" s="130">
        <f t="shared" si="18"/>
        <v>137409.42324999999</v>
      </c>
      <c r="M71" s="74" t="s">
        <v>202</v>
      </c>
      <c r="N71" s="127" t="s">
        <v>137</v>
      </c>
      <c r="O71" s="260">
        <v>100240</v>
      </c>
      <c r="P71" s="91">
        <f t="shared" si="12"/>
        <v>48.038338658146969</v>
      </c>
      <c r="Q71" s="127">
        <v>40</v>
      </c>
      <c r="R71" s="128">
        <f t="shared" si="19"/>
        <v>12028.8</v>
      </c>
      <c r="S71" s="128">
        <f t="shared" si="20"/>
        <v>6174.7840000000006</v>
      </c>
      <c r="T71" s="128">
        <f t="shared" si="21"/>
        <v>751.8</v>
      </c>
      <c r="U71" s="129">
        <f t="shared" si="22"/>
        <v>119195.38400000001</v>
      </c>
      <c r="V71" s="130">
        <f t="shared" ref="V71:V86" si="23">U71*1.25</f>
        <v>148994.23000000001</v>
      </c>
    </row>
    <row r="72" spans="1:22" ht="14.4" x14ac:dyDescent="0.3">
      <c r="A72" s="74" t="s">
        <v>105</v>
      </c>
      <c r="B72" s="127" t="s">
        <v>134</v>
      </c>
      <c r="C72" s="260">
        <v>95913</v>
      </c>
      <c r="D72" s="91">
        <f t="shared" si="13"/>
        <v>45.964696485623008</v>
      </c>
      <c r="E72" s="127">
        <v>40</v>
      </c>
      <c r="F72" s="128">
        <f t="shared" si="14"/>
        <v>11509.56</v>
      </c>
      <c r="G72" s="128">
        <f t="shared" si="15"/>
        <v>5908.2407999999996</v>
      </c>
      <c r="H72" s="128">
        <f t="shared" si="16"/>
        <v>719.34749999999997</v>
      </c>
      <c r="I72" s="129">
        <f t="shared" si="17"/>
        <v>114050.1483</v>
      </c>
      <c r="J72" s="130">
        <f t="shared" si="18"/>
        <v>142562.685375</v>
      </c>
      <c r="M72" s="74" t="s">
        <v>203</v>
      </c>
      <c r="N72" s="127" t="s">
        <v>137</v>
      </c>
      <c r="O72" s="260">
        <v>103697</v>
      </c>
      <c r="P72" s="91">
        <f t="shared" si="12"/>
        <v>49.695047923322683</v>
      </c>
      <c r="Q72" s="127">
        <v>40</v>
      </c>
      <c r="R72" s="128">
        <f t="shared" si="19"/>
        <v>12443.64</v>
      </c>
      <c r="S72" s="128">
        <f t="shared" si="20"/>
        <v>6387.7352000000001</v>
      </c>
      <c r="T72" s="128">
        <f t="shared" si="21"/>
        <v>777.72749999999996</v>
      </c>
      <c r="U72" s="129">
        <f t="shared" si="22"/>
        <v>123306.10269999999</v>
      </c>
      <c r="V72" s="130">
        <f t="shared" si="23"/>
        <v>154132.62837499997</v>
      </c>
    </row>
    <row r="73" spans="1:22" ht="14.4" x14ac:dyDescent="0.3">
      <c r="A73" s="74" t="s">
        <v>106</v>
      </c>
      <c r="B73" s="127" t="s">
        <v>134</v>
      </c>
      <c r="C73" s="260">
        <v>99382</v>
      </c>
      <c r="D73" s="91">
        <f t="shared" si="13"/>
        <v>47.627156549520762</v>
      </c>
      <c r="E73" s="127">
        <v>40</v>
      </c>
      <c r="F73" s="128">
        <f t="shared" si="14"/>
        <v>11925.84</v>
      </c>
      <c r="G73" s="128">
        <f t="shared" si="15"/>
        <v>6121.9312</v>
      </c>
      <c r="H73" s="128">
        <f t="shared" si="16"/>
        <v>745.36500000000001</v>
      </c>
      <c r="I73" s="129">
        <f t="shared" si="17"/>
        <v>118175.13620000001</v>
      </c>
      <c r="J73" s="130">
        <f t="shared" si="18"/>
        <v>147718.92025000002</v>
      </c>
      <c r="M73" s="74" t="s">
        <v>204</v>
      </c>
      <c r="N73" s="127" t="s">
        <v>137</v>
      </c>
      <c r="O73" s="260">
        <v>107161</v>
      </c>
      <c r="P73" s="91">
        <f t="shared" si="12"/>
        <v>51.355111821086254</v>
      </c>
      <c r="Q73" s="127">
        <v>40</v>
      </c>
      <c r="R73" s="128">
        <f t="shared" si="19"/>
        <v>12859.32</v>
      </c>
      <c r="S73" s="128">
        <f t="shared" si="20"/>
        <v>6601.1176000000005</v>
      </c>
      <c r="T73" s="128">
        <f t="shared" si="21"/>
        <v>803.70749999999998</v>
      </c>
      <c r="U73" s="129">
        <f t="shared" si="22"/>
        <v>127425.14510000001</v>
      </c>
      <c r="V73" s="130">
        <f t="shared" si="23"/>
        <v>159281.43137500001</v>
      </c>
    </row>
    <row r="74" spans="1:22" ht="14.4" x14ac:dyDescent="0.3">
      <c r="A74" s="74" t="s">
        <v>107</v>
      </c>
      <c r="B74" s="127" t="s">
        <v>134</v>
      </c>
      <c r="C74" s="260">
        <v>102850</v>
      </c>
      <c r="D74" s="91">
        <f t="shared" si="13"/>
        <v>49.28913738019169</v>
      </c>
      <c r="E74" s="127">
        <v>40</v>
      </c>
      <c r="F74" s="128">
        <f t="shared" si="14"/>
        <v>12342</v>
      </c>
      <c r="G74" s="128">
        <f t="shared" si="15"/>
        <v>6335.56</v>
      </c>
      <c r="H74" s="128">
        <f t="shared" si="16"/>
        <v>771.375</v>
      </c>
      <c r="I74" s="129">
        <f t="shared" si="17"/>
        <v>122298.935</v>
      </c>
      <c r="J74" s="130">
        <f t="shared" si="18"/>
        <v>152873.66875000001</v>
      </c>
      <c r="M74" s="74" t="s">
        <v>205</v>
      </c>
      <c r="N74" s="127" t="s">
        <v>137</v>
      </c>
      <c r="O74" s="260">
        <v>110620</v>
      </c>
      <c r="P74" s="91">
        <f t="shared" si="12"/>
        <v>53.012779552715656</v>
      </c>
      <c r="Q74" s="127">
        <v>40</v>
      </c>
      <c r="R74" s="128">
        <f t="shared" si="19"/>
        <v>13274.4</v>
      </c>
      <c r="S74" s="128">
        <f t="shared" si="20"/>
        <v>6814.192</v>
      </c>
      <c r="T74" s="128">
        <f t="shared" si="21"/>
        <v>829.65</v>
      </c>
      <c r="U74" s="129">
        <f t="shared" si="22"/>
        <v>131538.242</v>
      </c>
      <c r="V74" s="130">
        <f t="shared" si="23"/>
        <v>164422.80249999999</v>
      </c>
    </row>
    <row r="75" spans="1:22" ht="14.4" x14ac:dyDescent="0.3">
      <c r="A75" s="74" t="s">
        <v>108</v>
      </c>
      <c r="B75" s="127" t="s">
        <v>134</v>
      </c>
      <c r="C75" s="260">
        <v>106314</v>
      </c>
      <c r="D75" s="91">
        <f t="shared" si="13"/>
        <v>50.949201277955275</v>
      </c>
      <c r="E75" s="127">
        <v>40</v>
      </c>
      <c r="F75" s="128">
        <f t="shared" si="14"/>
        <v>12757.68</v>
      </c>
      <c r="G75" s="128">
        <f t="shared" si="15"/>
        <v>6548.9423999999999</v>
      </c>
      <c r="H75" s="128">
        <f t="shared" si="16"/>
        <v>797.35500000000002</v>
      </c>
      <c r="I75" s="129">
        <f t="shared" si="17"/>
        <v>126417.97739999999</v>
      </c>
      <c r="J75" s="130">
        <f t="shared" si="18"/>
        <v>158022.47175</v>
      </c>
      <c r="M75" s="74" t="s">
        <v>206</v>
      </c>
      <c r="N75" s="127" t="s">
        <v>137</v>
      </c>
      <c r="O75" s="260">
        <v>114087</v>
      </c>
      <c r="P75" s="91">
        <f t="shared" si="12"/>
        <v>54.674281150159743</v>
      </c>
      <c r="Q75" s="127">
        <v>40</v>
      </c>
      <c r="R75" s="128">
        <f t="shared" si="19"/>
        <v>13690.439999999999</v>
      </c>
      <c r="S75" s="128">
        <f t="shared" si="20"/>
        <v>7027.7592000000004</v>
      </c>
      <c r="T75" s="128">
        <f t="shared" si="21"/>
        <v>855.65249999999992</v>
      </c>
      <c r="U75" s="129">
        <f t="shared" si="22"/>
        <v>135660.8517</v>
      </c>
      <c r="V75" s="130">
        <f t="shared" si="23"/>
        <v>169576.064625</v>
      </c>
    </row>
    <row r="76" spans="1:22" ht="14.4" x14ac:dyDescent="0.3">
      <c r="A76" s="74" t="s">
        <v>109</v>
      </c>
      <c r="B76" s="127" t="s">
        <v>134</v>
      </c>
      <c r="C76" s="260">
        <v>109783</v>
      </c>
      <c r="D76" s="91">
        <f t="shared" si="13"/>
        <v>52.611661341853036</v>
      </c>
      <c r="E76" s="127">
        <v>40</v>
      </c>
      <c r="F76" s="128">
        <f t="shared" si="14"/>
        <v>13173.96</v>
      </c>
      <c r="G76" s="128">
        <f t="shared" si="15"/>
        <v>6762.6327999999994</v>
      </c>
      <c r="H76" s="128">
        <f t="shared" si="16"/>
        <v>823.37249999999995</v>
      </c>
      <c r="I76" s="129">
        <f t="shared" si="17"/>
        <v>130542.96529999998</v>
      </c>
      <c r="J76" s="130">
        <f t="shared" si="18"/>
        <v>163178.70662499999</v>
      </c>
      <c r="M76" s="74" t="s">
        <v>207</v>
      </c>
      <c r="N76" s="127" t="s">
        <v>137</v>
      </c>
      <c r="O76" s="260">
        <v>117544</v>
      </c>
      <c r="P76" s="91">
        <f t="shared" si="12"/>
        <v>56.330990415335464</v>
      </c>
      <c r="Q76" s="127">
        <v>40</v>
      </c>
      <c r="R76" s="128">
        <f t="shared" si="19"/>
        <v>14105.279999999999</v>
      </c>
      <c r="S76" s="128">
        <f t="shared" si="20"/>
        <v>7240.7103999999999</v>
      </c>
      <c r="T76" s="128">
        <f t="shared" si="21"/>
        <v>881.57999999999993</v>
      </c>
      <c r="U76" s="129">
        <f t="shared" si="22"/>
        <v>139771.5704</v>
      </c>
      <c r="V76" s="130">
        <f t="shared" si="23"/>
        <v>174714.46299999999</v>
      </c>
    </row>
    <row r="77" spans="1:22" ht="14.4" x14ac:dyDescent="0.3">
      <c r="A77" s="74" t="s">
        <v>110</v>
      </c>
      <c r="B77" s="127" t="s">
        <v>134</v>
      </c>
      <c r="C77" s="260">
        <v>113245</v>
      </c>
      <c r="D77" s="91">
        <f t="shared" si="13"/>
        <v>54.27076677316294</v>
      </c>
      <c r="E77" s="127">
        <v>40</v>
      </c>
      <c r="F77" s="128">
        <f t="shared" si="14"/>
        <v>13589.4</v>
      </c>
      <c r="G77" s="128">
        <f t="shared" si="15"/>
        <v>6975.8919999999998</v>
      </c>
      <c r="H77" s="128">
        <f t="shared" si="16"/>
        <v>849.33749999999998</v>
      </c>
      <c r="I77" s="129">
        <f t="shared" si="17"/>
        <v>134659.62949999998</v>
      </c>
      <c r="J77" s="130">
        <f t="shared" si="18"/>
        <v>168324.53687499999</v>
      </c>
      <c r="M77" s="74" t="s">
        <v>208</v>
      </c>
      <c r="N77" s="127" t="s">
        <v>137</v>
      </c>
      <c r="O77" s="260">
        <v>121007</v>
      </c>
      <c r="P77" s="91">
        <f t="shared" si="12"/>
        <v>57.990575079872201</v>
      </c>
      <c r="Q77" s="127">
        <v>40</v>
      </c>
      <c r="R77" s="128">
        <f t="shared" si="19"/>
        <v>14520.84</v>
      </c>
      <c r="S77" s="128">
        <f t="shared" si="20"/>
        <v>7454.0311999999994</v>
      </c>
      <c r="T77" s="128">
        <f t="shared" si="21"/>
        <v>907.55250000000001</v>
      </c>
      <c r="U77" s="129">
        <f t="shared" si="22"/>
        <v>143889.42369999998</v>
      </c>
      <c r="V77" s="130">
        <f t="shared" si="23"/>
        <v>179861.77962499997</v>
      </c>
    </row>
    <row r="78" spans="1:22" ht="14.4" x14ac:dyDescent="0.3">
      <c r="A78" s="74" t="s">
        <v>111</v>
      </c>
      <c r="B78" s="127" t="s">
        <v>134</v>
      </c>
      <c r="C78" s="260">
        <v>116713</v>
      </c>
      <c r="D78" s="91">
        <f t="shared" si="13"/>
        <v>55.932747603833867</v>
      </c>
      <c r="E78" s="127">
        <v>40</v>
      </c>
      <c r="F78" s="128">
        <f t="shared" si="14"/>
        <v>14005.56</v>
      </c>
      <c r="G78" s="128">
        <f t="shared" si="15"/>
        <v>7189.5208000000002</v>
      </c>
      <c r="H78" s="128">
        <f t="shared" si="16"/>
        <v>875.34749999999997</v>
      </c>
      <c r="I78" s="129">
        <f t="shared" si="17"/>
        <v>138783.4283</v>
      </c>
      <c r="J78" s="130">
        <f t="shared" si="18"/>
        <v>173479.28537500001</v>
      </c>
      <c r="M78" s="74" t="s">
        <v>209</v>
      </c>
      <c r="N78" s="127" t="s">
        <v>137</v>
      </c>
      <c r="O78" s="260">
        <v>124465</v>
      </c>
      <c r="P78" s="91">
        <f t="shared" si="12"/>
        <v>59.647763578274763</v>
      </c>
      <c r="Q78" s="127">
        <v>40</v>
      </c>
      <c r="R78" s="128">
        <f t="shared" si="19"/>
        <v>14935.8</v>
      </c>
      <c r="S78" s="128">
        <f t="shared" si="20"/>
        <v>7667.043999999999</v>
      </c>
      <c r="T78" s="128">
        <f t="shared" si="21"/>
        <v>933.48749999999995</v>
      </c>
      <c r="U78" s="129">
        <f t="shared" si="22"/>
        <v>148001.33149999997</v>
      </c>
      <c r="V78" s="130">
        <f t="shared" si="23"/>
        <v>185001.66437499996</v>
      </c>
    </row>
    <row r="79" spans="1:22" ht="14.4" x14ac:dyDescent="0.3">
      <c r="A79" s="74" t="s">
        <v>112</v>
      </c>
      <c r="B79" s="127" t="s">
        <v>134</v>
      </c>
      <c r="C79" s="260">
        <v>120181</v>
      </c>
      <c r="D79" s="91">
        <f t="shared" si="13"/>
        <v>57.594728434504795</v>
      </c>
      <c r="E79" s="127">
        <v>40</v>
      </c>
      <c r="F79" s="128">
        <f t="shared" si="14"/>
        <v>14421.72</v>
      </c>
      <c r="G79" s="128">
        <f t="shared" si="15"/>
        <v>7403.1495999999997</v>
      </c>
      <c r="H79" s="128">
        <f t="shared" si="16"/>
        <v>901.35749999999996</v>
      </c>
      <c r="I79" s="129">
        <f t="shared" si="17"/>
        <v>142907.22710000002</v>
      </c>
      <c r="J79" s="130">
        <f t="shared" si="18"/>
        <v>178634.03387500002</v>
      </c>
      <c r="M79" s="74" t="s">
        <v>210</v>
      </c>
      <c r="N79" s="127" t="s">
        <v>137</v>
      </c>
      <c r="O79" s="260">
        <v>127931</v>
      </c>
      <c r="P79" s="91">
        <f t="shared" si="12"/>
        <v>61.308785942492008</v>
      </c>
      <c r="Q79" s="127">
        <v>40</v>
      </c>
      <c r="R79" s="128">
        <f t="shared" si="19"/>
        <v>15351.72</v>
      </c>
      <c r="S79" s="128">
        <f t="shared" si="20"/>
        <v>7880.5496000000003</v>
      </c>
      <c r="T79" s="128">
        <f t="shared" si="21"/>
        <v>959.48249999999996</v>
      </c>
      <c r="U79" s="129">
        <f t="shared" si="22"/>
        <v>152122.75210000001</v>
      </c>
      <c r="V79" s="130">
        <f t="shared" si="23"/>
        <v>190153.44012500002</v>
      </c>
    </row>
    <row r="80" spans="1:22" ht="14.4" x14ac:dyDescent="0.3">
      <c r="A80" s="74" t="s">
        <v>113</v>
      </c>
      <c r="B80" s="127" t="s">
        <v>134</v>
      </c>
      <c r="C80" s="260">
        <v>123648</v>
      </c>
      <c r="D80" s="91">
        <f t="shared" si="13"/>
        <v>59.256230031948881</v>
      </c>
      <c r="E80" s="127">
        <v>40</v>
      </c>
      <c r="F80" s="128">
        <f t="shared" si="14"/>
        <v>14837.76</v>
      </c>
      <c r="G80" s="128">
        <f t="shared" si="15"/>
        <v>7616.7168000000001</v>
      </c>
      <c r="H80" s="128">
        <f t="shared" si="16"/>
        <v>927.36</v>
      </c>
      <c r="I80" s="129">
        <f t="shared" si="17"/>
        <v>147029.83679999999</v>
      </c>
      <c r="J80" s="130">
        <f t="shared" si="18"/>
        <v>183787.29599999997</v>
      </c>
      <c r="M80" s="74" t="s">
        <v>211</v>
      </c>
      <c r="N80" s="127" t="s">
        <v>137</v>
      </c>
      <c r="O80" s="260">
        <v>131390</v>
      </c>
      <c r="P80" s="91">
        <f t="shared" si="12"/>
        <v>62.966453674121411</v>
      </c>
      <c r="Q80" s="127">
        <v>40</v>
      </c>
      <c r="R80" s="128">
        <f t="shared" si="19"/>
        <v>15766.8</v>
      </c>
      <c r="S80" s="128">
        <f t="shared" si="20"/>
        <v>8093.6239999999998</v>
      </c>
      <c r="T80" s="128">
        <f t="shared" si="21"/>
        <v>985.42499999999995</v>
      </c>
      <c r="U80" s="129">
        <f t="shared" si="22"/>
        <v>156235.84899999999</v>
      </c>
      <c r="V80" s="130">
        <f t="shared" si="23"/>
        <v>195294.81124999997</v>
      </c>
    </row>
    <row r="81" spans="1:22" ht="14.4" x14ac:dyDescent="0.3">
      <c r="A81" s="74" t="s">
        <v>114</v>
      </c>
      <c r="B81" s="127" t="s">
        <v>134</v>
      </c>
      <c r="C81" s="260">
        <v>127112</v>
      </c>
      <c r="D81" s="91">
        <f t="shared" si="13"/>
        <v>60.916293929712459</v>
      </c>
      <c r="E81" s="127">
        <v>40</v>
      </c>
      <c r="F81" s="128">
        <f t="shared" si="14"/>
        <v>15253.439999999999</v>
      </c>
      <c r="G81" s="128">
        <f t="shared" si="15"/>
        <v>7830.0992000000006</v>
      </c>
      <c r="H81" s="128">
        <f t="shared" si="16"/>
        <v>953.33999999999992</v>
      </c>
      <c r="I81" s="129">
        <f t="shared" si="17"/>
        <v>151148.8792</v>
      </c>
      <c r="J81" s="130">
        <f t="shared" si="18"/>
        <v>188936.09899999999</v>
      </c>
      <c r="M81" s="74" t="s">
        <v>212</v>
      </c>
      <c r="N81" s="127" t="s">
        <v>137</v>
      </c>
      <c r="O81" s="260">
        <v>134854</v>
      </c>
      <c r="P81" s="91">
        <f t="shared" si="12"/>
        <v>64.626517571884989</v>
      </c>
      <c r="Q81" s="127">
        <v>40</v>
      </c>
      <c r="R81" s="128">
        <f t="shared" si="19"/>
        <v>16182.48</v>
      </c>
      <c r="S81" s="128">
        <f t="shared" si="20"/>
        <v>8307.0064000000002</v>
      </c>
      <c r="T81" s="128">
        <f t="shared" si="21"/>
        <v>1011.405</v>
      </c>
      <c r="U81" s="129">
        <f t="shared" si="22"/>
        <v>160354.89140000002</v>
      </c>
      <c r="V81" s="130">
        <f t="shared" si="23"/>
        <v>200443.61425000004</v>
      </c>
    </row>
    <row r="82" spans="1:22" ht="14.4" x14ac:dyDescent="0.3">
      <c r="A82" s="74" t="s">
        <v>115</v>
      </c>
      <c r="B82" s="127" t="s">
        <v>134</v>
      </c>
      <c r="C82" s="260">
        <v>130582</v>
      </c>
      <c r="D82" s="91">
        <f t="shared" si="13"/>
        <v>62.579233226837061</v>
      </c>
      <c r="E82" s="127">
        <v>40</v>
      </c>
      <c r="F82" s="128">
        <f t="shared" si="14"/>
        <v>15669.84</v>
      </c>
      <c r="G82" s="128">
        <f t="shared" si="15"/>
        <v>8043.8512000000001</v>
      </c>
      <c r="H82" s="128">
        <f t="shared" si="16"/>
        <v>979.36500000000001</v>
      </c>
      <c r="I82" s="129">
        <f t="shared" si="17"/>
        <v>155275.05619999999</v>
      </c>
      <c r="J82" s="130">
        <f t="shared" si="18"/>
        <v>194093.82024999999</v>
      </c>
      <c r="M82" s="74" t="s">
        <v>213</v>
      </c>
      <c r="N82" s="127" t="s">
        <v>137</v>
      </c>
      <c r="O82" s="260">
        <v>140626</v>
      </c>
      <c r="P82" s="91">
        <f t="shared" si="12"/>
        <v>67.392651757188503</v>
      </c>
      <c r="Q82" s="127">
        <v>40</v>
      </c>
      <c r="R82" s="128">
        <f t="shared" si="19"/>
        <v>16875.12</v>
      </c>
      <c r="S82" s="128">
        <f t="shared" si="20"/>
        <v>8662.5615999999991</v>
      </c>
      <c r="T82" s="128">
        <f t="shared" si="21"/>
        <v>1054.6949999999999</v>
      </c>
      <c r="U82" s="129">
        <f t="shared" si="22"/>
        <v>167218.37659999999</v>
      </c>
      <c r="V82" s="130">
        <f t="shared" si="23"/>
        <v>209022.97074999998</v>
      </c>
    </row>
    <row r="83" spans="1:22" ht="14.4" x14ac:dyDescent="0.3">
      <c r="A83" s="74" t="s">
        <v>116</v>
      </c>
      <c r="B83" s="127" t="s">
        <v>134</v>
      </c>
      <c r="C83" s="260">
        <v>136360</v>
      </c>
      <c r="D83" s="91">
        <f t="shared" si="13"/>
        <v>65.348242811501592</v>
      </c>
      <c r="E83" s="127">
        <v>40</v>
      </c>
      <c r="F83" s="128">
        <f t="shared" si="14"/>
        <v>16363.199999999999</v>
      </c>
      <c r="G83" s="128">
        <f t="shared" si="15"/>
        <v>8399.7759999999998</v>
      </c>
      <c r="H83" s="128">
        <f t="shared" si="16"/>
        <v>1022.6999999999999</v>
      </c>
      <c r="I83" s="129">
        <f t="shared" si="17"/>
        <v>162145.67600000004</v>
      </c>
      <c r="J83" s="130">
        <f t="shared" si="18"/>
        <v>202682.09500000003</v>
      </c>
      <c r="M83" s="74" t="s">
        <v>214</v>
      </c>
      <c r="N83" s="127" t="s">
        <v>137</v>
      </c>
      <c r="O83" s="260">
        <v>145235</v>
      </c>
      <c r="P83" s="91">
        <f t="shared" si="12"/>
        <v>69.601437699680517</v>
      </c>
      <c r="Q83" s="127">
        <v>40</v>
      </c>
      <c r="R83" s="128">
        <f t="shared" si="19"/>
        <v>17428.2</v>
      </c>
      <c r="S83" s="128">
        <f t="shared" si="20"/>
        <v>8946.4760000000006</v>
      </c>
      <c r="T83" s="128">
        <f t="shared" si="21"/>
        <v>1089.2625</v>
      </c>
      <c r="U83" s="129">
        <f t="shared" si="22"/>
        <v>172698.93850000002</v>
      </c>
      <c r="V83" s="130">
        <f t="shared" si="23"/>
        <v>215873.67312500003</v>
      </c>
    </row>
    <row r="84" spans="1:22" ht="14.4" x14ac:dyDescent="0.3">
      <c r="A84" s="74" t="s">
        <v>117</v>
      </c>
      <c r="B84" s="127" t="s">
        <v>134</v>
      </c>
      <c r="C84" s="260">
        <v>140980</v>
      </c>
      <c r="D84" s="91">
        <f t="shared" si="13"/>
        <v>67.562300319488813</v>
      </c>
      <c r="E84" s="127">
        <v>40</v>
      </c>
      <c r="F84" s="128">
        <f t="shared" si="14"/>
        <v>16917.599999999999</v>
      </c>
      <c r="G84" s="128">
        <f t="shared" si="15"/>
        <v>8684.3680000000004</v>
      </c>
      <c r="H84" s="128">
        <f t="shared" si="16"/>
        <v>1057.3499999999999</v>
      </c>
      <c r="I84" s="129">
        <f t="shared" si="17"/>
        <v>167639.318</v>
      </c>
      <c r="J84" s="130">
        <f t="shared" si="18"/>
        <v>209549.14749999999</v>
      </c>
      <c r="M84" s="74" t="s">
        <v>215</v>
      </c>
      <c r="N84" s="127" t="s">
        <v>137</v>
      </c>
      <c r="O84" s="260">
        <v>149850</v>
      </c>
      <c r="P84" s="91">
        <f t="shared" si="12"/>
        <v>71.813099041533548</v>
      </c>
      <c r="Q84" s="127">
        <v>40</v>
      </c>
      <c r="R84" s="128">
        <f t="shared" si="19"/>
        <v>17982</v>
      </c>
      <c r="S84" s="128">
        <f t="shared" si="20"/>
        <v>9230.76</v>
      </c>
      <c r="T84" s="128">
        <f t="shared" si="21"/>
        <v>1123.875</v>
      </c>
      <c r="U84" s="129">
        <f t="shared" si="22"/>
        <v>178186.63500000001</v>
      </c>
      <c r="V84" s="130">
        <f t="shared" si="23"/>
        <v>222733.29375000001</v>
      </c>
    </row>
    <row r="85" spans="1:22" ht="14.4" x14ac:dyDescent="0.3">
      <c r="A85" s="74" t="s">
        <v>118</v>
      </c>
      <c r="B85" s="127" t="s">
        <v>134</v>
      </c>
      <c r="C85" s="260">
        <v>145604</v>
      </c>
      <c r="D85" s="91">
        <f t="shared" si="13"/>
        <v>69.778274760383383</v>
      </c>
      <c r="E85" s="127">
        <v>40</v>
      </c>
      <c r="F85" s="128">
        <f t="shared" si="14"/>
        <v>17472.48</v>
      </c>
      <c r="G85" s="128">
        <f t="shared" si="15"/>
        <v>8969.2064000000009</v>
      </c>
      <c r="H85" s="128">
        <f t="shared" si="16"/>
        <v>1092.03</v>
      </c>
      <c r="I85" s="129">
        <f t="shared" si="17"/>
        <v>173137.7164</v>
      </c>
      <c r="J85" s="130">
        <f t="shared" si="18"/>
        <v>216422.14550000001</v>
      </c>
      <c r="M85" s="74" t="s">
        <v>216</v>
      </c>
      <c r="N85" s="127" t="s">
        <v>137</v>
      </c>
      <c r="O85" s="260">
        <v>154466</v>
      </c>
      <c r="P85" s="91">
        <f t="shared" si="12"/>
        <v>74.025239616613419</v>
      </c>
      <c r="Q85" s="127">
        <v>40</v>
      </c>
      <c r="R85" s="128">
        <f t="shared" si="19"/>
        <v>18535.919999999998</v>
      </c>
      <c r="S85" s="128">
        <f t="shared" si="20"/>
        <v>9515.105599999999</v>
      </c>
      <c r="T85" s="128">
        <f t="shared" si="21"/>
        <v>1158.4949999999999</v>
      </c>
      <c r="U85" s="129">
        <f t="shared" si="22"/>
        <v>183675.52059999999</v>
      </c>
      <c r="V85" s="130">
        <f t="shared" si="23"/>
        <v>229594.40074999997</v>
      </c>
    </row>
    <row r="86" spans="1:22" ht="14.4" x14ac:dyDescent="0.3">
      <c r="A86" s="74" t="s">
        <v>119</v>
      </c>
      <c r="B86" s="127" t="s">
        <v>134</v>
      </c>
      <c r="C86" s="260">
        <v>150228</v>
      </c>
      <c r="D86" s="91">
        <f t="shared" si="13"/>
        <v>71.994249201277952</v>
      </c>
      <c r="E86" s="127">
        <v>40</v>
      </c>
      <c r="F86" s="128">
        <f t="shared" si="14"/>
        <v>18027.36</v>
      </c>
      <c r="G86" s="128">
        <f t="shared" si="15"/>
        <v>9254.0447999999997</v>
      </c>
      <c r="H86" s="128">
        <f t="shared" si="16"/>
        <v>1126.71</v>
      </c>
      <c r="I86" s="129">
        <f t="shared" si="17"/>
        <v>178636.11479999998</v>
      </c>
      <c r="J86" s="130">
        <f t="shared" si="18"/>
        <v>223295.14349999998</v>
      </c>
      <c r="M86" s="74" t="s">
        <v>217</v>
      </c>
      <c r="N86" s="127" t="s">
        <v>137</v>
      </c>
      <c r="O86" s="260">
        <v>179856</v>
      </c>
      <c r="P86" s="91">
        <f t="shared" si="12"/>
        <v>86.192971246006394</v>
      </c>
      <c r="Q86" s="127">
        <v>40</v>
      </c>
      <c r="R86" s="128">
        <f t="shared" si="19"/>
        <v>21582.719999999998</v>
      </c>
      <c r="S86" s="128">
        <f t="shared" si="20"/>
        <v>11079.1296</v>
      </c>
      <c r="T86" s="128">
        <f t="shared" si="21"/>
        <v>1348.9199999999998</v>
      </c>
      <c r="U86" s="129">
        <f t="shared" si="22"/>
        <v>213866.76960000003</v>
      </c>
      <c r="V86" s="130">
        <f t="shared" si="23"/>
        <v>267333.46200000006</v>
      </c>
    </row>
    <row r="87" spans="1:22" ht="14.4" x14ac:dyDescent="0.3">
      <c r="A87" s="74" t="s">
        <v>120</v>
      </c>
      <c r="B87" s="127" t="s">
        <v>134</v>
      </c>
      <c r="C87" s="260">
        <v>175654</v>
      </c>
      <c r="D87" s="91">
        <f t="shared" si="13"/>
        <v>84.179233226837056</v>
      </c>
      <c r="E87" s="127">
        <v>40</v>
      </c>
      <c r="F87" s="128">
        <f t="shared" si="14"/>
        <v>21078.48</v>
      </c>
      <c r="G87" s="128">
        <f t="shared" si="15"/>
        <v>10820.286400000001</v>
      </c>
      <c r="H87" s="128">
        <f t="shared" si="16"/>
        <v>1317.405</v>
      </c>
      <c r="I87" s="129">
        <f t="shared" si="17"/>
        <v>208870.17140000002</v>
      </c>
      <c r="J87" s="130">
        <f t="shared" si="18"/>
        <v>261087.71425000002</v>
      </c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workbookViewId="0">
      <selection activeCell="O7" sqref="O7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9.88671875" customWidth="1"/>
    <col min="5" max="5" width="15.88671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5.88671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724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222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222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124">
        <v>0.12</v>
      </c>
      <c r="G4" s="125" t="s">
        <v>131</v>
      </c>
      <c r="H4" s="126" t="s">
        <v>132</v>
      </c>
      <c r="I4" s="537"/>
      <c r="J4" s="533"/>
      <c r="K4" t="s">
        <v>1266</v>
      </c>
      <c r="M4" s="535"/>
      <c r="N4" s="535"/>
      <c r="O4" s="535"/>
      <c r="P4" s="535"/>
      <c r="Q4" s="535"/>
      <c r="R4" s="124">
        <v>0.12</v>
      </c>
      <c r="S4" s="125" t="s">
        <v>131</v>
      </c>
      <c r="T4" s="126" t="s">
        <v>132</v>
      </c>
      <c r="U4" s="537"/>
      <c r="V4" s="533"/>
    </row>
    <row r="5" spans="1:22" ht="14.4" x14ac:dyDescent="0.3">
      <c r="A5" s="74" t="s">
        <v>133</v>
      </c>
      <c r="B5" s="127" t="s">
        <v>134</v>
      </c>
      <c r="C5" s="90">
        <f>'[2]2017 (Cas)'!C5*1.03</f>
        <v>29834.915502916159</v>
      </c>
      <c r="D5" s="91">
        <f>+C5*12/313/75</f>
        <v>15.251075017465128</v>
      </c>
      <c r="E5" s="127">
        <v>37.5</v>
      </c>
      <c r="F5" s="128">
        <f>C5*F$4</f>
        <v>3580.189860349939</v>
      </c>
      <c r="G5" s="128">
        <f>(C5+F5)*5.5%</f>
        <v>1837.8307949796354</v>
      </c>
      <c r="H5" s="128">
        <f>(C5)*0.75%</f>
        <v>223.76186627187118</v>
      </c>
      <c r="I5" s="129">
        <f>C5+F5+G5+H5</f>
        <v>35476.698024517609</v>
      </c>
      <c r="J5" s="130">
        <f>I5*1.25</f>
        <v>44345.872530647015</v>
      </c>
      <c r="K5" s="254">
        <f>SUM(J5/52)/37.5</f>
        <v>22.741473092639495</v>
      </c>
      <c r="M5" s="74" t="s">
        <v>720</v>
      </c>
      <c r="N5" s="127" t="s">
        <v>134</v>
      </c>
      <c r="O5" s="90">
        <f>'[2]2017 (Cas)'!O5*1.03</f>
        <v>89088.974550264</v>
      </c>
      <c r="P5" s="91">
        <f>+O5*12/313/80</f>
        <v>42.694396749327794</v>
      </c>
      <c r="Q5" s="127">
        <v>40</v>
      </c>
      <c r="R5" s="128">
        <f t="shared" ref="R5:R69" si="0">O5*F$4</f>
        <v>10690.676946031679</v>
      </c>
      <c r="S5" s="128">
        <f t="shared" ref="S5:S69" si="1">(O5+R5)*5.5%</f>
        <v>5487.8808322962623</v>
      </c>
      <c r="T5" s="128">
        <f t="shared" ref="T5:T69" si="2">(O5)*0.75%</f>
        <v>668.16730912697994</v>
      </c>
      <c r="U5" s="129">
        <f t="shared" ref="U5:U69" si="3">O5+R5+S5+T5</f>
        <v>105935.69963771891</v>
      </c>
      <c r="V5" s="130">
        <f>U5*1.25</f>
        <v>132419.62454714865</v>
      </c>
    </row>
    <row r="6" spans="1:22" ht="14.4" x14ac:dyDescent="0.3">
      <c r="A6" s="74" t="s">
        <v>138</v>
      </c>
      <c r="B6" s="127" t="s">
        <v>134</v>
      </c>
      <c r="C6" s="90">
        <f>'[2]2017 (Cas)'!C6*1.03</f>
        <v>34097.046289047052</v>
      </c>
      <c r="D6" s="91">
        <f t="shared" ref="D6:D62" si="4">+C6*12/313/75</f>
        <v>17.429800019960155</v>
      </c>
      <c r="E6" s="127">
        <v>37.5</v>
      </c>
      <c r="F6" s="128">
        <f t="shared" ref="F6:F69" si="5">C6*F$4</f>
        <v>4091.6455546856459</v>
      </c>
      <c r="G6" s="128">
        <f t="shared" ref="G6:G69" si="6">(C6+F6)*5.5%</f>
        <v>2100.3780514052983</v>
      </c>
      <c r="H6" s="128">
        <f t="shared" ref="H6:H69" si="7">(C6)*0.75%</f>
        <v>255.72784716785287</v>
      </c>
      <c r="I6" s="129">
        <f t="shared" ref="I6:I69" si="8">C6+F6+G6+H6</f>
        <v>40544.797742305847</v>
      </c>
      <c r="J6" s="130">
        <f t="shared" ref="J6:J69" si="9">I6*1.25</f>
        <v>50680.997177882309</v>
      </c>
      <c r="K6" s="254">
        <f t="shared" ref="K6:K69" si="10">SUM(J6/52)/37.5</f>
        <v>25.990254963016568</v>
      </c>
      <c r="M6" s="74" t="s">
        <v>721</v>
      </c>
      <c r="N6" s="127" t="s">
        <v>134</v>
      </c>
      <c r="O6" s="90">
        <f>'[2]2017 (Cas)'!O6*1.03</f>
        <v>68575.450979204004</v>
      </c>
      <c r="P6" s="91">
        <f>+O6*12/313/80</f>
        <v>32.86363465457061</v>
      </c>
      <c r="Q6" s="127">
        <v>40</v>
      </c>
      <c r="R6" s="128">
        <f t="shared" si="0"/>
        <v>8229.05411750448</v>
      </c>
      <c r="S6" s="128">
        <f t="shared" si="1"/>
        <v>4224.2477803189668</v>
      </c>
      <c r="T6" s="128">
        <f t="shared" si="2"/>
        <v>514.31588234403</v>
      </c>
      <c r="U6" s="129">
        <f t="shared" si="3"/>
        <v>81543.068759371483</v>
      </c>
      <c r="V6" s="130">
        <f t="shared" ref="V6:V70" si="11">U6*1.25</f>
        <v>101928.83594921435</v>
      </c>
    </row>
    <row r="7" spans="1:22" ht="14.4" x14ac:dyDescent="0.3">
      <c r="A7" s="74" t="s">
        <v>140</v>
      </c>
      <c r="B7" s="127" t="s">
        <v>134</v>
      </c>
      <c r="C7" s="90">
        <f>'[2]2017 (Cas)'!C7*1.03</f>
        <v>38359.177075177933</v>
      </c>
      <c r="D7" s="91">
        <f t="shared" si="4"/>
        <v>19.608525022455176</v>
      </c>
      <c r="E7" s="127">
        <v>37.5</v>
      </c>
      <c r="F7" s="128">
        <f t="shared" si="5"/>
        <v>4603.1012490213516</v>
      </c>
      <c r="G7" s="128">
        <f t="shared" si="6"/>
        <v>2362.9253078309607</v>
      </c>
      <c r="H7" s="128">
        <f t="shared" si="7"/>
        <v>287.69382806383447</v>
      </c>
      <c r="I7" s="129">
        <f t="shared" si="8"/>
        <v>45612.897460094086</v>
      </c>
      <c r="J7" s="130">
        <f t="shared" si="9"/>
        <v>57016.121825117603</v>
      </c>
      <c r="K7" s="254">
        <f t="shared" si="10"/>
        <v>29.239036833393644</v>
      </c>
      <c r="M7" s="74" t="s">
        <v>136</v>
      </c>
      <c r="N7" s="127" t="s">
        <v>137</v>
      </c>
      <c r="O7" s="90">
        <f>'[2]2017 (Cas)'!O7*1.03</f>
        <v>49220.751278920005</v>
      </c>
      <c r="P7" s="91">
        <f>+O7*12/313/75</f>
        <v>25.160767426923965</v>
      </c>
      <c r="Q7" s="127">
        <v>37.5</v>
      </c>
      <c r="R7" s="128">
        <f t="shared" si="0"/>
        <v>5906.4901534704004</v>
      </c>
      <c r="S7" s="128">
        <f t="shared" si="1"/>
        <v>3031.9982787814724</v>
      </c>
      <c r="T7" s="128">
        <f t="shared" si="2"/>
        <v>369.15563459190003</v>
      </c>
      <c r="U7" s="129">
        <f t="shared" si="3"/>
        <v>58528.395345763784</v>
      </c>
      <c r="V7" s="130">
        <f t="shared" si="11"/>
        <v>73160.494182204726</v>
      </c>
    </row>
    <row r="8" spans="1:22" ht="14.4" x14ac:dyDescent="0.3">
      <c r="A8" s="74" t="s">
        <v>41</v>
      </c>
      <c r="B8" s="127" t="s">
        <v>134</v>
      </c>
      <c r="C8" s="90">
        <f>'[2]2017 (Cas)'!C8*1.03</f>
        <v>42621.307861308815</v>
      </c>
      <c r="D8" s="91">
        <f t="shared" si="4"/>
        <v>21.787250024950193</v>
      </c>
      <c r="E8" s="127">
        <v>37.5</v>
      </c>
      <c r="F8" s="128">
        <f t="shared" si="5"/>
        <v>5114.5569433570572</v>
      </c>
      <c r="G8" s="128">
        <f t="shared" si="6"/>
        <v>2625.4725642566227</v>
      </c>
      <c r="H8" s="128">
        <f t="shared" si="7"/>
        <v>319.65980895981608</v>
      </c>
      <c r="I8" s="129">
        <f t="shared" si="8"/>
        <v>50680.997177882316</v>
      </c>
      <c r="J8" s="130">
        <f t="shared" si="9"/>
        <v>63351.246472352897</v>
      </c>
      <c r="K8" s="254">
        <f t="shared" si="10"/>
        <v>32.487818703770721</v>
      </c>
      <c r="M8" s="74" t="s">
        <v>139</v>
      </c>
      <c r="N8" s="127" t="s">
        <v>137</v>
      </c>
      <c r="O8" s="90">
        <f>'[2]2017 (Cas)'!O8*1.03</f>
        <v>50592.611457252817</v>
      </c>
      <c r="P8" s="91">
        <f t="shared" ref="P8:P61" si="12">+O8*12/313/75</f>
        <v>25.862037805624443</v>
      </c>
      <c r="Q8" s="127">
        <v>37.5</v>
      </c>
      <c r="R8" s="128">
        <f t="shared" si="0"/>
        <v>6071.1133748703378</v>
      </c>
      <c r="S8" s="128">
        <f t="shared" si="1"/>
        <v>3116.5048657667735</v>
      </c>
      <c r="T8" s="128">
        <f t="shared" si="2"/>
        <v>379.44458592939611</v>
      </c>
      <c r="U8" s="129">
        <f t="shared" si="3"/>
        <v>60159.674283819324</v>
      </c>
      <c r="V8" s="130">
        <f t="shared" si="11"/>
        <v>75199.59285477415</v>
      </c>
    </row>
    <row r="9" spans="1:22" ht="14.4" x14ac:dyDescent="0.3">
      <c r="A9" s="74" t="s">
        <v>42</v>
      </c>
      <c r="B9" s="127" t="s">
        <v>134</v>
      </c>
      <c r="C9" s="90">
        <f>'[2]2017 (Cas)'!C9*1.03</f>
        <v>43232.3240840816</v>
      </c>
      <c r="D9" s="91">
        <f t="shared" si="4"/>
        <v>22.099590586112001</v>
      </c>
      <c r="E9" s="127">
        <v>37.5</v>
      </c>
      <c r="F9" s="128">
        <f t="shared" si="5"/>
        <v>5187.8788900897916</v>
      </c>
      <c r="G9" s="128">
        <f t="shared" si="6"/>
        <v>2663.1111635794264</v>
      </c>
      <c r="H9" s="128">
        <f t="shared" si="7"/>
        <v>324.24243063061198</v>
      </c>
      <c r="I9" s="129">
        <f t="shared" si="8"/>
        <v>51407.556568381435</v>
      </c>
      <c r="J9" s="130">
        <f t="shared" si="9"/>
        <v>64259.445710476793</v>
      </c>
      <c r="K9" s="254">
        <f t="shared" si="10"/>
        <v>32.953561902808616</v>
      </c>
      <c r="M9" s="74" t="s">
        <v>141</v>
      </c>
      <c r="N9" s="127" t="s">
        <v>137</v>
      </c>
      <c r="O9" s="90">
        <f>'[2]2017 (Cas)'!O9*1.03</f>
        <v>51989.052747996007</v>
      </c>
      <c r="P9" s="91">
        <f t="shared" si="12"/>
        <v>26.575873609199238</v>
      </c>
      <c r="Q9" s="127">
        <v>37.5</v>
      </c>
      <c r="R9" s="128">
        <f t="shared" si="0"/>
        <v>6238.686329759521</v>
      </c>
      <c r="S9" s="128">
        <f t="shared" si="1"/>
        <v>3202.5256492765538</v>
      </c>
      <c r="T9" s="128">
        <f t="shared" si="2"/>
        <v>389.91789560997006</v>
      </c>
      <c r="U9" s="129">
        <f t="shared" si="3"/>
        <v>61820.182622642053</v>
      </c>
      <c r="V9" s="130">
        <f t="shared" si="11"/>
        <v>77275.228278302558</v>
      </c>
    </row>
    <row r="10" spans="1:22" ht="14.4" x14ac:dyDescent="0.3">
      <c r="A10" s="74" t="s">
        <v>43</v>
      </c>
      <c r="B10" s="127" t="s">
        <v>134</v>
      </c>
      <c r="C10" s="90">
        <f>'[2]2017 (Cas)'!C10*1.03</f>
        <v>43938.153169008809</v>
      </c>
      <c r="D10" s="91">
        <f t="shared" si="4"/>
        <v>22.46039778607479</v>
      </c>
      <c r="E10" s="127">
        <v>37.5</v>
      </c>
      <c r="F10" s="128">
        <f t="shared" si="5"/>
        <v>5272.5783802810565</v>
      </c>
      <c r="G10" s="128">
        <f t="shared" si="6"/>
        <v>2706.5902352109424</v>
      </c>
      <c r="H10" s="128">
        <f t="shared" si="7"/>
        <v>329.53614876756603</v>
      </c>
      <c r="I10" s="129">
        <f t="shared" si="8"/>
        <v>52246.857933268373</v>
      </c>
      <c r="J10" s="130">
        <f t="shared" si="9"/>
        <v>65308.572416585463</v>
      </c>
      <c r="K10" s="254">
        <f t="shared" si="10"/>
        <v>33.49157559824895</v>
      </c>
      <c r="M10" s="74" t="s">
        <v>142</v>
      </c>
      <c r="N10" s="127" t="s">
        <v>137</v>
      </c>
      <c r="O10" s="90">
        <f>'[2]2017 (Cas)'!O10*1.03</f>
        <v>53389.005626226412</v>
      </c>
      <c r="P10" s="91">
        <f t="shared" si="12"/>
        <v>27.291504473470368</v>
      </c>
      <c r="Q10" s="127">
        <v>37.5</v>
      </c>
      <c r="R10" s="128">
        <f t="shared" si="0"/>
        <v>6406.6806751471695</v>
      </c>
      <c r="S10" s="128">
        <f t="shared" si="1"/>
        <v>3288.7627465755468</v>
      </c>
      <c r="T10" s="128">
        <f t="shared" si="2"/>
        <v>400.41754219669809</v>
      </c>
      <c r="U10" s="129">
        <f t="shared" si="3"/>
        <v>63484.866590145823</v>
      </c>
      <c r="V10" s="130">
        <f t="shared" si="11"/>
        <v>79356.08323768228</v>
      </c>
    </row>
    <row r="11" spans="1:22" ht="14.4" x14ac:dyDescent="0.3">
      <c r="A11" s="74" t="s">
        <v>44</v>
      </c>
      <c r="B11" s="127" t="s">
        <v>134</v>
      </c>
      <c r="C11" s="90">
        <f>'[2]2017 (Cas)'!C11*1.03</f>
        <v>48066.60952479361</v>
      </c>
      <c r="D11" s="91">
        <f t="shared" si="4"/>
        <v>24.570790811396098</v>
      </c>
      <c r="E11" s="127">
        <v>37.5</v>
      </c>
      <c r="F11" s="128">
        <f t="shared" si="5"/>
        <v>5767.9931429752332</v>
      </c>
      <c r="G11" s="128">
        <f t="shared" si="6"/>
        <v>2960.9031467272862</v>
      </c>
      <c r="H11" s="128">
        <f t="shared" si="7"/>
        <v>360.49957143595208</v>
      </c>
      <c r="I11" s="129">
        <f t="shared" si="8"/>
        <v>57156.005385932083</v>
      </c>
      <c r="J11" s="130">
        <f t="shared" si="9"/>
        <v>71445.006732415102</v>
      </c>
      <c r="K11" s="254">
        <f t="shared" si="10"/>
        <v>36.638464990982101</v>
      </c>
      <c r="M11" s="74" t="s">
        <v>143</v>
      </c>
      <c r="N11" s="127" t="s">
        <v>137</v>
      </c>
      <c r="O11" s="90">
        <f>'[2]2017 (Cas)'!O11*1.03</f>
        <v>54787.787975294414</v>
      </c>
      <c r="P11" s="91">
        <f t="shared" si="12"/>
        <v>28.006536984176062</v>
      </c>
      <c r="Q11" s="127">
        <v>37.5</v>
      </c>
      <c r="R11" s="128">
        <f t="shared" si="0"/>
        <v>6574.5345570353293</v>
      </c>
      <c r="S11" s="128">
        <f t="shared" si="1"/>
        <v>3374.927739278136</v>
      </c>
      <c r="T11" s="128">
        <f t="shared" si="2"/>
        <v>410.90840981470808</v>
      </c>
      <c r="U11" s="129">
        <f t="shared" si="3"/>
        <v>65148.158681422588</v>
      </c>
      <c r="V11" s="130">
        <f t="shared" si="11"/>
        <v>81435.198351778236</v>
      </c>
    </row>
    <row r="12" spans="1:22" ht="14.4" x14ac:dyDescent="0.3">
      <c r="A12" s="74" t="s">
        <v>45</v>
      </c>
      <c r="B12" s="127" t="s">
        <v>134</v>
      </c>
      <c r="C12" s="90">
        <f>'[2]2017 (Cas)'!C12*1.03</f>
        <v>49072.094075295201</v>
      </c>
      <c r="D12" s="91">
        <f t="shared" si="4"/>
        <v>25.084776524112563</v>
      </c>
      <c r="E12" s="127">
        <v>37.5</v>
      </c>
      <c r="F12" s="128">
        <f t="shared" si="5"/>
        <v>5888.6512890354243</v>
      </c>
      <c r="G12" s="128">
        <f t="shared" si="6"/>
        <v>3022.8409950381842</v>
      </c>
      <c r="H12" s="128">
        <f t="shared" si="7"/>
        <v>368.04070556471402</v>
      </c>
      <c r="I12" s="129">
        <f t="shared" si="8"/>
        <v>58351.62706493352</v>
      </c>
      <c r="J12" s="130">
        <f t="shared" si="9"/>
        <v>72939.533831166904</v>
      </c>
      <c r="K12" s="254">
        <f t="shared" si="10"/>
        <v>37.404889144188161</v>
      </c>
      <c r="M12" s="74" t="s">
        <v>144</v>
      </c>
      <c r="N12" s="127" t="s">
        <v>137</v>
      </c>
      <c r="O12" s="90">
        <f>'[2]2017 (Cas)'!O12*1.03</f>
        <v>55524.050818444011</v>
      </c>
      <c r="P12" s="91">
        <f t="shared" si="12"/>
        <v>28.382901376840394</v>
      </c>
      <c r="Q12" s="127">
        <v>37.5</v>
      </c>
      <c r="R12" s="128">
        <f t="shared" si="0"/>
        <v>6662.886098213281</v>
      </c>
      <c r="S12" s="128">
        <f t="shared" si="1"/>
        <v>3420.2815304161513</v>
      </c>
      <c r="T12" s="128">
        <f t="shared" si="2"/>
        <v>416.43038113833006</v>
      </c>
      <c r="U12" s="129">
        <f t="shared" si="3"/>
        <v>66023.648828211779</v>
      </c>
      <c r="V12" s="130">
        <f t="shared" si="11"/>
        <v>82529.56103526472</v>
      </c>
    </row>
    <row r="13" spans="1:22" ht="14.4" x14ac:dyDescent="0.3">
      <c r="A13" s="74" t="s">
        <v>46</v>
      </c>
      <c r="B13" s="127" t="s">
        <v>134</v>
      </c>
      <c r="C13" s="90">
        <f>'[2]2017 (Cas)'!C13*1.03</f>
        <v>50085.772329933614</v>
      </c>
      <c r="D13" s="91">
        <f t="shared" si="4"/>
        <v>25.602950711787148</v>
      </c>
      <c r="E13" s="127">
        <v>37.5</v>
      </c>
      <c r="F13" s="128">
        <f t="shared" si="5"/>
        <v>6010.2926795920339</v>
      </c>
      <c r="G13" s="128">
        <f t="shared" si="6"/>
        <v>3085.2835755239107</v>
      </c>
      <c r="H13" s="128">
        <f t="shared" si="7"/>
        <v>375.64329247450212</v>
      </c>
      <c r="I13" s="129">
        <f t="shared" si="8"/>
        <v>59556.991877524066</v>
      </c>
      <c r="J13" s="130">
        <f t="shared" si="9"/>
        <v>74446.239846905082</v>
      </c>
      <c r="K13" s="254">
        <f t="shared" si="10"/>
        <v>38.177558895848762</v>
      </c>
      <c r="M13" s="74" t="s">
        <v>145</v>
      </c>
      <c r="N13" s="127" t="s">
        <v>137</v>
      </c>
      <c r="O13" s="90">
        <f>'[2]2017 (Cas)'!O13*1.03</f>
        <v>56259.143132431214</v>
      </c>
      <c r="P13" s="91">
        <f t="shared" si="12"/>
        <v>28.758667415939282</v>
      </c>
      <c r="Q13" s="127">
        <v>37.5</v>
      </c>
      <c r="R13" s="128">
        <f t="shared" si="0"/>
        <v>6751.0971758917458</v>
      </c>
      <c r="S13" s="128">
        <f t="shared" si="1"/>
        <v>3465.5632169577625</v>
      </c>
      <c r="T13" s="128">
        <f t="shared" si="2"/>
        <v>421.94357349323411</v>
      </c>
      <c r="U13" s="129">
        <f t="shared" si="3"/>
        <v>66897.747098773951</v>
      </c>
      <c r="V13" s="130">
        <f t="shared" si="11"/>
        <v>83622.183873467438</v>
      </c>
    </row>
    <row r="14" spans="1:22" ht="14.4" x14ac:dyDescent="0.3">
      <c r="A14" s="74" t="s">
        <v>47</v>
      </c>
      <c r="B14" s="127" t="s">
        <v>134</v>
      </c>
      <c r="C14" s="90">
        <f>'[2]2017 (Cas)'!C14*1.03</f>
        <v>51595.754949429611</v>
      </c>
      <c r="D14" s="91">
        <f t="shared" si="4"/>
        <v>26.374826811210028</v>
      </c>
      <c r="E14" s="127">
        <v>37.5</v>
      </c>
      <c r="F14" s="128">
        <f t="shared" si="5"/>
        <v>6191.4905939315531</v>
      </c>
      <c r="G14" s="128">
        <f t="shared" si="6"/>
        <v>3178.2985048848641</v>
      </c>
      <c r="H14" s="128">
        <f t="shared" si="7"/>
        <v>386.96816212072207</v>
      </c>
      <c r="I14" s="129">
        <f t="shared" si="8"/>
        <v>61352.512210366745</v>
      </c>
      <c r="J14" s="130">
        <f t="shared" si="9"/>
        <v>76690.640262958434</v>
      </c>
      <c r="K14" s="254">
        <f t="shared" si="10"/>
        <v>39.328533468183814</v>
      </c>
      <c r="M14" s="74" t="s">
        <v>146</v>
      </c>
      <c r="N14" s="127" t="s">
        <v>137</v>
      </c>
      <c r="O14" s="90">
        <f>'[2]2017 (Cas)'!O14*1.03</f>
        <v>57678.99500642241</v>
      </c>
      <c r="P14" s="91">
        <f t="shared" si="12"/>
        <v>29.484470290822962</v>
      </c>
      <c r="Q14" s="127">
        <v>37.5</v>
      </c>
      <c r="R14" s="128">
        <f t="shared" si="0"/>
        <v>6921.4794007706887</v>
      </c>
      <c r="S14" s="128">
        <f t="shared" si="1"/>
        <v>3553.0260923956203</v>
      </c>
      <c r="T14" s="128">
        <f t="shared" si="2"/>
        <v>432.59246254816804</v>
      </c>
      <c r="U14" s="129">
        <f t="shared" si="3"/>
        <v>68586.092962136885</v>
      </c>
      <c r="V14" s="130">
        <f t="shared" si="11"/>
        <v>85732.61620267111</v>
      </c>
    </row>
    <row r="15" spans="1:22" ht="14.4" x14ac:dyDescent="0.3">
      <c r="A15" s="74" t="s">
        <v>48</v>
      </c>
      <c r="B15" s="127" t="s">
        <v>134</v>
      </c>
      <c r="C15" s="90">
        <f>'[2]2017 (Cas)'!C15*1.03</f>
        <v>52609.433204068009</v>
      </c>
      <c r="D15" s="91">
        <f t="shared" si="4"/>
        <v>26.893000998884606</v>
      </c>
      <c r="E15" s="127">
        <v>37.5</v>
      </c>
      <c r="F15" s="128">
        <f t="shared" si="5"/>
        <v>6313.1319844881609</v>
      </c>
      <c r="G15" s="128">
        <f t="shared" si="6"/>
        <v>3240.7410853705892</v>
      </c>
      <c r="H15" s="128">
        <f t="shared" si="7"/>
        <v>394.57074903051006</v>
      </c>
      <c r="I15" s="129">
        <f t="shared" si="8"/>
        <v>62557.877022957262</v>
      </c>
      <c r="J15" s="130">
        <f t="shared" si="9"/>
        <v>78197.346278696583</v>
      </c>
      <c r="K15" s="254">
        <f t="shared" si="10"/>
        <v>40.101203219844407</v>
      </c>
      <c r="M15" s="74" t="s">
        <v>147</v>
      </c>
      <c r="N15" s="127" t="s">
        <v>137</v>
      </c>
      <c r="O15" s="90">
        <f>'[2]2017 (Cas)'!O15*1.03</f>
        <v>58554.550819897602</v>
      </c>
      <c r="P15" s="91">
        <f t="shared" si="12"/>
        <v>29.932038757775128</v>
      </c>
      <c r="Q15" s="127">
        <v>37.5</v>
      </c>
      <c r="R15" s="128">
        <f t="shared" si="0"/>
        <v>7026.5460983877119</v>
      </c>
      <c r="S15" s="128">
        <f t="shared" si="1"/>
        <v>3606.9603305056921</v>
      </c>
      <c r="T15" s="128">
        <f t="shared" si="2"/>
        <v>439.159131149232</v>
      </c>
      <c r="U15" s="129">
        <f t="shared" si="3"/>
        <v>69627.216379940248</v>
      </c>
      <c r="V15" s="130">
        <f t="shared" si="11"/>
        <v>87034.020474925317</v>
      </c>
    </row>
    <row r="16" spans="1:22" ht="14.4" x14ac:dyDescent="0.3">
      <c r="A16" s="74" t="s">
        <v>49</v>
      </c>
      <c r="B16" s="127" t="s">
        <v>134</v>
      </c>
      <c r="C16" s="90">
        <f>'[2]2017 (Cas)'!C16*1.03</f>
        <v>53364.424513816004</v>
      </c>
      <c r="D16" s="91">
        <f t="shared" si="4"/>
        <v>27.27893904859604</v>
      </c>
      <c r="E16" s="127">
        <v>37.5</v>
      </c>
      <c r="F16" s="128">
        <f t="shared" si="5"/>
        <v>6403.7309416579201</v>
      </c>
      <c r="G16" s="128">
        <f t="shared" si="6"/>
        <v>3287.2485500510661</v>
      </c>
      <c r="H16" s="128">
        <f t="shared" si="7"/>
        <v>400.23318385362001</v>
      </c>
      <c r="I16" s="129">
        <f t="shared" si="8"/>
        <v>63455.637189378613</v>
      </c>
      <c r="J16" s="130">
        <f t="shared" si="9"/>
        <v>79319.546486723266</v>
      </c>
      <c r="K16" s="254">
        <f t="shared" si="10"/>
        <v>40.676690506011937</v>
      </c>
      <c r="M16" s="74" t="s">
        <v>148</v>
      </c>
      <c r="N16" s="127" t="s">
        <v>137</v>
      </c>
      <c r="O16" s="90">
        <f>'[2]2017 (Cas)'!O16*1.03</f>
        <v>59428.936104210414</v>
      </c>
      <c r="P16" s="91">
        <f t="shared" si="12"/>
        <v>30.379008871161872</v>
      </c>
      <c r="Q16" s="127">
        <v>37.5</v>
      </c>
      <c r="R16" s="128">
        <f t="shared" si="0"/>
        <v>7131.4723325052491</v>
      </c>
      <c r="S16" s="128">
        <f t="shared" si="1"/>
        <v>3660.8224640193612</v>
      </c>
      <c r="T16" s="128">
        <f t="shared" si="2"/>
        <v>445.71702078157807</v>
      </c>
      <c r="U16" s="129">
        <f t="shared" si="3"/>
        <v>70666.947921516607</v>
      </c>
      <c r="V16" s="130">
        <f t="shared" si="11"/>
        <v>88333.684901895758</v>
      </c>
    </row>
    <row r="17" spans="1:22" ht="14.4" x14ac:dyDescent="0.3">
      <c r="A17" s="74" t="s">
        <v>50</v>
      </c>
      <c r="B17" s="127" t="s">
        <v>134</v>
      </c>
      <c r="C17" s="90">
        <f>'[2]2017 (Cas)'!C17*1.03</f>
        <v>54380.443826779207</v>
      </c>
      <c r="D17" s="91">
        <f t="shared" si="4"/>
        <v>27.798309943401517</v>
      </c>
      <c r="E17" s="127">
        <v>37.5</v>
      </c>
      <c r="F17" s="128">
        <f t="shared" si="5"/>
        <v>6525.6532592135045</v>
      </c>
      <c r="G17" s="128">
        <f t="shared" si="6"/>
        <v>3349.8353397295991</v>
      </c>
      <c r="H17" s="128">
        <f t="shared" si="7"/>
        <v>407.85332870084403</v>
      </c>
      <c r="I17" s="129">
        <f t="shared" si="8"/>
        <v>64663.785754423159</v>
      </c>
      <c r="J17" s="130">
        <f t="shared" si="9"/>
        <v>80829.732193028947</v>
      </c>
      <c r="K17" s="254">
        <f t="shared" si="10"/>
        <v>41.451144714373818</v>
      </c>
      <c r="M17" s="74" t="s">
        <v>149</v>
      </c>
      <c r="N17" s="127" t="s">
        <v>137</v>
      </c>
      <c r="O17" s="90">
        <f>'[2]2017 (Cas)'!O17*1.03</f>
        <v>61173.024556186407</v>
      </c>
      <c r="P17" s="91">
        <f t="shared" si="12"/>
        <v>31.27055568367356</v>
      </c>
      <c r="Q17" s="127">
        <v>37.5</v>
      </c>
      <c r="R17" s="128">
        <f t="shared" si="0"/>
        <v>7340.7629467423685</v>
      </c>
      <c r="S17" s="128">
        <f t="shared" si="1"/>
        <v>3768.258312661083</v>
      </c>
      <c r="T17" s="128">
        <f t="shared" si="2"/>
        <v>458.79768417139803</v>
      </c>
      <c r="U17" s="129">
        <f t="shared" si="3"/>
        <v>72740.843499761264</v>
      </c>
      <c r="V17" s="130">
        <f t="shared" si="11"/>
        <v>90926.054374701576</v>
      </c>
    </row>
    <row r="18" spans="1:22" ht="14.4" x14ac:dyDescent="0.3">
      <c r="A18" s="74" t="s">
        <v>51</v>
      </c>
      <c r="B18" s="127" t="s">
        <v>134</v>
      </c>
      <c r="C18" s="90">
        <f>'[2]2017 (Cas)'!C18*1.03</f>
        <v>55904.472796224007</v>
      </c>
      <c r="D18" s="91">
        <f t="shared" si="4"/>
        <v>28.577366285609713</v>
      </c>
      <c r="E18" s="127">
        <v>37.5</v>
      </c>
      <c r="F18" s="128">
        <f t="shared" si="5"/>
        <v>6708.5367355468807</v>
      </c>
      <c r="G18" s="128">
        <f t="shared" si="6"/>
        <v>3443.7155242473991</v>
      </c>
      <c r="H18" s="128">
        <f t="shared" si="7"/>
        <v>419.28354597168004</v>
      </c>
      <c r="I18" s="129">
        <f t="shared" si="8"/>
        <v>66476.008601989961</v>
      </c>
      <c r="J18" s="130">
        <f t="shared" si="9"/>
        <v>83095.010752487447</v>
      </c>
      <c r="K18" s="254">
        <f t="shared" si="10"/>
        <v>42.612826026916643</v>
      </c>
      <c r="M18" s="74" t="s">
        <v>150</v>
      </c>
      <c r="N18" s="127" t="s">
        <v>137</v>
      </c>
      <c r="O18" s="90">
        <f>'[2]2017 (Cas)'!O18*1.03</f>
        <v>62922.965653974403</v>
      </c>
      <c r="P18" s="91">
        <f t="shared" si="12"/>
        <v>32.165094264012481</v>
      </c>
      <c r="Q18" s="127">
        <v>37.5</v>
      </c>
      <c r="R18" s="128">
        <f t="shared" si="0"/>
        <v>7550.755878476928</v>
      </c>
      <c r="S18" s="128">
        <f t="shared" si="1"/>
        <v>3876.0546842848235</v>
      </c>
      <c r="T18" s="128">
        <f t="shared" si="2"/>
        <v>471.922242404808</v>
      </c>
      <c r="U18" s="129">
        <f t="shared" si="3"/>
        <v>74821.698459140971</v>
      </c>
      <c r="V18" s="130">
        <f t="shared" si="11"/>
        <v>93527.12307392621</v>
      </c>
    </row>
    <row r="19" spans="1:22" ht="14.4" x14ac:dyDescent="0.3">
      <c r="A19" s="74" t="s">
        <v>52</v>
      </c>
      <c r="B19" s="127" t="s">
        <v>134</v>
      </c>
      <c r="C19" s="90">
        <f>'[2]2017 (Cas)'!C19*1.03</f>
        <v>57426.160707344003</v>
      </c>
      <c r="D19" s="91">
        <f t="shared" si="4"/>
        <v>29.355225920687033</v>
      </c>
      <c r="E19" s="127">
        <v>37.5</v>
      </c>
      <c r="F19" s="128">
        <f t="shared" si="5"/>
        <v>6891.1392848812802</v>
      </c>
      <c r="G19" s="128">
        <f t="shared" si="6"/>
        <v>3537.4514995723907</v>
      </c>
      <c r="H19" s="128">
        <f t="shared" si="7"/>
        <v>430.69620530508001</v>
      </c>
      <c r="I19" s="129">
        <f t="shared" si="8"/>
        <v>68285.447697102762</v>
      </c>
      <c r="J19" s="130">
        <f t="shared" si="9"/>
        <v>85356.809621378459</v>
      </c>
      <c r="K19" s="254">
        <f t="shared" si="10"/>
        <v>43.772722882758181</v>
      </c>
      <c r="M19" s="74" t="s">
        <v>151</v>
      </c>
      <c r="N19" s="127" t="s">
        <v>137</v>
      </c>
      <c r="O19" s="90">
        <f>'[2]2017 (Cas)'!O19*1.03</f>
        <v>64670.565693437602</v>
      </c>
      <c r="P19" s="91">
        <f t="shared" si="12"/>
        <v>33.058436137220497</v>
      </c>
      <c r="Q19" s="127">
        <v>37.5</v>
      </c>
      <c r="R19" s="128">
        <f t="shared" si="0"/>
        <v>7760.4678832125119</v>
      </c>
      <c r="S19" s="128">
        <f t="shared" si="1"/>
        <v>3983.706846715756</v>
      </c>
      <c r="T19" s="128">
        <f t="shared" si="2"/>
        <v>485.02924270078199</v>
      </c>
      <c r="U19" s="129">
        <f t="shared" si="3"/>
        <v>76899.769666066641</v>
      </c>
      <c r="V19" s="130">
        <f t="shared" si="11"/>
        <v>96124.712082583297</v>
      </c>
    </row>
    <row r="20" spans="1:22" ht="14.4" x14ac:dyDescent="0.3">
      <c r="A20" s="74" t="s">
        <v>53</v>
      </c>
      <c r="B20" s="127" t="s">
        <v>134</v>
      </c>
      <c r="C20" s="90">
        <f>'[2]2017 (Cas)'!C20*1.03</f>
        <v>58951.360205951212</v>
      </c>
      <c r="D20" s="91">
        <f t="shared" si="4"/>
        <v>30.134880616460688</v>
      </c>
      <c r="E20" s="127">
        <v>37.5</v>
      </c>
      <c r="F20" s="128">
        <f t="shared" si="5"/>
        <v>7074.1632247141451</v>
      </c>
      <c r="G20" s="128">
        <f t="shared" si="6"/>
        <v>3631.4037886865949</v>
      </c>
      <c r="H20" s="128">
        <f t="shared" si="7"/>
        <v>442.13520154463407</v>
      </c>
      <c r="I20" s="129">
        <f t="shared" si="8"/>
        <v>70099.062420896589</v>
      </c>
      <c r="J20" s="130">
        <f t="shared" si="9"/>
        <v>87623.82802612074</v>
      </c>
      <c r="K20" s="254">
        <f t="shared" si="10"/>
        <v>44.935296423651657</v>
      </c>
      <c r="M20" s="74" t="s">
        <v>152</v>
      </c>
      <c r="N20" s="127" t="s">
        <v>137</v>
      </c>
      <c r="O20" s="90">
        <f>'[2]2017 (Cas)'!O20*1.03</f>
        <v>66415.824674575997</v>
      </c>
      <c r="P20" s="91">
        <f t="shared" si="12"/>
        <v>33.950581303297632</v>
      </c>
      <c r="Q20" s="127">
        <v>37.5</v>
      </c>
      <c r="R20" s="128">
        <f t="shared" si="0"/>
        <v>7969.8989609491191</v>
      </c>
      <c r="S20" s="128">
        <f t="shared" si="1"/>
        <v>4091.2147999538815</v>
      </c>
      <c r="T20" s="128">
        <f t="shared" si="2"/>
        <v>498.11868505931994</v>
      </c>
      <c r="U20" s="129">
        <f t="shared" si="3"/>
        <v>78975.057120538331</v>
      </c>
      <c r="V20" s="130">
        <f t="shared" si="11"/>
        <v>98718.82140067291</v>
      </c>
    </row>
    <row r="21" spans="1:22" ht="14.4" x14ac:dyDescent="0.3">
      <c r="A21" s="74" t="s">
        <v>54</v>
      </c>
      <c r="B21" s="127" t="s">
        <v>134</v>
      </c>
      <c r="C21" s="90">
        <f>'[2]2017 (Cas)'!C21*1.03</f>
        <v>60473.048117071216</v>
      </c>
      <c r="D21" s="91">
        <f t="shared" si="4"/>
        <v>30.912740251538004</v>
      </c>
      <c r="E21" s="127">
        <v>37.5</v>
      </c>
      <c r="F21" s="128">
        <f t="shared" si="5"/>
        <v>7256.7657740485456</v>
      </c>
      <c r="G21" s="128">
        <f t="shared" si="6"/>
        <v>3725.139764011587</v>
      </c>
      <c r="H21" s="128">
        <f t="shared" si="7"/>
        <v>453.5478608780341</v>
      </c>
      <c r="I21" s="129">
        <f t="shared" si="8"/>
        <v>71908.50151600939</v>
      </c>
      <c r="J21" s="130">
        <f t="shared" si="9"/>
        <v>89885.626895011737</v>
      </c>
      <c r="K21" s="254">
        <f t="shared" si="10"/>
        <v>46.095193279493195</v>
      </c>
      <c r="M21" s="74" t="s">
        <v>153</v>
      </c>
      <c r="N21" s="127" t="s">
        <v>137</v>
      </c>
      <c r="O21" s="90">
        <f>'[2]2017 (Cas)'!O21*1.03</f>
        <v>68303.888213527214</v>
      </c>
      <c r="P21" s="91">
        <f t="shared" si="12"/>
        <v>34.915725604358961</v>
      </c>
      <c r="Q21" s="127">
        <v>37.5</v>
      </c>
      <c r="R21" s="128">
        <f t="shared" si="0"/>
        <v>8196.4665856232659</v>
      </c>
      <c r="S21" s="128">
        <f t="shared" si="1"/>
        <v>4207.5195139532761</v>
      </c>
      <c r="T21" s="128">
        <f t="shared" si="2"/>
        <v>512.27916160145412</v>
      </c>
      <c r="U21" s="129">
        <f t="shared" si="3"/>
        <v>81220.153474705206</v>
      </c>
      <c r="V21" s="130">
        <f t="shared" si="11"/>
        <v>101525.1918433815</v>
      </c>
    </row>
    <row r="22" spans="1:22" ht="14.4" x14ac:dyDescent="0.3">
      <c r="A22" s="74" t="s">
        <v>55</v>
      </c>
      <c r="B22" s="127" t="s">
        <v>134</v>
      </c>
      <c r="C22" s="90">
        <f>'[2]2017 (Cas)'!C22*1.03</f>
        <v>63010.755341154407</v>
      </c>
      <c r="D22" s="91">
        <f t="shared" si="4"/>
        <v>32.209970781420786</v>
      </c>
      <c r="E22" s="127">
        <v>37.5</v>
      </c>
      <c r="F22" s="128">
        <f t="shared" si="5"/>
        <v>7561.2906409385287</v>
      </c>
      <c r="G22" s="128">
        <f t="shared" si="6"/>
        <v>3881.4625290151116</v>
      </c>
      <c r="H22" s="128">
        <f t="shared" si="7"/>
        <v>472.58066505865804</v>
      </c>
      <c r="I22" s="129">
        <f t="shared" si="8"/>
        <v>74926.089176166715</v>
      </c>
      <c r="J22" s="130">
        <f t="shared" si="9"/>
        <v>93657.611470208387</v>
      </c>
      <c r="K22" s="254">
        <f t="shared" si="10"/>
        <v>48.029544343696607</v>
      </c>
      <c r="M22" s="74" t="s">
        <v>154</v>
      </c>
      <c r="N22" s="127" t="s">
        <v>137</v>
      </c>
      <c r="O22" s="90">
        <f>'[2]2017 (Cas)'!O22*1.03</f>
        <v>70214.191806564006</v>
      </c>
      <c r="P22" s="91">
        <f t="shared" si="12"/>
        <v>35.892238623163706</v>
      </c>
      <c r="Q22" s="127">
        <v>37.5</v>
      </c>
      <c r="R22" s="128">
        <f t="shared" si="0"/>
        <v>8425.7030167876801</v>
      </c>
      <c r="S22" s="128">
        <f t="shared" si="1"/>
        <v>4325.194215284343</v>
      </c>
      <c r="T22" s="128">
        <f t="shared" si="2"/>
        <v>526.60643854923001</v>
      </c>
      <c r="U22" s="129">
        <f t="shared" si="3"/>
        <v>83491.695477185262</v>
      </c>
      <c r="V22" s="130">
        <f t="shared" si="11"/>
        <v>104364.61934648157</v>
      </c>
    </row>
    <row r="23" spans="1:22" ht="14.4" x14ac:dyDescent="0.3">
      <c r="A23" s="74" t="s">
        <v>56</v>
      </c>
      <c r="B23" s="127" t="s">
        <v>134</v>
      </c>
      <c r="C23" s="90">
        <f>'[2]2017 (Cas)'!C23*1.03</f>
        <v>64535.954839761609</v>
      </c>
      <c r="D23" s="91">
        <f t="shared" si="4"/>
        <v>32.989625477194437</v>
      </c>
      <c r="E23" s="127">
        <v>37.5</v>
      </c>
      <c r="F23" s="128">
        <f t="shared" si="5"/>
        <v>7744.3145807713927</v>
      </c>
      <c r="G23" s="128">
        <f t="shared" si="6"/>
        <v>3975.4148181293153</v>
      </c>
      <c r="H23" s="128">
        <f t="shared" si="7"/>
        <v>484.01966129821204</v>
      </c>
      <c r="I23" s="129">
        <f t="shared" si="8"/>
        <v>76739.703899960528</v>
      </c>
      <c r="J23" s="130">
        <f t="shared" si="9"/>
        <v>95924.629874950653</v>
      </c>
      <c r="K23" s="254">
        <f t="shared" si="10"/>
        <v>49.192117884590083</v>
      </c>
      <c r="M23" s="74" t="s">
        <v>155</v>
      </c>
      <c r="N23" s="127" t="s">
        <v>137</v>
      </c>
      <c r="O23" s="90">
        <f>'[2]2017 (Cas)'!O23*1.03</f>
        <v>72104.596403840012</v>
      </c>
      <c r="P23" s="91">
        <f t="shared" si="12"/>
        <v>36.858579631355923</v>
      </c>
      <c r="Q23" s="127">
        <v>37.5</v>
      </c>
      <c r="R23" s="128">
        <f t="shared" si="0"/>
        <v>8652.5515684608017</v>
      </c>
      <c r="S23" s="128">
        <f t="shared" si="1"/>
        <v>4441.6431384765447</v>
      </c>
      <c r="T23" s="128">
        <f t="shared" si="2"/>
        <v>540.78447302880011</v>
      </c>
      <c r="U23" s="129">
        <f t="shared" si="3"/>
        <v>85739.57558380616</v>
      </c>
      <c r="V23" s="130">
        <f t="shared" si="11"/>
        <v>107174.4694797577</v>
      </c>
    </row>
    <row r="24" spans="1:22" ht="14.4" x14ac:dyDescent="0.3">
      <c r="A24" s="74" t="s">
        <v>57</v>
      </c>
      <c r="B24" s="127" t="s">
        <v>134</v>
      </c>
      <c r="C24" s="90">
        <f>'[2]2017 (Cas)'!C24*1.03</f>
        <v>65802.467393478408</v>
      </c>
      <c r="D24" s="91">
        <f t="shared" si="4"/>
        <v>33.637044035004934</v>
      </c>
      <c r="E24" s="127">
        <v>37.5</v>
      </c>
      <c r="F24" s="128">
        <f t="shared" si="5"/>
        <v>7896.296087217409</v>
      </c>
      <c r="G24" s="128">
        <f t="shared" si="6"/>
        <v>4053.4319914382704</v>
      </c>
      <c r="H24" s="128">
        <f t="shared" si="7"/>
        <v>493.51850545108806</v>
      </c>
      <c r="I24" s="129">
        <f t="shared" si="8"/>
        <v>78245.713977585183</v>
      </c>
      <c r="J24" s="130">
        <f t="shared" si="9"/>
        <v>97807.142471981482</v>
      </c>
      <c r="K24" s="254">
        <f t="shared" si="10"/>
        <v>50.157508959990508</v>
      </c>
      <c r="M24" s="74" t="s">
        <v>156</v>
      </c>
      <c r="N24" s="127" t="s">
        <v>137</v>
      </c>
      <c r="O24" s="90">
        <f>'[2]2017 (Cas)'!O24*1.03</f>
        <v>73350.03943263361</v>
      </c>
      <c r="P24" s="91">
        <f t="shared" si="12"/>
        <v>37.495227824988426</v>
      </c>
      <c r="Q24" s="127">
        <v>37.5</v>
      </c>
      <c r="R24" s="128">
        <f t="shared" si="0"/>
        <v>8802.0047319160331</v>
      </c>
      <c r="S24" s="128">
        <f t="shared" si="1"/>
        <v>4518.3624290502303</v>
      </c>
      <c r="T24" s="128">
        <f t="shared" si="2"/>
        <v>550.12529574475207</v>
      </c>
      <c r="U24" s="129">
        <f t="shared" si="3"/>
        <v>87220.531889344638</v>
      </c>
      <c r="V24" s="130">
        <f t="shared" si="11"/>
        <v>109025.66486168079</v>
      </c>
    </row>
    <row r="25" spans="1:22" ht="14.4" x14ac:dyDescent="0.3">
      <c r="A25" s="74" t="s">
        <v>58</v>
      </c>
      <c r="B25" s="127" t="s">
        <v>134</v>
      </c>
      <c r="C25" s="90">
        <f>'[2]2017 (Cas)'!C25*1.03</f>
        <v>67071.321005520003</v>
      </c>
      <c r="D25" s="91">
        <f t="shared" si="4"/>
        <v>34.285659299946332</v>
      </c>
      <c r="E25" s="127">
        <v>37.5</v>
      </c>
      <c r="F25" s="128">
        <f t="shared" si="5"/>
        <v>8048.5585206624</v>
      </c>
      <c r="G25" s="128">
        <f t="shared" si="6"/>
        <v>4131.5933739400316</v>
      </c>
      <c r="H25" s="128">
        <f t="shared" si="7"/>
        <v>503.0349075414</v>
      </c>
      <c r="I25" s="129">
        <f t="shared" si="8"/>
        <v>79754.507807663831</v>
      </c>
      <c r="J25" s="130">
        <f t="shared" si="9"/>
        <v>99693.134759579785</v>
      </c>
      <c r="K25" s="254">
        <f t="shared" si="10"/>
        <v>51.124684492092193</v>
      </c>
      <c r="M25" s="74" t="s">
        <v>157</v>
      </c>
      <c r="N25" s="127" t="s">
        <v>137</v>
      </c>
      <c r="O25" s="90">
        <f>'[2]2017 (Cas)'!O25*1.03</f>
        <v>74595.482461427207</v>
      </c>
      <c r="P25" s="91">
        <f t="shared" si="12"/>
        <v>38.131876018620936</v>
      </c>
      <c r="Q25" s="127">
        <v>37.5</v>
      </c>
      <c r="R25" s="128">
        <f t="shared" si="0"/>
        <v>8951.4578953712644</v>
      </c>
      <c r="S25" s="128">
        <f t="shared" si="1"/>
        <v>4595.0817196239159</v>
      </c>
      <c r="T25" s="128">
        <f t="shared" si="2"/>
        <v>559.46611846070402</v>
      </c>
      <c r="U25" s="129">
        <f t="shared" si="3"/>
        <v>88701.488194883103</v>
      </c>
      <c r="V25" s="130">
        <f t="shared" si="11"/>
        <v>110876.86024360388</v>
      </c>
    </row>
    <row r="26" spans="1:22" ht="14.4" x14ac:dyDescent="0.3">
      <c r="A26" s="74" t="s">
        <v>59</v>
      </c>
      <c r="B26" s="127" t="s">
        <v>134</v>
      </c>
      <c r="C26" s="90">
        <f>'[2]2017 (Cas)'!C26*1.03</f>
        <v>68088.510847645608</v>
      </c>
      <c r="D26" s="91">
        <f t="shared" si="4"/>
        <v>34.805628548317245</v>
      </c>
      <c r="E26" s="127">
        <v>37.5</v>
      </c>
      <c r="F26" s="128">
        <f t="shared" si="5"/>
        <v>8170.6213017174723</v>
      </c>
      <c r="G26" s="128">
        <f t="shared" si="6"/>
        <v>4194.2522682149693</v>
      </c>
      <c r="H26" s="128">
        <f t="shared" si="7"/>
        <v>510.66383135734202</v>
      </c>
      <c r="I26" s="129">
        <f t="shared" si="8"/>
        <v>80964.048248935389</v>
      </c>
      <c r="J26" s="130">
        <f t="shared" si="9"/>
        <v>101205.06031116923</v>
      </c>
      <c r="K26" s="254">
        <f t="shared" si="10"/>
        <v>51.900030928804739</v>
      </c>
      <c r="M26" s="74" t="s">
        <v>158</v>
      </c>
      <c r="N26" s="127" t="s">
        <v>137</v>
      </c>
      <c r="O26" s="90">
        <f>'[2]2017 (Cas)'!O26*1.03</f>
        <v>77068.810581578407</v>
      </c>
      <c r="P26" s="91">
        <f t="shared" si="12"/>
        <v>39.396197102404301</v>
      </c>
      <c r="Q26" s="127">
        <v>37.5</v>
      </c>
      <c r="R26" s="128">
        <f t="shared" si="0"/>
        <v>9248.2572697894084</v>
      </c>
      <c r="S26" s="128">
        <f t="shared" si="1"/>
        <v>4747.4387318252302</v>
      </c>
      <c r="T26" s="128">
        <f t="shared" si="2"/>
        <v>578.01607936183802</v>
      </c>
      <c r="U26" s="129">
        <f t="shared" si="3"/>
        <v>91642.522662554882</v>
      </c>
      <c r="V26" s="130">
        <f t="shared" si="11"/>
        <v>114553.1533281936</v>
      </c>
    </row>
    <row r="27" spans="1:22" ht="14.4" x14ac:dyDescent="0.3">
      <c r="A27" s="74" t="s">
        <v>60</v>
      </c>
      <c r="B27" s="127" t="s">
        <v>134</v>
      </c>
      <c r="C27" s="90">
        <f>'[2]2017 (Cas)'!C27*1.03</f>
        <v>70117.037886084814</v>
      </c>
      <c r="D27" s="91">
        <f t="shared" si="4"/>
        <v>35.842575277231859</v>
      </c>
      <c r="E27" s="127">
        <v>37.5</v>
      </c>
      <c r="F27" s="128">
        <f t="shared" si="5"/>
        <v>8414.0445463301767</v>
      </c>
      <c r="G27" s="128">
        <f t="shared" si="6"/>
        <v>4319.2095337828241</v>
      </c>
      <c r="H27" s="128">
        <f t="shared" si="7"/>
        <v>525.87778414563604</v>
      </c>
      <c r="I27" s="129">
        <f t="shared" si="8"/>
        <v>83376.169750343441</v>
      </c>
      <c r="J27" s="130">
        <f t="shared" si="9"/>
        <v>104220.2121879293</v>
      </c>
      <c r="K27" s="254">
        <f t="shared" si="10"/>
        <v>53.446262660476563</v>
      </c>
      <c r="M27" s="74" t="s">
        <v>159</v>
      </c>
      <c r="N27" s="127" t="s">
        <v>137</v>
      </c>
      <c r="O27" s="90">
        <f>'[2]2017 (Cas)'!O27*1.03</f>
        <v>79537.456585079999</v>
      </c>
      <c r="P27" s="91">
        <f t="shared" si="12"/>
        <v>40.658124771925877</v>
      </c>
      <c r="Q27" s="127">
        <v>37.5</v>
      </c>
      <c r="R27" s="128">
        <f t="shared" si="0"/>
        <v>9544.4947902095992</v>
      </c>
      <c r="S27" s="128">
        <f t="shared" si="1"/>
        <v>4899.5073256409278</v>
      </c>
      <c r="T27" s="128">
        <f t="shared" si="2"/>
        <v>596.53092438809995</v>
      </c>
      <c r="U27" s="129">
        <f t="shared" si="3"/>
        <v>94577.989625318631</v>
      </c>
      <c r="V27" s="130">
        <f t="shared" si="11"/>
        <v>118222.48703164828</v>
      </c>
    </row>
    <row r="28" spans="1:22" ht="14.4" x14ac:dyDescent="0.3">
      <c r="A28" s="74" t="s">
        <v>61</v>
      </c>
      <c r="B28" s="127" t="s">
        <v>134</v>
      </c>
      <c r="C28" s="90">
        <f>'[2]2017 (Cas)'!C28*1.03</f>
        <v>72658.256697655204</v>
      </c>
      <c r="D28" s="91">
        <f t="shared" si="4"/>
        <v>37.141600867810972</v>
      </c>
      <c r="E28" s="127">
        <v>37.5</v>
      </c>
      <c r="F28" s="128">
        <f t="shared" si="5"/>
        <v>8718.9908037186251</v>
      </c>
      <c r="G28" s="128">
        <f t="shared" si="6"/>
        <v>4475.7486125755604</v>
      </c>
      <c r="H28" s="128">
        <f t="shared" si="7"/>
        <v>544.93692523241407</v>
      </c>
      <c r="I28" s="129">
        <f t="shared" si="8"/>
        <v>86397.933039181808</v>
      </c>
      <c r="J28" s="130">
        <f t="shared" si="9"/>
        <v>107997.41629897726</v>
      </c>
      <c r="K28" s="254">
        <f t="shared" si="10"/>
        <v>55.383290409731927</v>
      </c>
      <c r="M28" s="74" t="s">
        <v>160</v>
      </c>
      <c r="N28" s="127" t="s">
        <v>137</v>
      </c>
      <c r="O28" s="90">
        <f>'[2]2017 (Cas)'!O28*1.03</f>
        <v>82031.854230154408</v>
      </c>
      <c r="P28" s="91">
        <f t="shared" si="12"/>
        <v>41.933216219887235</v>
      </c>
      <c r="Q28" s="127">
        <v>37.5</v>
      </c>
      <c r="R28" s="128">
        <f t="shared" si="0"/>
        <v>9843.8225076185281</v>
      </c>
      <c r="S28" s="128">
        <f t="shared" si="1"/>
        <v>5053.162220577512</v>
      </c>
      <c r="T28" s="128">
        <f t="shared" si="2"/>
        <v>615.23890672615801</v>
      </c>
      <c r="U28" s="129">
        <f t="shared" si="3"/>
        <v>97544.077865076601</v>
      </c>
      <c r="V28" s="130">
        <f t="shared" si="11"/>
        <v>121930.09733134575</v>
      </c>
    </row>
    <row r="29" spans="1:22" ht="14.4" x14ac:dyDescent="0.3">
      <c r="A29" s="74" t="s">
        <v>62</v>
      </c>
      <c r="B29" s="127" t="s">
        <v>134</v>
      </c>
      <c r="C29" s="90">
        <f>'[2]2017 (Cas)'!C29*1.03</f>
        <v>75706.314636544805</v>
      </c>
      <c r="D29" s="91">
        <f t="shared" si="4"/>
        <v>38.699713552227379</v>
      </c>
      <c r="E29" s="127">
        <v>37.5</v>
      </c>
      <c r="F29" s="128">
        <f t="shared" si="5"/>
        <v>9084.7577563853756</v>
      </c>
      <c r="G29" s="128">
        <f t="shared" si="6"/>
        <v>4663.5089816111595</v>
      </c>
      <c r="H29" s="128">
        <f t="shared" si="7"/>
        <v>567.79735977408598</v>
      </c>
      <c r="I29" s="129">
        <f t="shared" si="8"/>
        <v>90022.378734315425</v>
      </c>
      <c r="J29" s="130">
        <f t="shared" si="9"/>
        <v>112527.97341789427</v>
      </c>
      <c r="K29" s="254">
        <f t="shared" si="10"/>
        <v>57.70665303481757</v>
      </c>
      <c r="M29" s="74" t="s">
        <v>161</v>
      </c>
      <c r="N29" s="127" t="s">
        <v>137</v>
      </c>
      <c r="O29" s="90">
        <f>'[2]2017 (Cas)'!O29*1.03</f>
        <v>87461.939014528005</v>
      </c>
      <c r="P29" s="91">
        <f t="shared" si="12"/>
        <v>44.708978409982365</v>
      </c>
      <c r="Q29" s="127">
        <v>37.5</v>
      </c>
      <c r="R29" s="128">
        <f t="shared" si="0"/>
        <v>10495.432681743359</v>
      </c>
      <c r="S29" s="128">
        <f t="shared" si="1"/>
        <v>5387.6554432949251</v>
      </c>
      <c r="T29" s="128">
        <f t="shared" si="2"/>
        <v>655.96454260895996</v>
      </c>
      <c r="U29" s="129">
        <f t="shared" si="3"/>
        <v>104000.99168217524</v>
      </c>
      <c r="V29" s="130">
        <f t="shared" si="11"/>
        <v>130001.23960271906</v>
      </c>
    </row>
    <row r="30" spans="1:22" ht="14.4" x14ac:dyDescent="0.3">
      <c r="A30" s="74" t="s">
        <v>63</v>
      </c>
      <c r="B30" s="127" t="s">
        <v>134</v>
      </c>
      <c r="C30" s="90">
        <f>'[2]2017 (Cas)'!C30*1.03</f>
        <v>78241.680802303221</v>
      </c>
      <c r="D30" s="91">
        <f t="shared" si="4"/>
        <v>39.995747374979281</v>
      </c>
      <c r="E30" s="127">
        <v>37.5</v>
      </c>
      <c r="F30" s="128">
        <f t="shared" si="5"/>
        <v>9389.0016962763857</v>
      </c>
      <c r="G30" s="128">
        <f t="shared" si="6"/>
        <v>4819.6875374218789</v>
      </c>
      <c r="H30" s="128">
        <f t="shared" si="7"/>
        <v>586.81260601727411</v>
      </c>
      <c r="I30" s="129">
        <f t="shared" si="8"/>
        <v>93037.182642018772</v>
      </c>
      <c r="J30" s="130">
        <f t="shared" si="9"/>
        <v>116296.47830252346</v>
      </c>
      <c r="K30" s="254">
        <f t="shared" si="10"/>
        <v>59.63921964231973</v>
      </c>
      <c r="M30" s="74" t="s">
        <v>162</v>
      </c>
      <c r="N30" s="127" t="s">
        <v>137</v>
      </c>
      <c r="O30" s="90">
        <f>'[2]2017 (Cas)'!O30*1.03</f>
        <v>90397.626153827223</v>
      </c>
      <c r="P30" s="91">
        <f t="shared" si="12"/>
        <v>46.20964915211615</v>
      </c>
      <c r="Q30" s="127">
        <v>37.5</v>
      </c>
      <c r="R30" s="128">
        <f t="shared" si="0"/>
        <v>10847.715138459267</v>
      </c>
      <c r="S30" s="128">
        <f t="shared" si="1"/>
        <v>5568.4937710757576</v>
      </c>
      <c r="T30" s="128">
        <f t="shared" si="2"/>
        <v>677.98219615370419</v>
      </c>
      <c r="U30" s="129">
        <f t="shared" si="3"/>
        <v>107491.81725951596</v>
      </c>
      <c r="V30" s="130">
        <f t="shared" si="11"/>
        <v>134364.77157439495</v>
      </c>
    </row>
    <row r="31" spans="1:22" ht="14.4" x14ac:dyDescent="0.3">
      <c r="A31" s="74" t="s">
        <v>64</v>
      </c>
      <c r="B31" s="127" t="s">
        <v>134</v>
      </c>
      <c r="C31" s="90">
        <f>'[2]2017 (Cas)'!C31*1.03</f>
        <v>79764.539242585612</v>
      </c>
      <c r="D31" s="91">
        <f t="shared" si="4"/>
        <v>40.774205363622038</v>
      </c>
      <c r="E31" s="127">
        <v>37.5</v>
      </c>
      <c r="F31" s="128">
        <f t="shared" si="5"/>
        <v>9571.7447091102731</v>
      </c>
      <c r="G31" s="128">
        <f t="shared" si="6"/>
        <v>4913.4956173432738</v>
      </c>
      <c r="H31" s="128">
        <f t="shared" si="7"/>
        <v>598.23404431939207</v>
      </c>
      <c r="I31" s="129">
        <f t="shared" si="8"/>
        <v>94848.013613358562</v>
      </c>
      <c r="J31" s="130">
        <f t="shared" si="9"/>
        <v>118560.0170166982</v>
      </c>
      <c r="K31" s="254">
        <f t="shared" si="10"/>
        <v>60.800008726511905</v>
      </c>
      <c r="M31" s="74" t="s">
        <v>163</v>
      </c>
      <c r="N31" s="127" t="s">
        <v>137</v>
      </c>
      <c r="O31" s="90">
        <f>'[2]2017 (Cas)'!O31*1.03</f>
        <v>93356.723876374395</v>
      </c>
      <c r="P31" s="91">
        <f t="shared" si="12"/>
        <v>47.722286965558787</v>
      </c>
      <c r="Q31" s="127">
        <v>37.5</v>
      </c>
      <c r="R31" s="128">
        <f t="shared" si="0"/>
        <v>11202.806865164926</v>
      </c>
      <c r="S31" s="128">
        <f t="shared" si="1"/>
        <v>5750.7741907846621</v>
      </c>
      <c r="T31" s="128">
        <f t="shared" si="2"/>
        <v>700.1754290728079</v>
      </c>
      <c r="U31" s="129">
        <f t="shared" si="3"/>
        <v>111010.4803613968</v>
      </c>
      <c r="V31" s="130">
        <f t="shared" si="11"/>
        <v>138763.100451746</v>
      </c>
    </row>
    <row r="32" spans="1:22" ht="14.4" x14ac:dyDescent="0.3">
      <c r="A32" s="74" t="s">
        <v>65</v>
      </c>
      <c r="B32" s="127" t="s">
        <v>134</v>
      </c>
      <c r="C32" s="90">
        <f>'[2]2017 (Cas)'!C32*1.03</f>
        <v>81286.227153705608</v>
      </c>
      <c r="D32" s="91">
        <f t="shared" si="4"/>
        <v>41.55206499869935</v>
      </c>
      <c r="E32" s="127">
        <v>37.5</v>
      </c>
      <c r="F32" s="128">
        <f t="shared" si="5"/>
        <v>9754.3472584446718</v>
      </c>
      <c r="G32" s="128">
        <f t="shared" si="6"/>
        <v>5007.231592668265</v>
      </c>
      <c r="H32" s="128">
        <f t="shared" si="7"/>
        <v>609.64670365279198</v>
      </c>
      <c r="I32" s="129">
        <f t="shared" si="8"/>
        <v>96657.452708471334</v>
      </c>
      <c r="J32" s="130">
        <f t="shared" si="9"/>
        <v>120821.81588558917</v>
      </c>
      <c r="K32" s="254">
        <f t="shared" si="10"/>
        <v>61.959905582353421</v>
      </c>
      <c r="M32" s="74" t="s">
        <v>164</v>
      </c>
      <c r="N32" s="127" t="s">
        <v>137</v>
      </c>
      <c r="O32" s="90">
        <f>'[2]2017 (Cas)'!O32*1.03</f>
        <v>94685.274475698418</v>
      </c>
      <c r="P32" s="91">
        <f t="shared" si="12"/>
        <v>48.401418262337849</v>
      </c>
      <c r="Q32" s="127">
        <v>37.5</v>
      </c>
      <c r="R32" s="128">
        <f t="shared" si="0"/>
        <v>11362.232937083809</v>
      </c>
      <c r="S32" s="128">
        <f t="shared" si="1"/>
        <v>5832.6129077030228</v>
      </c>
      <c r="T32" s="128">
        <f t="shared" si="2"/>
        <v>710.13955856773805</v>
      </c>
      <c r="U32" s="129">
        <f t="shared" si="3"/>
        <v>112590.25987905299</v>
      </c>
      <c r="V32" s="130">
        <f t="shared" si="11"/>
        <v>140737.82484881624</v>
      </c>
    </row>
    <row r="33" spans="1:22" ht="14.4" x14ac:dyDescent="0.3">
      <c r="A33" s="74" t="s">
        <v>66</v>
      </c>
      <c r="B33" s="127" t="s">
        <v>134</v>
      </c>
      <c r="C33" s="90">
        <f>'[2]2017 (Cas)'!C33*1.03</f>
        <v>82811.426652312817</v>
      </c>
      <c r="D33" s="91">
        <f t="shared" si="4"/>
        <v>42.331719694473009</v>
      </c>
      <c r="E33" s="127">
        <v>37.5</v>
      </c>
      <c r="F33" s="128">
        <f t="shared" si="5"/>
        <v>9937.3711982775385</v>
      </c>
      <c r="G33" s="128">
        <f t="shared" si="6"/>
        <v>5101.1838817824701</v>
      </c>
      <c r="H33" s="128">
        <f t="shared" si="7"/>
        <v>621.08569989234616</v>
      </c>
      <c r="I33" s="129">
        <f t="shared" si="8"/>
        <v>98471.067432265176</v>
      </c>
      <c r="J33" s="130">
        <f t="shared" si="9"/>
        <v>123088.83429033146</v>
      </c>
      <c r="K33" s="254">
        <f t="shared" si="10"/>
        <v>63.122479123246912</v>
      </c>
      <c r="M33" s="74" t="s">
        <v>165</v>
      </c>
      <c r="N33" s="127" t="s">
        <v>137</v>
      </c>
      <c r="O33" s="90">
        <f>'[2]2017 (Cas)'!O33*1.03</f>
        <v>96014.99560418482</v>
      </c>
      <c r="P33" s="91">
        <f t="shared" si="12"/>
        <v>49.081147912682333</v>
      </c>
      <c r="Q33" s="127">
        <v>37.5</v>
      </c>
      <c r="R33" s="128">
        <f t="shared" si="0"/>
        <v>11521.799472502178</v>
      </c>
      <c r="S33" s="128">
        <f t="shared" si="1"/>
        <v>5914.5237292177853</v>
      </c>
      <c r="T33" s="128">
        <f t="shared" si="2"/>
        <v>720.11246703138613</v>
      </c>
      <c r="U33" s="129">
        <f t="shared" si="3"/>
        <v>114171.43127293618</v>
      </c>
      <c r="V33" s="130">
        <f t="shared" si="11"/>
        <v>142714.28909117024</v>
      </c>
    </row>
    <row r="34" spans="1:22" ht="14.4" x14ac:dyDescent="0.3">
      <c r="A34" s="74" t="s">
        <v>67</v>
      </c>
      <c r="B34" s="127" t="s">
        <v>134</v>
      </c>
      <c r="C34" s="90">
        <f>'[2]2017 (Cas)'!C34*1.03</f>
        <v>85857.143532877628</v>
      </c>
      <c r="D34" s="91">
        <f t="shared" si="4"/>
        <v>43.888635671758536</v>
      </c>
      <c r="E34" s="127">
        <v>37.5</v>
      </c>
      <c r="F34" s="128">
        <f t="shared" si="5"/>
        <v>10302.857223945315</v>
      </c>
      <c r="G34" s="128">
        <f t="shared" si="6"/>
        <v>5288.8000416252626</v>
      </c>
      <c r="H34" s="128">
        <f t="shared" si="7"/>
        <v>643.9285764965822</v>
      </c>
      <c r="I34" s="129">
        <f t="shared" si="8"/>
        <v>102092.72937494479</v>
      </c>
      <c r="J34" s="130">
        <f t="shared" si="9"/>
        <v>127615.91171868099</v>
      </c>
      <c r="K34" s="254">
        <f t="shared" si="10"/>
        <v>65.444057291631282</v>
      </c>
      <c r="M34" s="74" t="s">
        <v>166</v>
      </c>
      <c r="N34" s="127" t="s">
        <v>137</v>
      </c>
      <c r="O34" s="90">
        <f>'[2]2017 (Cas)'!O34*1.03</f>
        <v>98669.755744508017</v>
      </c>
      <c r="P34" s="91">
        <f t="shared" si="12"/>
        <v>50.438213799109533</v>
      </c>
      <c r="Q34" s="127">
        <v>37.5</v>
      </c>
      <c r="R34" s="128">
        <f t="shared" si="0"/>
        <v>11840.370689340962</v>
      </c>
      <c r="S34" s="128">
        <f t="shared" si="1"/>
        <v>6078.0569538616946</v>
      </c>
      <c r="T34" s="128">
        <f t="shared" si="2"/>
        <v>740.02316808381011</v>
      </c>
      <c r="U34" s="129">
        <f t="shared" si="3"/>
        <v>117328.20655579449</v>
      </c>
      <c r="V34" s="130">
        <f t="shared" si="11"/>
        <v>146660.2581947431</v>
      </c>
    </row>
    <row r="35" spans="1:22" ht="14.4" x14ac:dyDescent="0.3">
      <c r="A35" s="74" t="s">
        <v>68</v>
      </c>
      <c r="B35" s="127" t="s">
        <v>134</v>
      </c>
      <c r="C35" s="90">
        <f>'[2]2017 (Cas)'!C35*1.03</f>
        <v>88901.68988428</v>
      </c>
      <c r="D35" s="91">
        <f t="shared" si="4"/>
        <v>45.444953295478605</v>
      </c>
      <c r="E35" s="127">
        <v>37.5</v>
      </c>
      <c r="F35" s="128">
        <f t="shared" si="5"/>
        <v>10668.202786113599</v>
      </c>
      <c r="G35" s="128">
        <f t="shared" si="6"/>
        <v>5476.3440968716477</v>
      </c>
      <c r="H35" s="128">
        <f t="shared" si="7"/>
        <v>666.76267413209996</v>
      </c>
      <c r="I35" s="129">
        <f t="shared" si="8"/>
        <v>105712.99944139735</v>
      </c>
      <c r="J35" s="130">
        <f t="shared" si="9"/>
        <v>132141.24930174669</v>
      </c>
      <c r="K35" s="254">
        <f t="shared" si="10"/>
        <v>67.764743231664966</v>
      </c>
      <c r="M35" s="74" t="s">
        <v>167</v>
      </c>
      <c r="N35" s="127" t="s">
        <v>137</v>
      </c>
      <c r="O35" s="90">
        <f>'[2]2017 (Cas)'!O35*1.03</f>
        <v>101325.68641399359</v>
      </c>
      <c r="P35" s="91">
        <f t="shared" si="12"/>
        <v>51.795878039102156</v>
      </c>
      <c r="Q35" s="127">
        <v>37.5</v>
      </c>
      <c r="R35" s="128">
        <f t="shared" si="0"/>
        <v>12159.08236967923</v>
      </c>
      <c r="S35" s="128">
        <f t="shared" si="1"/>
        <v>6241.6622831020059</v>
      </c>
      <c r="T35" s="128">
        <f t="shared" si="2"/>
        <v>759.9426481049519</v>
      </c>
      <c r="U35" s="129">
        <f t="shared" si="3"/>
        <v>120486.37371487978</v>
      </c>
      <c r="V35" s="130">
        <f t="shared" si="11"/>
        <v>150607.96714359973</v>
      </c>
    </row>
    <row r="36" spans="1:22" ht="14.4" x14ac:dyDescent="0.3">
      <c r="A36" s="74" t="s">
        <v>69</v>
      </c>
      <c r="B36" s="127" t="s">
        <v>134</v>
      </c>
      <c r="C36" s="90">
        <f>'[2]2017 (Cas)'!C36*1.03</f>
        <v>91948.577294007206</v>
      </c>
      <c r="D36" s="91">
        <f t="shared" si="4"/>
        <v>47.002467626329569</v>
      </c>
      <c r="E36" s="127">
        <v>37.5</v>
      </c>
      <c r="F36" s="128">
        <f t="shared" si="5"/>
        <v>11033.829275280865</v>
      </c>
      <c r="G36" s="128">
        <f t="shared" si="6"/>
        <v>5664.032361310844</v>
      </c>
      <c r="H36" s="128">
        <f t="shared" si="7"/>
        <v>689.61432970505405</v>
      </c>
      <c r="I36" s="129">
        <f t="shared" si="8"/>
        <v>109336.05326030398</v>
      </c>
      <c r="J36" s="130">
        <f t="shared" si="9"/>
        <v>136670.06657537998</v>
      </c>
      <c r="K36" s="254">
        <f t="shared" si="10"/>
        <v>70.087213628399979</v>
      </c>
      <c r="M36" s="74" t="s">
        <v>168</v>
      </c>
      <c r="N36" s="127" t="s">
        <v>137</v>
      </c>
      <c r="O36" s="90">
        <f>'[2]2017 (Cas)'!O36*1.03</f>
        <v>103981.61708347923</v>
      </c>
      <c r="P36" s="91">
        <f t="shared" si="12"/>
        <v>53.153542279094815</v>
      </c>
      <c r="Q36" s="127">
        <v>37.5</v>
      </c>
      <c r="R36" s="128">
        <f t="shared" si="0"/>
        <v>12477.794050017506</v>
      </c>
      <c r="S36" s="128">
        <f t="shared" si="1"/>
        <v>6405.2676123423198</v>
      </c>
      <c r="T36" s="128">
        <f t="shared" si="2"/>
        <v>779.86212812609415</v>
      </c>
      <c r="U36" s="129">
        <f t="shared" si="3"/>
        <v>123644.54087396515</v>
      </c>
      <c r="V36" s="130">
        <f t="shared" si="11"/>
        <v>154555.67609245644</v>
      </c>
    </row>
    <row r="37" spans="1:22" ht="14.4" x14ac:dyDescent="0.3">
      <c r="A37" s="74" t="s">
        <v>70</v>
      </c>
      <c r="B37" s="127" t="s">
        <v>134</v>
      </c>
      <c r="C37" s="90">
        <f>'[2]2017 (Cas)'!C37*1.03</f>
        <v>95499.962772728803</v>
      </c>
      <c r="D37" s="91">
        <f t="shared" si="4"/>
        <v>48.817872343886926</v>
      </c>
      <c r="E37" s="127">
        <v>37.5</v>
      </c>
      <c r="F37" s="128">
        <f t="shared" si="5"/>
        <v>11459.995532727457</v>
      </c>
      <c r="G37" s="128">
        <f t="shared" si="6"/>
        <v>5882.7977068000937</v>
      </c>
      <c r="H37" s="128">
        <f t="shared" si="7"/>
        <v>716.24972079546603</v>
      </c>
      <c r="I37" s="129">
        <f t="shared" si="8"/>
        <v>113559.00573305182</v>
      </c>
      <c r="J37" s="130">
        <f t="shared" si="9"/>
        <v>141948.75716631478</v>
      </c>
      <c r="K37" s="254">
        <f t="shared" si="10"/>
        <v>72.794234444263992</v>
      </c>
      <c r="M37" s="74" t="s">
        <v>169</v>
      </c>
      <c r="N37" s="127" t="s">
        <v>137</v>
      </c>
      <c r="O37" s="90">
        <f>'[2]2017 (Cas)'!O37*1.03</f>
        <v>107432.33705423442</v>
      </c>
      <c r="P37" s="91">
        <f t="shared" si="12"/>
        <v>54.917488590023993</v>
      </c>
      <c r="Q37" s="127">
        <v>37.5</v>
      </c>
      <c r="R37" s="128">
        <f t="shared" si="0"/>
        <v>12891.88044650813</v>
      </c>
      <c r="S37" s="128">
        <f t="shared" si="1"/>
        <v>6617.8319625408403</v>
      </c>
      <c r="T37" s="128">
        <f t="shared" si="2"/>
        <v>805.74252790675814</v>
      </c>
      <c r="U37" s="129">
        <f t="shared" si="3"/>
        <v>127747.79199119014</v>
      </c>
      <c r="V37" s="130">
        <f t="shared" si="11"/>
        <v>159684.73998898768</v>
      </c>
    </row>
    <row r="38" spans="1:22" ht="14.4" x14ac:dyDescent="0.3">
      <c r="A38" s="74" t="s">
        <v>71</v>
      </c>
      <c r="B38" s="127" t="s">
        <v>134</v>
      </c>
      <c r="C38" s="90">
        <f>'[2]2017 (Cas)'!C38*1.03</f>
        <v>96009.142958372817</v>
      </c>
      <c r="D38" s="91">
        <f t="shared" si="4"/>
        <v>49.078156144855114</v>
      </c>
      <c r="E38" s="127">
        <v>37.5</v>
      </c>
      <c r="F38" s="128">
        <f t="shared" si="5"/>
        <v>11521.097155004738</v>
      </c>
      <c r="G38" s="128">
        <f t="shared" si="6"/>
        <v>5914.1632062357658</v>
      </c>
      <c r="H38" s="128">
        <f t="shared" si="7"/>
        <v>720.06857218779612</v>
      </c>
      <c r="I38" s="129">
        <f t="shared" si="8"/>
        <v>114164.47189180112</v>
      </c>
      <c r="J38" s="130">
        <f t="shared" si="9"/>
        <v>142705.58986475141</v>
      </c>
      <c r="K38" s="254">
        <f t="shared" si="10"/>
        <v>73.182353776795594</v>
      </c>
      <c r="M38" s="74" t="s">
        <v>170</v>
      </c>
      <c r="N38" s="127" t="s">
        <v>137</v>
      </c>
      <c r="O38" s="90">
        <f>'[2]2017 (Cas)'!O38*1.03</f>
        <v>110861.9875000664</v>
      </c>
      <c r="P38" s="91">
        <f t="shared" si="12"/>
        <v>56.670664536775163</v>
      </c>
      <c r="Q38" s="127">
        <v>37.5</v>
      </c>
      <c r="R38" s="128">
        <f t="shared" si="0"/>
        <v>13303.438500007967</v>
      </c>
      <c r="S38" s="128">
        <f t="shared" si="1"/>
        <v>6829.09843000409</v>
      </c>
      <c r="T38" s="128">
        <f t="shared" si="2"/>
        <v>831.46490625049796</v>
      </c>
      <c r="U38" s="129">
        <f t="shared" si="3"/>
        <v>131825.98933632896</v>
      </c>
      <c r="V38" s="130">
        <f t="shared" si="11"/>
        <v>164782.48667041119</v>
      </c>
    </row>
    <row r="39" spans="1:22" ht="14.4" x14ac:dyDescent="0.3">
      <c r="A39" s="74" t="s">
        <v>72</v>
      </c>
      <c r="B39" s="127" t="s">
        <v>134</v>
      </c>
      <c r="C39" s="90">
        <f>'[2]2017 (Cas)'!C39*1.03</f>
        <v>99054.859838937628</v>
      </c>
      <c r="D39" s="91">
        <f t="shared" si="4"/>
        <v>50.635072122140642</v>
      </c>
      <c r="E39" s="127">
        <v>37.5</v>
      </c>
      <c r="F39" s="128">
        <f t="shared" si="5"/>
        <v>11886.583180672515</v>
      </c>
      <c r="G39" s="128">
        <f t="shared" si="6"/>
        <v>6101.7793660785583</v>
      </c>
      <c r="H39" s="128">
        <f t="shared" si="7"/>
        <v>742.91144879203216</v>
      </c>
      <c r="I39" s="129">
        <f t="shared" si="8"/>
        <v>117786.13383448073</v>
      </c>
      <c r="J39" s="130">
        <f t="shared" si="9"/>
        <v>147232.66729310091</v>
      </c>
      <c r="K39" s="254">
        <f t="shared" si="10"/>
        <v>75.503931945179957</v>
      </c>
      <c r="M39" s="74" t="s">
        <v>171</v>
      </c>
      <c r="N39" s="127" t="s">
        <v>137</v>
      </c>
      <c r="O39" s="90">
        <f>'[2]2017 (Cas)'!O39*1.03</f>
        <v>114283.44424176161</v>
      </c>
      <c r="P39" s="91">
        <f t="shared" si="12"/>
        <v>58.419652008568242</v>
      </c>
      <c r="Q39" s="127">
        <v>37.5</v>
      </c>
      <c r="R39" s="128">
        <f t="shared" si="0"/>
        <v>13714.013309011392</v>
      </c>
      <c r="S39" s="128">
        <f t="shared" si="1"/>
        <v>7039.8601652925154</v>
      </c>
      <c r="T39" s="128">
        <f t="shared" si="2"/>
        <v>857.12583181321202</v>
      </c>
      <c r="U39" s="129">
        <f t="shared" si="3"/>
        <v>135894.44354787873</v>
      </c>
      <c r="V39" s="130">
        <f t="shared" si="11"/>
        <v>169868.05443484843</v>
      </c>
    </row>
    <row r="40" spans="1:22" ht="14.4" x14ac:dyDescent="0.3">
      <c r="A40" s="74" t="s">
        <v>73</v>
      </c>
      <c r="B40" s="127" t="s">
        <v>134</v>
      </c>
      <c r="C40" s="90">
        <f>'[2]2017 (Cas)'!C40*1.03</f>
        <v>102105.258836152</v>
      </c>
      <c r="D40" s="91">
        <f t="shared" si="4"/>
        <v>52.194381513687922</v>
      </c>
      <c r="E40" s="127">
        <v>37.5</v>
      </c>
      <c r="F40" s="128">
        <f t="shared" si="5"/>
        <v>12252.631060338241</v>
      </c>
      <c r="G40" s="128">
        <f t="shared" si="6"/>
        <v>6289.6839443069639</v>
      </c>
      <c r="H40" s="128">
        <f t="shared" si="7"/>
        <v>765.78944127114005</v>
      </c>
      <c r="I40" s="129">
        <f t="shared" si="8"/>
        <v>121413.36328206836</v>
      </c>
      <c r="J40" s="130">
        <f t="shared" si="9"/>
        <v>151766.70410258544</v>
      </c>
      <c r="K40" s="254">
        <f t="shared" si="10"/>
        <v>77.829079026966895</v>
      </c>
      <c r="M40" s="74" t="s">
        <v>172</v>
      </c>
      <c r="N40" s="127" t="s">
        <v>137</v>
      </c>
      <c r="O40" s="90">
        <f>'[2]2017 (Cas)'!O40*1.03</f>
        <v>117709.58310010644</v>
      </c>
      <c r="P40" s="91">
        <f t="shared" si="12"/>
        <v>60.171032894623096</v>
      </c>
      <c r="Q40" s="127">
        <v>37.5</v>
      </c>
      <c r="R40" s="128">
        <f t="shared" si="0"/>
        <v>14125.149972012772</v>
      </c>
      <c r="S40" s="128">
        <f t="shared" si="1"/>
        <v>7250.9103189665566</v>
      </c>
      <c r="T40" s="128">
        <f t="shared" si="2"/>
        <v>882.82187325079826</v>
      </c>
      <c r="U40" s="129">
        <f t="shared" si="3"/>
        <v>139968.46526433656</v>
      </c>
      <c r="V40" s="130">
        <f t="shared" si="11"/>
        <v>174960.58158042069</v>
      </c>
    </row>
    <row r="41" spans="1:22" ht="14.4" x14ac:dyDescent="0.3">
      <c r="A41" s="74" t="s">
        <v>74</v>
      </c>
      <c r="B41" s="127" t="s">
        <v>134</v>
      </c>
      <c r="C41" s="90">
        <f>'[2]2017 (Cas)'!C41*1.03</f>
        <v>105147.4641292296</v>
      </c>
      <c r="D41" s="91">
        <f t="shared" si="4"/>
        <v>53.749502430277111</v>
      </c>
      <c r="E41" s="127">
        <v>37.5</v>
      </c>
      <c r="F41" s="128">
        <f t="shared" si="5"/>
        <v>12617.695695507551</v>
      </c>
      <c r="G41" s="128">
        <f t="shared" si="6"/>
        <v>6477.0837903605434</v>
      </c>
      <c r="H41" s="128">
        <f t="shared" si="7"/>
        <v>788.60598096922195</v>
      </c>
      <c r="I41" s="129">
        <f t="shared" si="8"/>
        <v>125030.84959606691</v>
      </c>
      <c r="J41" s="130">
        <f t="shared" si="9"/>
        <v>156288.56199508364</v>
      </c>
      <c r="K41" s="254">
        <f t="shared" si="10"/>
        <v>80.147980510299305</v>
      </c>
      <c r="M41" s="74" t="s">
        <v>173</v>
      </c>
      <c r="N41" s="127" t="s">
        <v>137</v>
      </c>
      <c r="O41" s="90">
        <f>'[2]2017 (Cas)'!O41*1.03</f>
        <v>124983.25131526</v>
      </c>
      <c r="P41" s="91">
        <f t="shared" si="12"/>
        <v>63.889201950292652</v>
      </c>
      <c r="Q41" s="127">
        <v>37.5</v>
      </c>
      <c r="R41" s="128">
        <f t="shared" si="0"/>
        <v>14997.9901578312</v>
      </c>
      <c r="S41" s="128">
        <f t="shared" si="1"/>
        <v>7698.9682810200165</v>
      </c>
      <c r="T41" s="128">
        <f t="shared" si="2"/>
        <v>937.37438486445001</v>
      </c>
      <c r="U41" s="129">
        <f t="shared" si="3"/>
        <v>148617.58413897565</v>
      </c>
      <c r="V41" s="130">
        <f t="shared" si="11"/>
        <v>185771.98017371958</v>
      </c>
    </row>
    <row r="42" spans="1:22" ht="14.4" x14ac:dyDescent="0.3">
      <c r="A42" s="74" t="s">
        <v>75</v>
      </c>
      <c r="B42" s="127" t="s">
        <v>134</v>
      </c>
      <c r="C42" s="90">
        <f>'[2]2017 (Cas)'!C42*1.03</f>
        <v>111240.06841952162</v>
      </c>
      <c r="D42" s="91">
        <f t="shared" si="4"/>
        <v>56.863932738413602</v>
      </c>
      <c r="E42" s="127">
        <v>37.5</v>
      </c>
      <c r="F42" s="128">
        <f t="shared" si="5"/>
        <v>13348.808210342593</v>
      </c>
      <c r="G42" s="128">
        <f t="shared" si="6"/>
        <v>6852.3882146425321</v>
      </c>
      <c r="H42" s="128">
        <f t="shared" si="7"/>
        <v>834.30051314641207</v>
      </c>
      <c r="I42" s="129">
        <f t="shared" si="8"/>
        <v>132275.56535765316</v>
      </c>
      <c r="J42" s="130">
        <f t="shared" si="9"/>
        <v>165344.45669706646</v>
      </c>
      <c r="K42" s="254">
        <f t="shared" si="10"/>
        <v>84.792029075418696</v>
      </c>
      <c r="M42" s="74" t="s">
        <v>174</v>
      </c>
      <c r="N42" s="127" t="s">
        <v>137</v>
      </c>
      <c r="O42" s="90">
        <f>'[2]2017 (Cas)'!O42*1.03</f>
        <v>128827.26908458163</v>
      </c>
      <c r="P42" s="91">
        <f t="shared" si="12"/>
        <v>65.854195059211051</v>
      </c>
      <c r="Q42" s="127">
        <v>37.5</v>
      </c>
      <c r="R42" s="128">
        <f t="shared" si="0"/>
        <v>15459.272290149795</v>
      </c>
      <c r="S42" s="128">
        <f t="shared" si="1"/>
        <v>7935.7597756102286</v>
      </c>
      <c r="T42" s="128">
        <f t="shared" si="2"/>
        <v>966.20451813436216</v>
      </c>
      <c r="U42" s="129">
        <f t="shared" si="3"/>
        <v>153188.50566847602</v>
      </c>
      <c r="V42" s="130">
        <f t="shared" si="11"/>
        <v>191485.63208559502</v>
      </c>
    </row>
    <row r="43" spans="1:22" ht="14.4" x14ac:dyDescent="0.3">
      <c r="A43" s="74" t="s">
        <v>76</v>
      </c>
      <c r="B43" s="127" t="s">
        <v>134</v>
      </c>
      <c r="C43" s="90">
        <f>'[2]2017 (Cas)'!C43*1.03</f>
        <v>113269.7659871232</v>
      </c>
      <c r="D43" s="91">
        <f t="shared" si="4"/>
        <v>57.90147782089366</v>
      </c>
      <c r="E43" s="127">
        <v>37.5</v>
      </c>
      <c r="F43" s="128">
        <f t="shared" si="5"/>
        <v>13592.371918454784</v>
      </c>
      <c r="G43" s="128">
        <f t="shared" si="6"/>
        <v>6977.4175848067889</v>
      </c>
      <c r="H43" s="128">
        <f t="shared" si="7"/>
        <v>849.52324490342403</v>
      </c>
      <c r="I43" s="129">
        <f t="shared" si="8"/>
        <v>134689.0787352882</v>
      </c>
      <c r="J43" s="130">
        <f t="shared" si="9"/>
        <v>168361.34841911026</v>
      </c>
      <c r="K43" s="254">
        <f t="shared" si="10"/>
        <v>86.339153035441157</v>
      </c>
      <c r="M43" s="74" t="s">
        <v>175</v>
      </c>
      <c r="N43" s="127" t="s">
        <v>137</v>
      </c>
      <c r="O43" s="90">
        <f>'[2]2017 (Cas)'!O43*1.03</f>
        <v>132674.79844139042</v>
      </c>
      <c r="P43" s="91">
        <f t="shared" si="12"/>
        <v>67.820983228825781</v>
      </c>
      <c r="Q43" s="127">
        <v>37.5</v>
      </c>
      <c r="R43" s="128">
        <f t="shared" si="0"/>
        <v>15920.97581296685</v>
      </c>
      <c r="S43" s="128">
        <f t="shared" si="1"/>
        <v>8172.7675839896501</v>
      </c>
      <c r="T43" s="128">
        <f t="shared" si="2"/>
        <v>995.06098831042812</v>
      </c>
      <c r="U43" s="129">
        <f t="shared" si="3"/>
        <v>157763.60282665736</v>
      </c>
      <c r="V43" s="130">
        <f t="shared" si="11"/>
        <v>197204.50353332169</v>
      </c>
    </row>
    <row r="44" spans="1:22" ht="14.4" x14ac:dyDescent="0.3">
      <c r="A44" s="74" t="s">
        <v>77</v>
      </c>
      <c r="B44" s="127" t="s">
        <v>134</v>
      </c>
      <c r="C44" s="90">
        <f>'[2]2017 (Cas)'!C44*1.03</f>
        <v>115302.97514221202</v>
      </c>
      <c r="D44" s="91">
        <f t="shared" si="4"/>
        <v>58.94081796407005</v>
      </c>
      <c r="E44" s="127">
        <v>37.5</v>
      </c>
      <c r="F44" s="128">
        <f t="shared" si="5"/>
        <v>13836.357017065442</v>
      </c>
      <c r="G44" s="128">
        <f t="shared" si="6"/>
        <v>7102.6632687602605</v>
      </c>
      <c r="H44" s="128">
        <f t="shared" si="7"/>
        <v>864.77231356659013</v>
      </c>
      <c r="I44" s="129">
        <f t="shared" si="8"/>
        <v>137106.7677416043</v>
      </c>
      <c r="J44" s="130">
        <f t="shared" si="9"/>
        <v>171383.45967700536</v>
      </c>
      <c r="K44" s="254">
        <f t="shared" si="10"/>
        <v>87.88895368051557</v>
      </c>
      <c r="M44" s="74" t="s">
        <v>727</v>
      </c>
      <c r="N44" s="127" t="s">
        <v>137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</row>
    <row r="45" spans="1:22" ht="14.4" x14ac:dyDescent="0.3">
      <c r="A45" s="74" t="s">
        <v>78</v>
      </c>
      <c r="B45" s="127" t="s">
        <v>134</v>
      </c>
      <c r="C45" s="90">
        <f>'[2]2017 (Cas)'!C45*1.03</f>
        <v>117838.34130797042</v>
      </c>
      <c r="D45" s="91">
        <f t="shared" si="4"/>
        <v>60.236851786821944</v>
      </c>
      <c r="E45" s="127">
        <v>37.5</v>
      </c>
      <c r="F45" s="128">
        <f t="shared" si="5"/>
        <v>14140.60095695645</v>
      </c>
      <c r="G45" s="128">
        <f t="shared" si="6"/>
        <v>7258.8418245709781</v>
      </c>
      <c r="H45" s="128">
        <f t="shared" si="7"/>
        <v>883.78755980977814</v>
      </c>
      <c r="I45" s="129">
        <f t="shared" si="8"/>
        <v>140121.57164930765</v>
      </c>
      <c r="J45" s="130">
        <f t="shared" si="9"/>
        <v>175151.96456163455</v>
      </c>
      <c r="K45" s="254">
        <f t="shared" si="10"/>
        <v>89.821520288017723</v>
      </c>
      <c r="M45" s="74" t="s">
        <v>176</v>
      </c>
      <c r="N45" s="127" t="s">
        <v>137</v>
      </c>
      <c r="O45" s="90">
        <f>'[2]2017 (Cas)'!O44*1.03</f>
        <v>133621.75653377199</v>
      </c>
      <c r="P45" s="91">
        <f t="shared" si="12"/>
        <v>68.305051263270016</v>
      </c>
      <c r="Q45" s="127">
        <v>37.5</v>
      </c>
      <c r="R45" s="128">
        <f t="shared" si="0"/>
        <v>16034.610784052638</v>
      </c>
      <c r="S45" s="128">
        <f t="shared" si="1"/>
        <v>8231.1002024803547</v>
      </c>
      <c r="T45" s="128">
        <f t="shared" si="2"/>
        <v>1002.1631740032899</v>
      </c>
      <c r="U45" s="129">
        <f t="shared" si="3"/>
        <v>158889.63069430826</v>
      </c>
      <c r="V45" s="130">
        <f t="shared" si="11"/>
        <v>198612.03836788534</v>
      </c>
    </row>
    <row r="46" spans="1:22" ht="14.4" x14ac:dyDescent="0.3">
      <c r="A46" s="74" t="s">
        <v>79</v>
      </c>
      <c r="B46" s="127" t="s">
        <v>134</v>
      </c>
      <c r="C46" s="90">
        <f>'[2]2017 (Cas)'!C46*1.03</f>
        <v>120378.38959037841</v>
      </c>
      <c r="D46" s="91">
        <f t="shared" si="4"/>
        <v>61.535279023835614</v>
      </c>
      <c r="E46" s="127">
        <v>37.5</v>
      </c>
      <c r="F46" s="128">
        <f t="shared" si="5"/>
        <v>14445.40675084541</v>
      </c>
      <c r="G46" s="128">
        <f t="shared" si="6"/>
        <v>7415.3087987673098</v>
      </c>
      <c r="H46" s="128">
        <f t="shared" si="7"/>
        <v>902.83792192783812</v>
      </c>
      <c r="I46" s="129">
        <f t="shared" si="8"/>
        <v>143141.94306191895</v>
      </c>
      <c r="J46" s="130">
        <f t="shared" si="9"/>
        <v>178927.42882739869</v>
      </c>
      <c r="K46" s="254">
        <f t="shared" si="10"/>
        <v>91.757655808922408</v>
      </c>
      <c r="M46" s="74" t="s">
        <v>177</v>
      </c>
      <c r="N46" s="127" t="s">
        <v>137</v>
      </c>
      <c r="O46" s="90">
        <f>'[2]2017 (Cas)'!O45*1.03</f>
        <v>141177.52227706404</v>
      </c>
      <c r="P46" s="91">
        <f t="shared" si="12"/>
        <v>72.167423528211643</v>
      </c>
      <c r="Q46" s="127">
        <v>37.5</v>
      </c>
      <c r="R46" s="128">
        <f t="shared" si="0"/>
        <v>16941.302673247683</v>
      </c>
      <c r="S46" s="128">
        <f t="shared" si="1"/>
        <v>8696.5353722671443</v>
      </c>
      <c r="T46" s="128">
        <f t="shared" si="2"/>
        <v>1058.8314170779802</v>
      </c>
      <c r="U46" s="129">
        <f t="shared" si="3"/>
        <v>167874.19173965685</v>
      </c>
      <c r="V46" s="130">
        <f t="shared" si="11"/>
        <v>209842.73967457106</v>
      </c>
    </row>
    <row r="47" spans="1:22" ht="14.4" x14ac:dyDescent="0.3">
      <c r="A47" s="74" t="s">
        <v>80</v>
      </c>
      <c r="B47" s="127" t="s">
        <v>134</v>
      </c>
      <c r="C47" s="90">
        <f>'[2]2017 (Cas)'!C47*1.03</f>
        <v>127186.18719889682</v>
      </c>
      <c r="D47" s="91">
        <f t="shared" si="4"/>
        <v>65.015303360458432</v>
      </c>
      <c r="E47" s="127">
        <v>37.5</v>
      </c>
      <c r="F47" s="128">
        <f t="shared" si="5"/>
        <v>15262.342463867617</v>
      </c>
      <c r="G47" s="128">
        <f t="shared" si="6"/>
        <v>7834.669131452044</v>
      </c>
      <c r="H47" s="128">
        <f t="shared" si="7"/>
        <v>953.89640399172606</v>
      </c>
      <c r="I47" s="129">
        <f t="shared" si="8"/>
        <v>151237.0951982082</v>
      </c>
      <c r="J47" s="130">
        <f t="shared" si="9"/>
        <v>189046.36899776026</v>
      </c>
      <c r="K47" s="254">
        <f t="shared" si="10"/>
        <v>96.946855896287317</v>
      </c>
      <c r="M47" s="74" t="s">
        <v>178</v>
      </c>
      <c r="N47" s="127" t="s">
        <v>137</v>
      </c>
      <c r="O47" s="90">
        <f>'[2]2017 (Cas)'!O46*1.03</f>
        <v>143977.42803352483</v>
      </c>
      <c r="P47" s="91">
        <f t="shared" si="12"/>
        <v>73.59868525675391</v>
      </c>
      <c r="Q47" s="127">
        <v>37.5</v>
      </c>
      <c r="R47" s="128">
        <f t="shared" si="0"/>
        <v>17277.291364022978</v>
      </c>
      <c r="S47" s="128">
        <f t="shared" si="1"/>
        <v>8869.0095668651284</v>
      </c>
      <c r="T47" s="128">
        <f t="shared" si="2"/>
        <v>1079.8307102514361</v>
      </c>
      <c r="U47" s="129">
        <f t="shared" si="3"/>
        <v>171203.55967466437</v>
      </c>
      <c r="V47" s="130">
        <f t="shared" si="11"/>
        <v>214004.44959333047</v>
      </c>
    </row>
    <row r="48" spans="1:22" ht="14.4" x14ac:dyDescent="0.3">
      <c r="A48" s="74" t="s">
        <v>81</v>
      </c>
      <c r="B48" s="127" t="s">
        <v>134</v>
      </c>
      <c r="C48" s="90">
        <f>'[2]2017 (Cas)'!C48*1.03</f>
        <v>129708.67754386883</v>
      </c>
      <c r="D48" s="91">
        <f t="shared" si="4"/>
        <v>66.304755293990453</v>
      </c>
      <c r="E48" s="127">
        <v>37.5</v>
      </c>
      <c r="F48" s="128">
        <f t="shared" si="5"/>
        <v>15565.04130526426</v>
      </c>
      <c r="G48" s="128">
        <f t="shared" si="6"/>
        <v>7990.0545367023196</v>
      </c>
      <c r="H48" s="128">
        <f t="shared" si="7"/>
        <v>972.81508157901624</v>
      </c>
      <c r="I48" s="129">
        <f t="shared" si="8"/>
        <v>154236.58846741443</v>
      </c>
      <c r="J48" s="130">
        <f t="shared" si="9"/>
        <v>192795.73558426806</v>
      </c>
      <c r="K48" s="254">
        <f t="shared" si="10"/>
        <v>98.869607991932341</v>
      </c>
      <c r="M48" s="74" t="s">
        <v>179</v>
      </c>
      <c r="N48" s="127" t="s">
        <v>137</v>
      </c>
      <c r="O48" s="90">
        <f>'[2]2017 (Cas)'!O47*1.03</f>
        <v>146774.99273166084</v>
      </c>
      <c r="P48" s="91">
        <f t="shared" si="12"/>
        <v>75.028750278165276</v>
      </c>
      <c r="Q48" s="127">
        <v>37.5</v>
      </c>
      <c r="R48" s="128">
        <f t="shared" si="0"/>
        <v>17612.999127799299</v>
      </c>
      <c r="S48" s="128">
        <f t="shared" si="1"/>
        <v>9041.3395522703067</v>
      </c>
      <c r="T48" s="128">
        <f t="shared" si="2"/>
        <v>1100.8124454874562</v>
      </c>
      <c r="U48" s="129">
        <f t="shared" si="3"/>
        <v>174530.14385721789</v>
      </c>
      <c r="V48" s="130">
        <f t="shared" si="11"/>
        <v>218162.67982152235</v>
      </c>
    </row>
    <row r="49" spans="1:22" ht="14.4" x14ac:dyDescent="0.3">
      <c r="A49" s="74" t="s">
        <v>82</v>
      </c>
      <c r="B49" s="127" t="s">
        <v>134</v>
      </c>
      <c r="C49" s="90">
        <f>'[2]2017 (Cas)'!C49*1.03</f>
        <v>132231.16788884081</v>
      </c>
      <c r="D49" s="91">
        <f t="shared" si="4"/>
        <v>67.59420722752246</v>
      </c>
      <c r="E49" s="127">
        <v>37.5</v>
      </c>
      <c r="F49" s="128">
        <f t="shared" si="5"/>
        <v>15867.740146660895</v>
      </c>
      <c r="G49" s="128">
        <f t="shared" si="6"/>
        <v>8145.4399419525935</v>
      </c>
      <c r="H49" s="128">
        <f t="shared" si="7"/>
        <v>991.73375916630596</v>
      </c>
      <c r="I49" s="129">
        <f t="shared" si="8"/>
        <v>157236.08173662057</v>
      </c>
      <c r="J49" s="130">
        <f t="shared" si="9"/>
        <v>196545.1021707757</v>
      </c>
      <c r="K49" s="254">
        <f t="shared" si="10"/>
        <v>100.79236008757728</v>
      </c>
      <c r="M49" s="74" t="s">
        <v>180</v>
      </c>
      <c r="N49" s="127" t="s">
        <v>137</v>
      </c>
      <c r="O49" s="90">
        <f>'[2]2017 (Cas)'!O48*1.03</f>
        <v>148494.50007122642</v>
      </c>
      <c r="P49" s="91">
        <f t="shared" si="12"/>
        <v>75.907731665802658</v>
      </c>
      <c r="Q49" s="127">
        <v>37.5</v>
      </c>
      <c r="R49" s="128">
        <f t="shared" si="0"/>
        <v>17819.340008547169</v>
      </c>
      <c r="S49" s="128">
        <f t="shared" si="1"/>
        <v>9147.261204387547</v>
      </c>
      <c r="T49" s="128">
        <f t="shared" si="2"/>
        <v>1113.7087505341981</v>
      </c>
      <c r="U49" s="129">
        <f t="shared" si="3"/>
        <v>176574.81003469534</v>
      </c>
      <c r="V49" s="130">
        <f t="shared" si="11"/>
        <v>220718.51254336917</v>
      </c>
    </row>
    <row r="50" spans="1:22" ht="14.4" x14ac:dyDescent="0.3">
      <c r="A50" s="74" t="s">
        <v>83</v>
      </c>
      <c r="B50" s="127" t="s">
        <v>134</v>
      </c>
      <c r="C50" s="90">
        <f>'[2]2017 (Cas)'!C50*1.03</f>
        <v>133778.60744153362</v>
      </c>
      <c r="D50" s="91">
        <f t="shared" si="4"/>
        <v>68.385230641039556</v>
      </c>
      <c r="E50" s="127">
        <v>37.5</v>
      </c>
      <c r="F50" s="128">
        <f t="shared" si="5"/>
        <v>16053.432892984034</v>
      </c>
      <c r="G50" s="128">
        <f t="shared" si="6"/>
        <v>8240.7622183984713</v>
      </c>
      <c r="H50" s="128">
        <f t="shared" si="7"/>
        <v>1003.3395558115021</v>
      </c>
      <c r="I50" s="129">
        <f t="shared" si="8"/>
        <v>159076.14210872765</v>
      </c>
      <c r="J50" s="130">
        <f t="shared" si="9"/>
        <v>198845.17763590958</v>
      </c>
      <c r="K50" s="254">
        <f t="shared" si="10"/>
        <v>101.97188596713312</v>
      </c>
      <c r="M50" s="74" t="s">
        <v>181</v>
      </c>
      <c r="N50" s="127" t="s">
        <v>137</v>
      </c>
      <c r="O50" s="90">
        <f>'[2]2017 (Cas)'!O49*1.03</f>
        <v>151441.8925021496</v>
      </c>
      <c r="P50" s="91">
        <f t="shared" si="12"/>
        <v>77.414385943590844</v>
      </c>
      <c r="Q50" s="127">
        <v>37.5</v>
      </c>
      <c r="R50" s="128">
        <f t="shared" si="0"/>
        <v>18173.02710025795</v>
      </c>
      <c r="S50" s="128">
        <f t="shared" si="1"/>
        <v>9328.8205781324159</v>
      </c>
      <c r="T50" s="128">
        <f t="shared" si="2"/>
        <v>1135.8141937661219</v>
      </c>
      <c r="U50" s="129">
        <f t="shared" si="3"/>
        <v>180079.55437430608</v>
      </c>
      <c r="V50" s="130">
        <f t="shared" si="11"/>
        <v>225099.44296788261</v>
      </c>
    </row>
    <row r="51" spans="1:22" ht="14.4" x14ac:dyDescent="0.3">
      <c r="A51" s="74" t="s">
        <v>84</v>
      </c>
      <c r="B51" s="127" t="s">
        <v>134</v>
      </c>
      <c r="C51" s="90">
        <f>'[2]2017 (Cas)'!C51*1.03</f>
        <v>136434.53811101924</v>
      </c>
      <c r="D51" s="91">
        <f t="shared" si="4"/>
        <v>69.7428948810322</v>
      </c>
      <c r="E51" s="127">
        <v>37.5</v>
      </c>
      <c r="F51" s="128">
        <f t="shared" si="5"/>
        <v>16372.144573322308</v>
      </c>
      <c r="G51" s="128">
        <f t="shared" si="6"/>
        <v>8404.3675476387853</v>
      </c>
      <c r="H51" s="128">
        <f t="shared" si="7"/>
        <v>1023.2590358326443</v>
      </c>
      <c r="I51" s="129">
        <f t="shared" si="8"/>
        <v>162234.30926781299</v>
      </c>
      <c r="J51" s="130">
        <f t="shared" si="9"/>
        <v>202792.88658476624</v>
      </c>
      <c r="K51" s="254">
        <f t="shared" si="10"/>
        <v>103.99635209475191</v>
      </c>
      <c r="M51" s="74" t="s">
        <v>182</v>
      </c>
      <c r="N51" s="127" t="s">
        <v>137</v>
      </c>
      <c r="O51" s="90">
        <f>'[2]2017 (Cas)'!O50*1.03</f>
        <v>154348.31641238884</v>
      </c>
      <c r="P51" s="91">
        <f t="shared" si="12"/>
        <v>78.900097846588551</v>
      </c>
      <c r="Q51" s="127">
        <v>37.5</v>
      </c>
      <c r="R51" s="128">
        <f t="shared" si="0"/>
        <v>18521.797969486659</v>
      </c>
      <c r="S51" s="128">
        <f t="shared" si="1"/>
        <v>9507.8562910031524</v>
      </c>
      <c r="T51" s="128">
        <f t="shared" si="2"/>
        <v>1157.6123730929162</v>
      </c>
      <c r="U51" s="129">
        <f t="shared" si="3"/>
        <v>183535.58304597155</v>
      </c>
      <c r="V51" s="130">
        <f t="shared" si="11"/>
        <v>229419.47880746445</v>
      </c>
    </row>
    <row r="52" spans="1:22" ht="14.4" x14ac:dyDescent="0.3">
      <c r="A52" s="74" t="s">
        <v>85</v>
      </c>
      <c r="B52" s="127" t="s">
        <v>134</v>
      </c>
      <c r="C52" s="90">
        <f>'[2]2017 (Cas)'!C52*1.03</f>
        <v>139051.84131814563</v>
      </c>
      <c r="D52" s="91">
        <f t="shared" si="4"/>
        <v>71.080813453365181</v>
      </c>
      <c r="E52" s="127">
        <v>37.5</v>
      </c>
      <c r="F52" s="128">
        <f t="shared" si="5"/>
        <v>16686.220958177473</v>
      </c>
      <c r="G52" s="128">
        <f t="shared" si="6"/>
        <v>8565.5934251977706</v>
      </c>
      <c r="H52" s="128">
        <f t="shared" si="7"/>
        <v>1042.8888098860921</v>
      </c>
      <c r="I52" s="129">
        <f t="shared" si="8"/>
        <v>165346.54451140694</v>
      </c>
      <c r="J52" s="130">
        <f t="shared" si="9"/>
        <v>206683.18063925867</v>
      </c>
      <c r="K52" s="254">
        <f t="shared" si="10"/>
        <v>105.99137468679932</v>
      </c>
      <c r="M52" s="74" t="s">
        <v>183</v>
      </c>
      <c r="N52" s="127" t="s">
        <v>137</v>
      </c>
      <c r="O52" s="90">
        <f>'[2]2017 (Cas)'!O51*1.03</f>
        <v>159051.50258691201</v>
      </c>
      <c r="P52" s="91">
        <f t="shared" si="12"/>
        <v>81.30428247254288</v>
      </c>
      <c r="Q52" s="127">
        <v>37.5</v>
      </c>
      <c r="R52" s="128">
        <f t="shared" si="0"/>
        <v>19086.180310429441</v>
      </c>
      <c r="S52" s="128">
        <f t="shared" si="1"/>
        <v>9797.5725593537809</v>
      </c>
      <c r="T52" s="128">
        <f t="shared" si="2"/>
        <v>1192.8862694018401</v>
      </c>
      <c r="U52" s="129">
        <f t="shared" si="3"/>
        <v>189128.14172609709</v>
      </c>
      <c r="V52" s="130">
        <f t="shared" si="11"/>
        <v>236410.17715762137</v>
      </c>
    </row>
    <row r="53" spans="1:22" ht="14.4" x14ac:dyDescent="0.3">
      <c r="A53" s="74" t="s">
        <v>86</v>
      </c>
      <c r="B53" s="127" t="s">
        <v>134</v>
      </c>
      <c r="C53" s="90">
        <f>'[2]2017 (Cas)'!C53*1.03</f>
        <v>143289.1568860336</v>
      </c>
      <c r="D53" s="91">
        <f t="shared" si="4"/>
        <v>73.246853360272766</v>
      </c>
      <c r="E53" s="127">
        <v>37.5</v>
      </c>
      <c r="F53" s="128">
        <f t="shared" si="5"/>
        <v>17194.698826324031</v>
      </c>
      <c r="G53" s="128">
        <f t="shared" si="6"/>
        <v>8826.6120641796697</v>
      </c>
      <c r="H53" s="128">
        <f t="shared" si="7"/>
        <v>1074.6686766452519</v>
      </c>
      <c r="I53" s="129">
        <f t="shared" si="8"/>
        <v>170385.13645318255</v>
      </c>
      <c r="J53" s="130">
        <f t="shared" si="9"/>
        <v>212981.42056647819</v>
      </c>
      <c r="K53" s="254">
        <f t="shared" si="10"/>
        <v>109.22124131614265</v>
      </c>
      <c r="M53" s="74" t="s">
        <v>184</v>
      </c>
      <c r="N53" s="127" t="s">
        <v>137</v>
      </c>
      <c r="O53" s="90">
        <f>'[2]2017 (Cas)'!O52*1.03</f>
        <v>162213.10185455441</v>
      </c>
      <c r="P53" s="91">
        <f t="shared" si="12"/>
        <v>82.920435452807368</v>
      </c>
      <c r="Q53" s="127">
        <v>37.5</v>
      </c>
      <c r="R53" s="128">
        <f t="shared" si="0"/>
        <v>19465.572222546529</v>
      </c>
      <c r="S53" s="128">
        <f t="shared" si="1"/>
        <v>9992.3270742405512</v>
      </c>
      <c r="T53" s="128">
        <f t="shared" si="2"/>
        <v>1216.598263909158</v>
      </c>
      <c r="U53" s="129">
        <f t="shared" si="3"/>
        <v>192887.59941525065</v>
      </c>
      <c r="V53" s="130">
        <f t="shared" si="11"/>
        <v>241109.49926906329</v>
      </c>
    </row>
    <row r="54" spans="1:22" ht="14.4" x14ac:dyDescent="0.3">
      <c r="A54" s="74" t="s">
        <v>87</v>
      </c>
      <c r="B54" s="127" t="s">
        <v>134</v>
      </c>
      <c r="C54" s="90">
        <f>'[2]2017 (Cas)'!C54*1.03</f>
        <v>146138.22486731521</v>
      </c>
      <c r="D54" s="91">
        <f t="shared" si="4"/>
        <v>74.703245938563683</v>
      </c>
      <c r="E54" s="127">
        <v>37.5</v>
      </c>
      <c r="F54" s="128">
        <f t="shared" si="5"/>
        <v>17536.586984077825</v>
      </c>
      <c r="G54" s="128">
        <f t="shared" si="6"/>
        <v>9002.114651826616</v>
      </c>
      <c r="H54" s="128">
        <f t="shared" si="7"/>
        <v>1096.0366865048641</v>
      </c>
      <c r="I54" s="129">
        <f t="shared" si="8"/>
        <v>173772.96318972451</v>
      </c>
      <c r="J54" s="130">
        <f t="shared" si="9"/>
        <v>217216.20398715563</v>
      </c>
      <c r="K54" s="254">
        <f t="shared" si="10"/>
        <v>111.39292512161828</v>
      </c>
      <c r="M54" s="74" t="s">
        <v>185</v>
      </c>
      <c r="N54" s="127" t="s">
        <v>137</v>
      </c>
      <c r="O54" s="90">
        <f>'[2]2017 (Cas)'!O53*1.03</f>
        <v>165379.38323884641</v>
      </c>
      <c r="P54" s="91">
        <f t="shared" si="12"/>
        <v>84.538981847333616</v>
      </c>
      <c r="Q54" s="127">
        <v>37.5</v>
      </c>
      <c r="R54" s="128">
        <f t="shared" si="0"/>
        <v>19845.525988661568</v>
      </c>
      <c r="S54" s="128">
        <f t="shared" si="1"/>
        <v>10187.370007512938</v>
      </c>
      <c r="T54" s="128">
        <f t="shared" si="2"/>
        <v>1240.345374291348</v>
      </c>
      <c r="U54" s="129">
        <f t="shared" si="3"/>
        <v>196652.62460931228</v>
      </c>
      <c r="V54" s="130">
        <f t="shared" si="11"/>
        <v>245815.78076164034</v>
      </c>
    </row>
    <row r="55" spans="1:22" ht="14.4" x14ac:dyDescent="0.3">
      <c r="A55" s="74" t="s">
        <v>88</v>
      </c>
      <c r="B55" s="127" t="s">
        <v>134</v>
      </c>
      <c r="C55" s="90">
        <f>'[2]2017 (Cas)'!C55*1.03</f>
        <v>148990.80443608403</v>
      </c>
      <c r="D55" s="91">
        <f t="shared" si="4"/>
        <v>76.161433577550952</v>
      </c>
      <c r="E55" s="127">
        <v>37.5</v>
      </c>
      <c r="F55" s="128">
        <f t="shared" si="5"/>
        <v>17878.896532330084</v>
      </c>
      <c r="G55" s="128">
        <f t="shared" si="6"/>
        <v>9177.8335532627752</v>
      </c>
      <c r="H55" s="128">
        <f t="shared" si="7"/>
        <v>1117.4310332706302</v>
      </c>
      <c r="I55" s="129">
        <f t="shared" si="8"/>
        <v>177164.96555494753</v>
      </c>
      <c r="J55" s="130">
        <f t="shared" si="9"/>
        <v>221456.2069436844</v>
      </c>
      <c r="K55" s="254">
        <f t="shared" si="10"/>
        <v>113.56728561214584</v>
      </c>
      <c r="M55" s="74" t="s">
        <v>186</v>
      </c>
      <c r="N55" s="127" t="s">
        <v>137</v>
      </c>
      <c r="O55" s="90">
        <f>'[2]2017 (Cas)'!O54*1.03</f>
        <v>169613.18721924719</v>
      </c>
      <c r="P55" s="91">
        <f t="shared" si="12"/>
        <v>86.703226693544877</v>
      </c>
      <c r="Q55" s="127">
        <v>37.5</v>
      </c>
      <c r="R55" s="128">
        <f t="shared" si="0"/>
        <v>20353.582466309661</v>
      </c>
      <c r="S55" s="128">
        <f t="shared" si="1"/>
        <v>10448.172332705626</v>
      </c>
      <c r="T55" s="128">
        <f t="shared" si="2"/>
        <v>1272.0989041443538</v>
      </c>
      <c r="U55" s="129">
        <f t="shared" si="3"/>
        <v>201687.04092240686</v>
      </c>
      <c r="V55" s="130">
        <f t="shared" si="11"/>
        <v>252108.80115300856</v>
      </c>
    </row>
    <row r="56" spans="1:22" ht="14.4" x14ac:dyDescent="0.3">
      <c r="A56" s="74" t="s">
        <v>89</v>
      </c>
      <c r="B56" s="127" t="s">
        <v>134</v>
      </c>
      <c r="C56" s="90">
        <f>'[2]2017 (Cas)'!C56*1.03</f>
        <v>152804.38844718321</v>
      </c>
      <c r="D56" s="91">
        <f t="shared" si="4"/>
        <v>78.11086949376778</v>
      </c>
      <c r="E56" s="127">
        <v>37.5</v>
      </c>
      <c r="F56" s="128">
        <f t="shared" si="5"/>
        <v>18336.526613661987</v>
      </c>
      <c r="G56" s="128">
        <f t="shared" si="6"/>
        <v>9412.7503283464866</v>
      </c>
      <c r="H56" s="128">
        <f t="shared" si="7"/>
        <v>1146.0329133538742</v>
      </c>
      <c r="I56" s="129">
        <f t="shared" si="8"/>
        <v>181699.69830254556</v>
      </c>
      <c r="J56" s="130">
        <f t="shared" si="9"/>
        <v>227124.62287818195</v>
      </c>
      <c r="K56" s="254">
        <f t="shared" si="10"/>
        <v>116.47416557855485</v>
      </c>
      <c r="M56" s="74" t="s">
        <v>187</v>
      </c>
      <c r="N56" s="127" t="s">
        <v>137</v>
      </c>
      <c r="O56" s="90">
        <f>'[2]2017 (Cas)'!O55*1.03</f>
        <v>172986.65226528401</v>
      </c>
      <c r="P56" s="91">
        <f t="shared" si="12"/>
        <v>88.427681669154765</v>
      </c>
      <c r="Q56" s="127">
        <v>37.5</v>
      </c>
      <c r="R56" s="128">
        <f t="shared" si="0"/>
        <v>20758.398271834081</v>
      </c>
      <c r="S56" s="128">
        <f t="shared" si="1"/>
        <v>10655.977779541494</v>
      </c>
      <c r="T56" s="128">
        <f t="shared" si="2"/>
        <v>1297.3998919896301</v>
      </c>
      <c r="U56" s="129">
        <f t="shared" si="3"/>
        <v>205698.42820864919</v>
      </c>
      <c r="V56" s="130">
        <f t="shared" si="11"/>
        <v>257123.03526081148</v>
      </c>
    </row>
    <row r="57" spans="1:22" ht="14.4" x14ac:dyDescent="0.3">
      <c r="A57" s="74" t="s">
        <v>90</v>
      </c>
      <c r="B57" s="127" t="s">
        <v>134</v>
      </c>
      <c r="C57" s="90">
        <f>'[2]2017 (Cas)'!C57*1.03</f>
        <v>155845.42321109842</v>
      </c>
      <c r="D57" s="91">
        <f t="shared" si="4"/>
        <v>79.665392056791518</v>
      </c>
      <c r="E57" s="127">
        <v>37.5</v>
      </c>
      <c r="F57" s="128">
        <f t="shared" si="5"/>
        <v>18701.45078533181</v>
      </c>
      <c r="G57" s="128">
        <f t="shared" si="6"/>
        <v>9600.0780698036615</v>
      </c>
      <c r="H57" s="128">
        <f t="shared" si="7"/>
        <v>1168.8406740832381</v>
      </c>
      <c r="I57" s="129">
        <f t="shared" si="8"/>
        <v>185315.79274031712</v>
      </c>
      <c r="J57" s="130">
        <f t="shared" si="9"/>
        <v>231644.74092539639</v>
      </c>
      <c r="K57" s="254">
        <f t="shared" si="10"/>
        <v>118.79217483353661</v>
      </c>
      <c r="M57" s="74" t="s">
        <v>188</v>
      </c>
      <c r="N57" s="127" t="s">
        <v>137</v>
      </c>
      <c r="O57" s="90">
        <f>'[2]2017 (Cas)'!O56*1.03</f>
        <v>176363.62889880803</v>
      </c>
      <c r="P57" s="91">
        <f t="shared" si="12"/>
        <v>90.153931705460977</v>
      </c>
      <c r="Q57" s="127">
        <v>37.5</v>
      </c>
      <c r="R57" s="128">
        <f t="shared" si="0"/>
        <v>21163.635467856962</v>
      </c>
      <c r="S57" s="128">
        <f t="shared" si="1"/>
        <v>10863.999540166575</v>
      </c>
      <c r="T57" s="128">
        <f t="shared" si="2"/>
        <v>1322.7272167410601</v>
      </c>
      <c r="U57" s="129">
        <f t="shared" si="3"/>
        <v>209713.99112357263</v>
      </c>
      <c r="V57" s="130">
        <f t="shared" si="11"/>
        <v>262142.4889044658</v>
      </c>
    </row>
    <row r="58" spans="1:22" ht="14.4" x14ac:dyDescent="0.3">
      <c r="A58" s="74" t="s">
        <v>91</v>
      </c>
      <c r="B58" s="127" t="s">
        <v>134</v>
      </c>
      <c r="C58" s="90">
        <f>'[2]2017 (Cas)'!C58*1.03</f>
        <v>158886.45797501359</v>
      </c>
      <c r="D58" s="91">
        <f t="shared" si="4"/>
        <v>81.219914619815256</v>
      </c>
      <c r="E58" s="127">
        <v>37.5</v>
      </c>
      <c r="F58" s="128">
        <f t="shared" si="5"/>
        <v>19066.37495700163</v>
      </c>
      <c r="G58" s="128">
        <f t="shared" si="6"/>
        <v>9787.4058112608363</v>
      </c>
      <c r="H58" s="128">
        <f t="shared" si="7"/>
        <v>1191.6484348126019</v>
      </c>
      <c r="I58" s="129">
        <f t="shared" si="8"/>
        <v>188931.88717808865</v>
      </c>
      <c r="J58" s="130">
        <f t="shared" si="9"/>
        <v>236164.85897261082</v>
      </c>
      <c r="K58" s="254">
        <f t="shared" si="10"/>
        <v>121.11018408851837</v>
      </c>
      <c r="M58" s="74" t="s">
        <v>189</v>
      </c>
      <c r="N58" s="127" t="s">
        <v>137</v>
      </c>
      <c r="O58" s="90">
        <f>'[2]2017 (Cas)'!O57*1.03</f>
        <v>194292.62407928886</v>
      </c>
      <c r="P58" s="91">
        <f t="shared" si="12"/>
        <v>99.318913267368089</v>
      </c>
      <c r="Q58" s="127">
        <v>37.5</v>
      </c>
      <c r="R58" s="128">
        <f t="shared" si="0"/>
        <v>23315.114889514662</v>
      </c>
      <c r="S58" s="128">
        <f t="shared" si="1"/>
        <v>11968.425643284194</v>
      </c>
      <c r="T58" s="128">
        <f t="shared" si="2"/>
        <v>1457.1946805946664</v>
      </c>
      <c r="U58" s="129">
        <f t="shared" si="3"/>
        <v>231033.35929268238</v>
      </c>
      <c r="V58" s="130">
        <f t="shared" si="11"/>
        <v>288791.69911585294</v>
      </c>
    </row>
    <row r="59" spans="1:22" ht="14.4" x14ac:dyDescent="0.3">
      <c r="A59" s="74" t="s">
        <v>92</v>
      </c>
      <c r="B59" s="127" t="s">
        <v>134</v>
      </c>
      <c r="C59" s="90">
        <f>'[2]2017 (Cas)'!C59*1.03</f>
        <v>175037.41935780883</v>
      </c>
      <c r="D59" s="91">
        <f t="shared" si="4"/>
        <v>89.475997115812831</v>
      </c>
      <c r="E59" s="127">
        <v>37.5</v>
      </c>
      <c r="F59" s="128">
        <f t="shared" si="5"/>
        <v>21004.490322937057</v>
      </c>
      <c r="G59" s="128">
        <f t="shared" si="6"/>
        <v>10782.305032441023</v>
      </c>
      <c r="H59" s="128">
        <f t="shared" si="7"/>
        <v>1312.7806451835661</v>
      </c>
      <c r="I59" s="129">
        <f t="shared" si="8"/>
        <v>208136.99535837048</v>
      </c>
      <c r="J59" s="130">
        <f t="shared" si="9"/>
        <v>260171.2441979631</v>
      </c>
      <c r="K59" s="254">
        <f t="shared" si="10"/>
        <v>133.4211508707503</v>
      </c>
      <c r="M59" s="74" t="s">
        <v>190</v>
      </c>
      <c r="N59" s="127" t="s">
        <v>137</v>
      </c>
      <c r="O59" s="90">
        <f>'[2]2017 (Cas)'!O58*1.03</f>
        <v>203825.41357787442</v>
      </c>
      <c r="P59" s="91">
        <f t="shared" si="12"/>
        <v>104.19190470434475</v>
      </c>
      <c r="Q59" s="127">
        <v>37.5</v>
      </c>
      <c r="R59" s="128">
        <f t="shared" si="0"/>
        <v>24459.049629344929</v>
      </c>
      <c r="S59" s="128">
        <f t="shared" si="1"/>
        <v>12555.645476397065</v>
      </c>
      <c r="T59" s="128">
        <f t="shared" si="2"/>
        <v>1528.690601834058</v>
      </c>
      <c r="U59" s="129">
        <f t="shared" si="3"/>
        <v>242368.79928545048</v>
      </c>
      <c r="V59" s="130">
        <f t="shared" si="11"/>
        <v>302960.99910681311</v>
      </c>
    </row>
    <row r="60" spans="1:22" ht="14.4" x14ac:dyDescent="0.3">
      <c r="A60" s="74" t="s">
        <v>93</v>
      </c>
      <c r="B60" s="127" t="s">
        <v>134</v>
      </c>
      <c r="C60" s="90">
        <f>'[2]2017 (Cas)'!C60*1.03</f>
        <v>183627.93288066241</v>
      </c>
      <c r="D60" s="91">
        <f t="shared" si="4"/>
        <v>93.86731393260699</v>
      </c>
      <c r="E60" s="127">
        <v>37.5</v>
      </c>
      <c r="F60" s="128">
        <f t="shared" si="5"/>
        <v>22035.351945679489</v>
      </c>
      <c r="G60" s="128">
        <f t="shared" si="6"/>
        <v>11311.480665448804</v>
      </c>
      <c r="H60" s="128">
        <f t="shared" si="7"/>
        <v>1377.2094966049681</v>
      </c>
      <c r="I60" s="129">
        <f t="shared" si="8"/>
        <v>218351.97498839567</v>
      </c>
      <c r="J60" s="130">
        <f t="shared" si="9"/>
        <v>272939.96873549459</v>
      </c>
      <c r="K60" s="254">
        <f t="shared" si="10"/>
        <v>139.96921473615106</v>
      </c>
      <c r="M60" s="74" t="s">
        <v>191</v>
      </c>
      <c r="N60" s="127" t="s">
        <v>137</v>
      </c>
      <c r="O60" s="90">
        <f>'[2]2017 (Cas)'!O59*1.03</f>
        <v>207903.53717967603</v>
      </c>
      <c r="P60" s="91">
        <f t="shared" si="12"/>
        <v>106.27656852635197</v>
      </c>
      <c r="Q60" s="127">
        <v>37.5</v>
      </c>
      <c r="R60" s="128">
        <f t="shared" si="0"/>
        <v>24948.424461561124</v>
      </c>
      <c r="S60" s="128">
        <f t="shared" si="1"/>
        <v>12806.857890268042</v>
      </c>
      <c r="T60" s="128">
        <f t="shared" si="2"/>
        <v>1559.2765288475703</v>
      </c>
      <c r="U60" s="129">
        <f t="shared" si="3"/>
        <v>247218.09606035275</v>
      </c>
      <c r="V60" s="130">
        <f t="shared" si="11"/>
        <v>309022.62007544097</v>
      </c>
    </row>
    <row r="61" spans="1:22" ht="14.4" x14ac:dyDescent="0.3">
      <c r="A61" s="74" t="s">
        <v>94</v>
      </c>
      <c r="B61" s="127" t="s">
        <v>134</v>
      </c>
      <c r="C61" s="90">
        <f>'[2]2017 (Cas)'!C61*1.03</f>
        <v>187299.88286311121</v>
      </c>
      <c r="D61" s="91">
        <f t="shared" si="4"/>
        <v>95.744349067405096</v>
      </c>
      <c r="E61" s="127">
        <v>37.5</v>
      </c>
      <c r="F61" s="128">
        <f t="shared" si="5"/>
        <v>22475.985943573345</v>
      </c>
      <c r="G61" s="128">
        <f t="shared" si="6"/>
        <v>11537.672784367651</v>
      </c>
      <c r="H61" s="128">
        <f t="shared" si="7"/>
        <v>1404.7491214733341</v>
      </c>
      <c r="I61" s="129">
        <f t="shared" si="8"/>
        <v>222718.29071252557</v>
      </c>
      <c r="J61" s="130">
        <f t="shared" si="9"/>
        <v>278397.86339065694</v>
      </c>
      <c r="K61" s="254">
        <f t="shared" si="10"/>
        <v>142.76813507213177</v>
      </c>
      <c r="M61" s="74" t="s">
        <v>192</v>
      </c>
      <c r="N61" s="127" t="s">
        <v>137</v>
      </c>
      <c r="O61" s="90">
        <f>'[2]2017 (Cas)'!O60*1.03</f>
        <v>211830.66251952804</v>
      </c>
      <c r="P61" s="91">
        <f t="shared" si="12"/>
        <v>108.28404473841688</v>
      </c>
      <c r="Q61" s="127">
        <v>37.5</v>
      </c>
      <c r="R61" s="128">
        <f t="shared" si="0"/>
        <v>25419.679502343362</v>
      </c>
      <c r="S61" s="128">
        <f t="shared" si="1"/>
        <v>13048.768811202926</v>
      </c>
      <c r="T61" s="128">
        <f t="shared" si="2"/>
        <v>1588.7299688964602</v>
      </c>
      <c r="U61" s="129">
        <f t="shared" si="3"/>
        <v>251887.84080197077</v>
      </c>
      <c r="V61" s="130">
        <f t="shared" si="11"/>
        <v>314859.80100246344</v>
      </c>
    </row>
    <row r="62" spans="1:22" ht="14.4" x14ac:dyDescent="0.3">
      <c r="A62" s="74" t="s">
        <v>95</v>
      </c>
      <c r="B62" s="127" t="s">
        <v>134</v>
      </c>
      <c r="C62" s="90">
        <f>'[2]2017 (Cas)'!C62*1.03</f>
        <v>190976.51496220965</v>
      </c>
      <c r="D62" s="91">
        <f t="shared" si="4"/>
        <v>97.623777616465006</v>
      </c>
      <c r="E62" s="127">
        <v>37.5</v>
      </c>
      <c r="F62" s="128">
        <f t="shared" si="5"/>
        <v>22917.181795465156</v>
      </c>
      <c r="G62" s="128">
        <f t="shared" si="6"/>
        <v>11764.153321672115</v>
      </c>
      <c r="H62" s="128">
        <f t="shared" si="7"/>
        <v>1432.3238622165723</v>
      </c>
      <c r="I62" s="129">
        <f t="shared" si="8"/>
        <v>227090.17394156349</v>
      </c>
      <c r="J62" s="130">
        <f t="shared" si="9"/>
        <v>283862.71742695436</v>
      </c>
      <c r="K62" s="254">
        <f t="shared" si="10"/>
        <v>145.57062432151506</v>
      </c>
      <c r="M62" s="74" t="s">
        <v>193</v>
      </c>
      <c r="N62" s="127" t="s">
        <v>137</v>
      </c>
      <c r="O62" s="90">
        <f>'[2]2017 (Cas)'!O61*1.03</f>
        <v>71538.06028923839</v>
      </c>
      <c r="P62" s="91">
        <f>+O62*12/313/80</f>
        <v>34.283415474075909</v>
      </c>
      <c r="Q62" s="127">
        <v>40</v>
      </c>
      <c r="R62" s="128">
        <f t="shared" si="0"/>
        <v>8584.5672347086074</v>
      </c>
      <c r="S62" s="128">
        <f t="shared" si="1"/>
        <v>4406.7445138170851</v>
      </c>
      <c r="T62" s="128">
        <f t="shared" si="2"/>
        <v>536.53545216928796</v>
      </c>
      <c r="U62" s="129">
        <f t="shared" si="3"/>
        <v>85065.907489933379</v>
      </c>
      <c r="V62" s="130">
        <f t="shared" si="11"/>
        <v>106332.38436241672</v>
      </c>
    </row>
    <row r="63" spans="1:22" ht="14.4" x14ac:dyDescent="0.3">
      <c r="A63" s="74" t="s">
        <v>96</v>
      </c>
      <c r="B63" s="127" t="s">
        <v>134</v>
      </c>
      <c r="C63" s="90">
        <f>'[2]2017 (Cas)'!C63*1.03</f>
        <v>66982.360789177605</v>
      </c>
      <c r="D63" s="91">
        <f>+C63*12/313/80</f>
        <v>32.100172902161795</v>
      </c>
      <c r="E63" s="127">
        <v>40</v>
      </c>
      <c r="F63" s="128">
        <f t="shared" si="5"/>
        <v>8037.8832947013125</v>
      </c>
      <c r="G63" s="128">
        <f t="shared" si="6"/>
        <v>4126.1134246133406</v>
      </c>
      <c r="H63" s="128">
        <f t="shared" si="7"/>
        <v>502.36770591883203</v>
      </c>
      <c r="I63" s="129">
        <f t="shared" si="8"/>
        <v>79648.725214411097</v>
      </c>
      <c r="J63" s="130">
        <f t="shared" si="9"/>
        <v>99560.906518013871</v>
      </c>
      <c r="K63" s="254">
        <f t="shared" si="10"/>
        <v>51.056875137443008</v>
      </c>
      <c r="M63" s="74" t="s">
        <v>194</v>
      </c>
      <c r="N63" s="127" t="s">
        <v>137</v>
      </c>
      <c r="O63" s="90">
        <f>'[2]2017 (Cas)'!O62*1.03</f>
        <v>75322.381071277618</v>
      </c>
      <c r="P63" s="91">
        <f t="shared" ref="P63:P86" si="13">+O63*12/313/80</f>
        <v>36.096987733839114</v>
      </c>
      <c r="Q63" s="127">
        <v>40</v>
      </c>
      <c r="R63" s="128">
        <f t="shared" si="0"/>
        <v>9038.6857285533133</v>
      </c>
      <c r="S63" s="128">
        <f t="shared" si="1"/>
        <v>4639.8586739907014</v>
      </c>
      <c r="T63" s="128">
        <f t="shared" si="2"/>
        <v>564.91785803458208</v>
      </c>
      <c r="U63" s="129">
        <f t="shared" si="3"/>
        <v>89565.843331856217</v>
      </c>
      <c r="V63" s="130">
        <f t="shared" si="11"/>
        <v>111957.30416482026</v>
      </c>
    </row>
    <row r="64" spans="1:22" ht="14.4" x14ac:dyDescent="0.3">
      <c r="A64" s="74" t="s">
        <v>97</v>
      </c>
      <c r="B64" s="127" t="s">
        <v>134</v>
      </c>
      <c r="C64" s="90">
        <f>'[2]2017 (Cas)'!C64*1.03</f>
        <v>70806.479562738401</v>
      </c>
      <c r="D64" s="91">
        <f t="shared" ref="D64:D87" si="14">+C64*12/313/80</f>
        <v>33.932817681823522</v>
      </c>
      <c r="E64" s="127">
        <v>40</v>
      </c>
      <c r="F64" s="128">
        <f t="shared" si="5"/>
        <v>8496.7775475286071</v>
      </c>
      <c r="G64" s="128">
        <f t="shared" si="6"/>
        <v>4361.6791410646856</v>
      </c>
      <c r="H64" s="128">
        <f t="shared" si="7"/>
        <v>531.04859672053794</v>
      </c>
      <c r="I64" s="129">
        <f t="shared" si="8"/>
        <v>84195.98484805222</v>
      </c>
      <c r="J64" s="130">
        <f t="shared" si="9"/>
        <v>105244.98106006527</v>
      </c>
      <c r="K64" s="254">
        <f t="shared" si="10"/>
        <v>53.97178515900783</v>
      </c>
      <c r="M64" s="74" t="s">
        <v>195</v>
      </c>
      <c r="N64" s="127" t="s">
        <v>137</v>
      </c>
      <c r="O64" s="90">
        <f>'[2]2017 (Cas)'!O63*1.03</f>
        <v>79141.817728188806</v>
      </c>
      <c r="P64" s="91">
        <f t="shared" si="13"/>
        <v>37.927388687630419</v>
      </c>
      <c r="Q64" s="127">
        <v>40</v>
      </c>
      <c r="R64" s="128">
        <f t="shared" si="0"/>
        <v>9497.0181273826565</v>
      </c>
      <c r="S64" s="128">
        <f t="shared" si="1"/>
        <v>4875.1359720564305</v>
      </c>
      <c r="T64" s="128">
        <f t="shared" si="2"/>
        <v>593.56363296141603</v>
      </c>
      <c r="U64" s="129">
        <f t="shared" si="3"/>
        <v>94107.535460589323</v>
      </c>
      <c r="V64" s="130">
        <f t="shared" si="11"/>
        <v>117634.41932573666</v>
      </c>
    </row>
    <row r="65" spans="1:22" ht="14.4" x14ac:dyDescent="0.3">
      <c r="A65" s="74" t="s">
        <v>98</v>
      </c>
      <c r="B65" s="127" t="s">
        <v>134</v>
      </c>
      <c r="C65" s="90">
        <f>'[2]2017 (Cas)'!C65*1.03</f>
        <v>74635.280452948806</v>
      </c>
      <c r="D65" s="91">
        <f t="shared" si="14"/>
        <v>35.767706287355658</v>
      </c>
      <c r="E65" s="127">
        <v>40</v>
      </c>
      <c r="F65" s="128">
        <f t="shared" si="5"/>
        <v>8956.2336543538568</v>
      </c>
      <c r="G65" s="128">
        <f t="shared" si="6"/>
        <v>4597.5332759016464</v>
      </c>
      <c r="H65" s="128">
        <f t="shared" si="7"/>
        <v>559.76460339711605</v>
      </c>
      <c r="I65" s="129">
        <f t="shared" si="8"/>
        <v>88748.811986601417</v>
      </c>
      <c r="J65" s="130">
        <f t="shared" si="9"/>
        <v>110936.01498325178</v>
      </c>
      <c r="K65" s="254">
        <f t="shared" si="10"/>
        <v>56.890264093975276</v>
      </c>
      <c r="M65" s="74" t="s">
        <v>196</v>
      </c>
      <c r="N65" s="127" t="s">
        <v>137</v>
      </c>
      <c r="O65" s="90">
        <f>'[2]2017 (Cas)'!O64*1.03</f>
        <v>82967.107030911997</v>
      </c>
      <c r="P65" s="91">
        <f t="shared" si="13"/>
        <v>39.760594423759741</v>
      </c>
      <c r="Q65" s="127">
        <v>40</v>
      </c>
      <c r="R65" s="128">
        <f t="shared" si="0"/>
        <v>9956.0528437094399</v>
      </c>
      <c r="S65" s="128">
        <f t="shared" si="1"/>
        <v>5110.7737931041784</v>
      </c>
      <c r="T65" s="128">
        <f t="shared" si="2"/>
        <v>622.25330273183999</v>
      </c>
      <c r="U65" s="129">
        <f t="shared" si="3"/>
        <v>98656.186970457449</v>
      </c>
      <c r="V65" s="130">
        <f t="shared" si="11"/>
        <v>123320.23371307181</v>
      </c>
    </row>
    <row r="66" spans="1:22" ht="14.4" x14ac:dyDescent="0.3">
      <c r="A66" s="74" t="s">
        <v>99</v>
      </c>
      <c r="B66" s="127" t="s">
        <v>134</v>
      </c>
      <c r="C66" s="90">
        <f>'[2]2017 (Cas)'!C66*1.03</f>
        <v>78461.740284834435</v>
      </c>
      <c r="D66" s="91">
        <f t="shared" si="14"/>
        <v>37.601472979952604</v>
      </c>
      <c r="E66" s="127">
        <v>40</v>
      </c>
      <c r="F66" s="128">
        <f t="shared" si="5"/>
        <v>9415.4088341801325</v>
      </c>
      <c r="G66" s="128">
        <f t="shared" si="6"/>
        <v>4833.2432015458007</v>
      </c>
      <c r="H66" s="128">
        <f t="shared" si="7"/>
        <v>588.46305213625828</v>
      </c>
      <c r="I66" s="129">
        <f t="shared" si="8"/>
        <v>93298.85537269662</v>
      </c>
      <c r="J66" s="130">
        <f t="shared" si="9"/>
        <v>116623.56921587078</v>
      </c>
      <c r="K66" s="254">
        <f t="shared" si="10"/>
        <v>59.806958572241435</v>
      </c>
      <c r="M66" s="74" t="s">
        <v>197</v>
      </c>
      <c r="N66" s="127" t="s">
        <v>137</v>
      </c>
      <c r="O66" s="90">
        <f>'[2]2017 (Cas)'!O65*1.03</f>
        <v>86071.350369596825</v>
      </c>
      <c r="P66" s="91">
        <f t="shared" si="13"/>
        <v>41.248250975845124</v>
      </c>
      <c r="Q66" s="127">
        <v>40</v>
      </c>
      <c r="R66" s="128">
        <f t="shared" si="0"/>
        <v>10328.562044351618</v>
      </c>
      <c r="S66" s="128">
        <f t="shared" si="1"/>
        <v>5301.9951827671648</v>
      </c>
      <c r="T66" s="128">
        <f t="shared" si="2"/>
        <v>645.53512777197614</v>
      </c>
      <c r="U66" s="129">
        <f t="shared" si="3"/>
        <v>102347.44272448758</v>
      </c>
      <c r="V66" s="130">
        <f t="shared" si="11"/>
        <v>127934.30340560948</v>
      </c>
    </row>
    <row r="67" spans="1:22" ht="14.4" x14ac:dyDescent="0.3">
      <c r="A67" s="74" t="s">
        <v>100</v>
      </c>
      <c r="B67" s="127" t="s">
        <v>134</v>
      </c>
      <c r="C67" s="90">
        <f>'[2]2017 (Cas)'!C67*1.03</f>
        <v>81574.177327656027</v>
      </c>
      <c r="D67" s="91">
        <f t="shared" si="14"/>
        <v>39.093056227311195</v>
      </c>
      <c r="E67" s="127">
        <v>40</v>
      </c>
      <c r="F67" s="128">
        <f t="shared" si="5"/>
        <v>9788.901279318723</v>
      </c>
      <c r="G67" s="128">
        <f t="shared" si="6"/>
        <v>5024.9693233836115</v>
      </c>
      <c r="H67" s="128">
        <f t="shared" si="7"/>
        <v>611.80632995742019</v>
      </c>
      <c r="I67" s="129">
        <f t="shared" si="8"/>
        <v>96999.854260315784</v>
      </c>
      <c r="J67" s="130">
        <f t="shared" si="9"/>
        <v>121249.81782539473</v>
      </c>
      <c r="K67" s="254">
        <f t="shared" si="10"/>
        <v>62.179393756612676</v>
      </c>
      <c r="M67" s="74" t="s">
        <v>198</v>
      </c>
      <c r="N67" s="127" t="s">
        <v>137</v>
      </c>
      <c r="O67" s="90">
        <f>'[2]2017 (Cas)'!O66*1.03</f>
        <v>89177.934766606428</v>
      </c>
      <c r="P67" s="91">
        <f t="shared" si="13"/>
        <v>42.737029440865697</v>
      </c>
      <c r="Q67" s="127">
        <v>40</v>
      </c>
      <c r="R67" s="128">
        <f t="shared" si="0"/>
        <v>10701.35217199277</v>
      </c>
      <c r="S67" s="128">
        <f t="shared" si="1"/>
        <v>5493.360781622956</v>
      </c>
      <c r="T67" s="128">
        <f t="shared" si="2"/>
        <v>668.83451074954814</v>
      </c>
      <c r="U67" s="129">
        <f t="shared" si="3"/>
        <v>106041.48223097171</v>
      </c>
      <c r="V67" s="130">
        <f t="shared" si="11"/>
        <v>132551.85278871463</v>
      </c>
    </row>
    <row r="68" spans="1:22" ht="14.4" x14ac:dyDescent="0.3">
      <c r="A68" s="74" t="s">
        <v>101</v>
      </c>
      <c r="B68" s="127" t="s">
        <v>134</v>
      </c>
      <c r="C68" s="90">
        <f>'[2]2017 (Cas)'!C68*1.03</f>
        <v>84680.76172466563</v>
      </c>
      <c r="D68" s="91">
        <f t="shared" si="14"/>
        <v>40.581834692331768</v>
      </c>
      <c r="E68" s="127">
        <v>40</v>
      </c>
      <c r="F68" s="128">
        <f t="shared" si="5"/>
        <v>10161.691406959875</v>
      </c>
      <c r="G68" s="128">
        <f t="shared" si="6"/>
        <v>5216.3349222394027</v>
      </c>
      <c r="H68" s="128">
        <f t="shared" si="7"/>
        <v>635.1057129349922</v>
      </c>
      <c r="I68" s="129">
        <f t="shared" si="8"/>
        <v>100693.8937667999</v>
      </c>
      <c r="J68" s="130">
        <f t="shared" si="9"/>
        <v>125867.36720849987</v>
      </c>
      <c r="K68" s="254">
        <f t="shared" si="10"/>
        <v>64.547367799230699</v>
      </c>
      <c r="M68" s="74" t="s">
        <v>199</v>
      </c>
      <c r="N68" s="127" t="s">
        <v>137</v>
      </c>
      <c r="O68" s="90">
        <f>'[2]2017 (Cas)'!O67*1.03</f>
        <v>92283.348634453607</v>
      </c>
      <c r="P68" s="91">
        <f t="shared" si="13"/>
        <v>44.225246949418661</v>
      </c>
      <c r="Q68" s="127">
        <v>40</v>
      </c>
      <c r="R68" s="128">
        <f t="shared" si="0"/>
        <v>11074.001836134432</v>
      </c>
      <c r="S68" s="128">
        <f t="shared" si="1"/>
        <v>5684.6542758823416</v>
      </c>
      <c r="T68" s="128">
        <f t="shared" si="2"/>
        <v>692.12511475840199</v>
      </c>
      <c r="U68" s="129">
        <f t="shared" si="3"/>
        <v>109734.12986122876</v>
      </c>
      <c r="V68" s="130">
        <f t="shared" si="11"/>
        <v>137167.66232653597</v>
      </c>
    </row>
    <row r="69" spans="1:22" ht="14.4" x14ac:dyDescent="0.3">
      <c r="A69" s="74" t="s">
        <v>102</v>
      </c>
      <c r="B69" s="127" t="s">
        <v>134</v>
      </c>
      <c r="C69" s="90">
        <f>'[2]2017 (Cas)'!C69*1.03</f>
        <v>87792.028238324812</v>
      </c>
      <c r="D69" s="91">
        <f t="shared" si="14"/>
        <v>42.072856983222756</v>
      </c>
      <c r="E69" s="127">
        <v>40</v>
      </c>
      <c r="F69" s="128">
        <f t="shared" si="5"/>
        <v>10535.043388598977</v>
      </c>
      <c r="G69" s="128">
        <f t="shared" si="6"/>
        <v>5407.9889394808088</v>
      </c>
      <c r="H69" s="128">
        <f t="shared" si="7"/>
        <v>658.44021178743606</v>
      </c>
      <c r="I69" s="129">
        <f t="shared" si="8"/>
        <v>104393.50077819204</v>
      </c>
      <c r="J69" s="130">
        <f t="shared" si="9"/>
        <v>130491.87597274006</v>
      </c>
      <c r="K69" s="254">
        <f t="shared" si="10"/>
        <v>66.918910755251304</v>
      </c>
      <c r="M69" s="74" t="s">
        <v>200</v>
      </c>
      <c r="N69" s="127" t="s">
        <v>137</v>
      </c>
      <c r="O69" s="90">
        <f>'[2]2017 (Cas)'!O68*1.03</f>
        <v>95385.250914813601</v>
      </c>
      <c r="P69" s="91">
        <f t="shared" si="13"/>
        <v>45.711781588568819</v>
      </c>
      <c r="Q69" s="127">
        <v>40</v>
      </c>
      <c r="R69" s="128">
        <f t="shared" si="0"/>
        <v>11446.230109777633</v>
      </c>
      <c r="S69" s="128">
        <f t="shared" si="1"/>
        <v>5875.7314563525179</v>
      </c>
      <c r="T69" s="128">
        <f t="shared" si="2"/>
        <v>715.38938186110204</v>
      </c>
      <c r="U69" s="129">
        <f t="shared" si="3"/>
        <v>113422.60186280485</v>
      </c>
      <c r="V69" s="130">
        <f t="shared" si="11"/>
        <v>141778.25232850606</v>
      </c>
    </row>
    <row r="70" spans="1:22" ht="14.4" x14ac:dyDescent="0.3">
      <c r="A70" s="74" t="s">
        <v>103</v>
      </c>
      <c r="B70" s="127" t="s">
        <v>134</v>
      </c>
      <c r="C70" s="90">
        <f>'[2]2017 (Cas)'!C70*1.03</f>
        <v>90898.612635334415</v>
      </c>
      <c r="D70" s="91">
        <f t="shared" si="14"/>
        <v>43.561635448243329</v>
      </c>
      <c r="E70" s="127">
        <v>40</v>
      </c>
      <c r="F70" s="128">
        <f t="shared" ref="F70:F87" si="15">C70*F$4</f>
        <v>10907.833516240129</v>
      </c>
      <c r="G70" s="128">
        <f t="shared" ref="G70:G87" si="16">(C70+F70)*5.5%</f>
        <v>5599.3545383365999</v>
      </c>
      <c r="H70" s="128">
        <f t="shared" ref="H70:H87" si="17">(C70)*0.75%</f>
        <v>681.73959476500806</v>
      </c>
      <c r="I70" s="129">
        <f t="shared" ref="I70:I87" si="18">C70+F70+G70+H70</f>
        <v>108087.54028467616</v>
      </c>
      <c r="J70" s="130">
        <f t="shared" ref="J70:J87" si="19">I70*1.25</f>
        <v>135109.42535584519</v>
      </c>
      <c r="K70" s="254">
        <f t="shared" ref="K70:K87" si="20">SUM(J70/52)/37.5</f>
        <v>69.286884797869334</v>
      </c>
      <c r="M70" s="74" t="s">
        <v>201</v>
      </c>
      <c r="N70" s="127" t="s">
        <v>137</v>
      </c>
      <c r="O70" s="90">
        <f>'[2]2017 (Cas)'!O69*1.03</f>
        <v>100165.69201405522</v>
      </c>
      <c r="P70" s="91">
        <f t="shared" si="13"/>
        <v>48.002727802262889</v>
      </c>
      <c r="Q70" s="127">
        <v>40</v>
      </c>
      <c r="R70" s="128">
        <f t="shared" ref="R70:R86" si="21">O70*F$4</f>
        <v>12019.883041686626</v>
      </c>
      <c r="S70" s="128">
        <f t="shared" ref="S70:S86" si="22">(O70+R70)*5.5%</f>
        <v>6170.2066280658019</v>
      </c>
      <c r="T70" s="128">
        <f t="shared" ref="T70:T86" si="23">(O70)*0.75%</f>
        <v>751.24269010541411</v>
      </c>
      <c r="U70" s="129">
        <f t="shared" ref="U70:U86" si="24">O70+R70+S70+T70</f>
        <v>119107.02437391307</v>
      </c>
      <c r="V70" s="130">
        <f t="shared" si="11"/>
        <v>148883.78046739133</v>
      </c>
    </row>
    <row r="71" spans="1:22" ht="14.4" x14ac:dyDescent="0.3">
      <c r="A71" s="74" t="s">
        <v>104</v>
      </c>
      <c r="B71" s="127" t="s">
        <v>134</v>
      </c>
      <c r="C71" s="90">
        <f>'[2]2017 (Cas)'!C71*1.03</f>
        <v>95683.735851225632</v>
      </c>
      <c r="D71" s="91">
        <f t="shared" si="14"/>
        <v>45.854825487807815</v>
      </c>
      <c r="E71" s="127">
        <v>40</v>
      </c>
      <c r="F71" s="128">
        <f t="shared" si="15"/>
        <v>11482.048302147075</v>
      </c>
      <c r="G71" s="128">
        <f t="shared" si="16"/>
        <v>5894.1181284354989</v>
      </c>
      <c r="H71" s="128">
        <f t="shared" si="17"/>
        <v>717.62801888419222</v>
      </c>
      <c r="I71" s="129">
        <f t="shared" si="18"/>
        <v>113777.53030069239</v>
      </c>
      <c r="J71" s="130">
        <f t="shared" si="19"/>
        <v>142221.9128758655</v>
      </c>
      <c r="K71" s="254">
        <f t="shared" si="20"/>
        <v>72.93431429531563</v>
      </c>
      <c r="M71" s="74" t="s">
        <v>202</v>
      </c>
      <c r="N71" s="127" t="s">
        <v>137</v>
      </c>
      <c r="O71" s="90">
        <f>'[2]2017 (Cas)'!O70*1.03</f>
        <v>103749.85230932401</v>
      </c>
      <c r="P71" s="91">
        <f t="shared" si="13"/>
        <v>49.720376506065818</v>
      </c>
      <c r="Q71" s="127">
        <v>40</v>
      </c>
      <c r="R71" s="128">
        <f t="shared" si="21"/>
        <v>12449.982277118881</v>
      </c>
      <c r="S71" s="128">
        <f t="shared" si="22"/>
        <v>6390.9909022543588</v>
      </c>
      <c r="T71" s="128">
        <f t="shared" si="23"/>
        <v>778.12389231993006</v>
      </c>
      <c r="U71" s="129">
        <f t="shared" si="24"/>
        <v>123368.94938101717</v>
      </c>
      <c r="V71" s="130">
        <f t="shared" ref="V71:V86" si="25">U71*1.25</f>
        <v>154211.18672627147</v>
      </c>
    </row>
    <row r="72" spans="1:22" ht="14.4" x14ac:dyDescent="0.3">
      <c r="A72" s="74" t="s">
        <v>105</v>
      </c>
      <c r="B72" s="127" t="s">
        <v>134</v>
      </c>
      <c r="C72" s="90">
        <f>'[2]2017 (Cas)'!C72*1.03</f>
        <v>99272.578263144023</v>
      </c>
      <c r="D72" s="91">
        <f t="shared" si="14"/>
        <v>47.574718017481167</v>
      </c>
      <c r="E72" s="127">
        <v>40</v>
      </c>
      <c r="F72" s="128">
        <f t="shared" si="15"/>
        <v>11912.709391577282</v>
      </c>
      <c r="G72" s="128">
        <f t="shared" si="16"/>
        <v>6115.1908210096717</v>
      </c>
      <c r="H72" s="128">
        <f t="shared" si="17"/>
        <v>744.54433697358013</v>
      </c>
      <c r="I72" s="129">
        <f t="shared" si="18"/>
        <v>118045.02281270456</v>
      </c>
      <c r="J72" s="130">
        <f t="shared" si="19"/>
        <v>147556.27851588069</v>
      </c>
      <c r="K72" s="254">
        <f t="shared" si="20"/>
        <v>75.669886418400353</v>
      </c>
      <c r="M72" s="74" t="s">
        <v>203</v>
      </c>
      <c r="N72" s="127" t="s">
        <v>137</v>
      </c>
      <c r="O72" s="90">
        <f>'[2]2017 (Cas)'!O71*1.03</f>
        <v>107329.33048794321</v>
      </c>
      <c r="P72" s="91">
        <f t="shared" si="13"/>
        <v>51.435781383998346</v>
      </c>
      <c r="Q72" s="127">
        <v>40</v>
      </c>
      <c r="R72" s="128">
        <f t="shared" si="21"/>
        <v>12879.519658553185</v>
      </c>
      <c r="S72" s="128">
        <f t="shared" si="22"/>
        <v>6611.4867580573018</v>
      </c>
      <c r="T72" s="128">
        <f t="shared" si="23"/>
        <v>804.96997865957405</v>
      </c>
      <c r="U72" s="129">
        <f t="shared" si="24"/>
        <v>127625.30688321327</v>
      </c>
      <c r="V72" s="130">
        <f t="shared" si="25"/>
        <v>159531.63360401659</v>
      </c>
    </row>
    <row r="73" spans="1:22" ht="14.4" x14ac:dyDescent="0.3">
      <c r="A73" s="74" t="s">
        <v>106</v>
      </c>
      <c r="B73" s="127" t="s">
        <v>134</v>
      </c>
      <c r="C73" s="90">
        <f>'[2]2017 (Cas)'!C73*1.03</f>
        <v>102862.59120422481</v>
      </c>
      <c r="D73" s="91">
        <f t="shared" si="14"/>
        <v>49.295171503622115</v>
      </c>
      <c r="E73" s="127">
        <v>40</v>
      </c>
      <c r="F73" s="128">
        <f t="shared" si="15"/>
        <v>12343.510944506977</v>
      </c>
      <c r="G73" s="128">
        <f t="shared" si="16"/>
        <v>6336.3356181802483</v>
      </c>
      <c r="H73" s="128">
        <f t="shared" si="17"/>
        <v>771.46943403168609</v>
      </c>
      <c r="I73" s="129">
        <f t="shared" si="18"/>
        <v>122313.90720094374</v>
      </c>
      <c r="J73" s="130">
        <f t="shared" si="19"/>
        <v>152892.38400117966</v>
      </c>
      <c r="K73" s="254">
        <f t="shared" si="20"/>
        <v>78.406350769835726</v>
      </c>
      <c r="M73" s="74" t="s">
        <v>204</v>
      </c>
      <c r="N73" s="127" t="s">
        <v>137</v>
      </c>
      <c r="O73" s="90">
        <f>'[2]2017 (Cas)'!O72*1.03</f>
        <v>110914.66131237442</v>
      </c>
      <c r="P73" s="91">
        <f t="shared" si="13"/>
        <v>53.153991044268892</v>
      </c>
      <c r="Q73" s="127">
        <v>40</v>
      </c>
      <c r="R73" s="128">
        <f t="shared" si="21"/>
        <v>13309.759357484929</v>
      </c>
      <c r="S73" s="128">
        <f t="shared" si="22"/>
        <v>6832.3431368422644</v>
      </c>
      <c r="T73" s="128">
        <f t="shared" si="23"/>
        <v>831.85995984280805</v>
      </c>
      <c r="U73" s="129">
        <f t="shared" si="24"/>
        <v>131888.62376654442</v>
      </c>
      <c r="V73" s="130">
        <f t="shared" si="25"/>
        <v>164860.77970818052</v>
      </c>
    </row>
    <row r="74" spans="1:22" ht="14.4" x14ac:dyDescent="0.3">
      <c r="A74" s="74" t="s">
        <v>107</v>
      </c>
      <c r="B74" s="127" t="s">
        <v>134</v>
      </c>
      <c r="C74" s="90">
        <f>'[2]2017 (Cas)'!C74*1.03</f>
        <v>106451.43361614321</v>
      </c>
      <c r="D74" s="91">
        <f t="shared" si="14"/>
        <v>51.015064033295474</v>
      </c>
      <c r="E74" s="127">
        <v>40</v>
      </c>
      <c r="F74" s="128">
        <f t="shared" si="15"/>
        <v>12774.172033937186</v>
      </c>
      <c r="G74" s="128">
        <f t="shared" si="16"/>
        <v>6557.408310754422</v>
      </c>
      <c r="H74" s="128">
        <f t="shared" si="17"/>
        <v>798.38575212107412</v>
      </c>
      <c r="I74" s="129">
        <f t="shared" si="18"/>
        <v>126581.3997129559</v>
      </c>
      <c r="J74" s="130">
        <f t="shared" si="19"/>
        <v>158226.74964119488</v>
      </c>
      <c r="K74" s="254">
        <f t="shared" si="20"/>
        <v>81.141922892920448</v>
      </c>
      <c r="M74" s="74" t="s">
        <v>205</v>
      </c>
      <c r="N74" s="127" t="s">
        <v>137</v>
      </c>
      <c r="O74" s="90">
        <f>'[2]2017 (Cas)'!O73*1.03</f>
        <v>114494.13949099359</v>
      </c>
      <c r="P74" s="91">
        <f t="shared" si="13"/>
        <v>54.869395922201406</v>
      </c>
      <c r="Q74" s="127">
        <v>40</v>
      </c>
      <c r="R74" s="128">
        <f t="shared" si="21"/>
        <v>13739.296738919231</v>
      </c>
      <c r="S74" s="128">
        <f t="shared" si="22"/>
        <v>7052.8389926452055</v>
      </c>
      <c r="T74" s="128">
        <f t="shared" si="23"/>
        <v>858.70604618245193</v>
      </c>
      <c r="U74" s="129">
        <f t="shared" si="24"/>
        <v>136144.98126874049</v>
      </c>
      <c r="V74" s="130">
        <f t="shared" si="25"/>
        <v>170181.22658592561</v>
      </c>
    </row>
    <row r="75" spans="1:22" ht="14.4" x14ac:dyDescent="0.3">
      <c r="A75" s="74" t="s">
        <v>108</v>
      </c>
      <c r="B75" s="127" t="s">
        <v>134</v>
      </c>
      <c r="C75" s="90">
        <f>'[2]2017 (Cas)'!C75*1.03</f>
        <v>110037.9349697368</v>
      </c>
      <c r="D75" s="91">
        <f t="shared" si="14"/>
        <v>52.733834650033614</v>
      </c>
      <c r="E75" s="127">
        <v>40</v>
      </c>
      <c r="F75" s="128">
        <f t="shared" si="15"/>
        <v>13204.552196368415</v>
      </c>
      <c r="G75" s="128">
        <f t="shared" si="16"/>
        <v>6778.3367941357874</v>
      </c>
      <c r="H75" s="128">
        <f t="shared" si="17"/>
        <v>825.28451227302594</v>
      </c>
      <c r="I75" s="129">
        <f t="shared" si="18"/>
        <v>130846.10847251402</v>
      </c>
      <c r="J75" s="130">
        <f t="shared" si="19"/>
        <v>163557.63559064252</v>
      </c>
      <c r="K75" s="254">
        <f t="shared" si="20"/>
        <v>83.875710559303855</v>
      </c>
      <c r="M75" s="74" t="s">
        <v>206</v>
      </c>
      <c r="N75" s="127" t="s">
        <v>137</v>
      </c>
      <c r="O75" s="90">
        <f>'[2]2017 (Cas)'!O74*1.03</f>
        <v>118082.981902912</v>
      </c>
      <c r="P75" s="91">
        <f t="shared" si="13"/>
        <v>56.589288451874758</v>
      </c>
      <c r="Q75" s="127">
        <v>40</v>
      </c>
      <c r="R75" s="128">
        <f t="shared" si="21"/>
        <v>14169.957828349439</v>
      </c>
      <c r="S75" s="128">
        <f t="shared" si="22"/>
        <v>7273.9116852193783</v>
      </c>
      <c r="T75" s="128">
        <f t="shared" si="23"/>
        <v>885.62236427183996</v>
      </c>
      <c r="U75" s="129">
        <f t="shared" si="24"/>
        <v>140412.47378075265</v>
      </c>
      <c r="V75" s="130">
        <f t="shared" si="25"/>
        <v>175515.59222594081</v>
      </c>
    </row>
    <row r="76" spans="1:22" ht="14.4" x14ac:dyDescent="0.3">
      <c r="A76" s="74" t="s">
        <v>109</v>
      </c>
      <c r="B76" s="127" t="s">
        <v>134</v>
      </c>
      <c r="C76" s="90">
        <f>'[2]2017 (Cas)'!C76*1.03</f>
        <v>113627.94791081762</v>
      </c>
      <c r="D76" s="91">
        <f t="shared" si="14"/>
        <v>54.454288136174583</v>
      </c>
      <c r="E76" s="127">
        <v>40</v>
      </c>
      <c r="F76" s="128">
        <f t="shared" si="15"/>
        <v>13635.353749298114</v>
      </c>
      <c r="G76" s="128">
        <f t="shared" si="16"/>
        <v>6999.4815913063649</v>
      </c>
      <c r="H76" s="128">
        <f t="shared" si="17"/>
        <v>852.20960933113213</v>
      </c>
      <c r="I76" s="129">
        <f t="shared" si="18"/>
        <v>135114.99286075323</v>
      </c>
      <c r="J76" s="130">
        <f t="shared" si="19"/>
        <v>168893.74107594154</v>
      </c>
      <c r="K76" s="254">
        <f t="shared" si="20"/>
        <v>86.612174910739242</v>
      </c>
      <c r="M76" s="74" t="s">
        <v>207</v>
      </c>
      <c r="N76" s="127" t="s">
        <v>137</v>
      </c>
      <c r="O76" s="90">
        <f>'[2]2017 (Cas)'!O75*1.03</f>
        <v>121661.28955236882</v>
      </c>
      <c r="P76" s="91">
        <f t="shared" si="13"/>
        <v>58.304132373339691</v>
      </c>
      <c r="Q76" s="127">
        <v>40</v>
      </c>
      <c r="R76" s="128">
        <f t="shared" si="21"/>
        <v>14599.354746284258</v>
      </c>
      <c r="S76" s="128">
        <f t="shared" si="22"/>
        <v>7494.3354364259203</v>
      </c>
      <c r="T76" s="128">
        <f t="shared" si="23"/>
        <v>912.45967164276612</v>
      </c>
      <c r="U76" s="129">
        <f t="shared" si="24"/>
        <v>144667.43940672179</v>
      </c>
      <c r="V76" s="130">
        <f t="shared" si="25"/>
        <v>180834.29925840226</v>
      </c>
    </row>
    <row r="77" spans="1:22" ht="14.4" x14ac:dyDescent="0.3">
      <c r="A77" s="74" t="s">
        <v>110</v>
      </c>
      <c r="B77" s="127" t="s">
        <v>134</v>
      </c>
      <c r="C77" s="90">
        <f>'[2]2017 (Cas)'!C77*1.03</f>
        <v>117212.10820608641</v>
      </c>
      <c r="D77" s="91">
        <f t="shared" si="14"/>
        <v>56.171936839977512</v>
      </c>
      <c r="E77" s="127">
        <v>40</v>
      </c>
      <c r="F77" s="128">
        <f t="shared" si="15"/>
        <v>14065.452984730369</v>
      </c>
      <c r="G77" s="128">
        <f t="shared" si="16"/>
        <v>7220.2658654949228</v>
      </c>
      <c r="H77" s="128">
        <f t="shared" si="17"/>
        <v>879.09081154564808</v>
      </c>
      <c r="I77" s="129">
        <f t="shared" si="18"/>
        <v>139376.91786785735</v>
      </c>
      <c r="J77" s="130">
        <f t="shared" si="19"/>
        <v>174221.1473348217</v>
      </c>
      <c r="K77" s="254">
        <f t="shared" si="20"/>
        <v>89.34417812042139</v>
      </c>
      <c r="M77" s="74" t="s">
        <v>208</v>
      </c>
      <c r="N77" s="127" t="s">
        <v>137</v>
      </c>
      <c r="O77" s="90">
        <f>'[2]2017 (Cas)'!O76*1.03</f>
        <v>125245.44984763762</v>
      </c>
      <c r="P77" s="91">
        <f t="shared" si="13"/>
        <v>60.02178107714262</v>
      </c>
      <c r="Q77" s="127">
        <v>40</v>
      </c>
      <c r="R77" s="128">
        <f t="shared" si="21"/>
        <v>15029.453981716513</v>
      </c>
      <c r="S77" s="128">
        <f t="shared" si="22"/>
        <v>7715.1197106144764</v>
      </c>
      <c r="T77" s="128">
        <f t="shared" si="23"/>
        <v>939.34087385728208</v>
      </c>
      <c r="U77" s="129">
        <f t="shared" si="24"/>
        <v>148929.36441382588</v>
      </c>
      <c r="V77" s="130">
        <f t="shared" si="25"/>
        <v>186161.70551728236</v>
      </c>
    </row>
    <row r="78" spans="1:22" ht="14.4" x14ac:dyDescent="0.3">
      <c r="A78" s="74" t="s">
        <v>111</v>
      </c>
      <c r="B78" s="127" t="s">
        <v>134</v>
      </c>
      <c r="C78" s="90">
        <f>'[2]2017 (Cas)'!C78*1.03</f>
        <v>120802.12114716723</v>
      </c>
      <c r="D78" s="91">
        <f t="shared" si="14"/>
        <v>57.89239032611848</v>
      </c>
      <c r="E78" s="127">
        <v>40</v>
      </c>
      <c r="F78" s="128">
        <f t="shared" si="15"/>
        <v>14496.254537660066</v>
      </c>
      <c r="G78" s="128">
        <f t="shared" si="16"/>
        <v>7441.4106626655021</v>
      </c>
      <c r="H78" s="128">
        <f t="shared" si="17"/>
        <v>906.01590860375416</v>
      </c>
      <c r="I78" s="129">
        <f t="shared" si="18"/>
        <v>143645.80225609656</v>
      </c>
      <c r="J78" s="130">
        <f t="shared" si="19"/>
        <v>179557.25282012072</v>
      </c>
      <c r="K78" s="254">
        <f t="shared" si="20"/>
        <v>92.080642471856777</v>
      </c>
      <c r="M78" s="74" t="s">
        <v>209</v>
      </c>
      <c r="N78" s="127" t="s">
        <v>137</v>
      </c>
      <c r="O78" s="90">
        <f>'[2]2017 (Cas)'!O77*1.03</f>
        <v>128824.92802625682</v>
      </c>
      <c r="P78" s="91">
        <f t="shared" si="13"/>
        <v>61.737185955075155</v>
      </c>
      <c r="Q78" s="127">
        <v>40</v>
      </c>
      <c r="R78" s="128">
        <f t="shared" si="21"/>
        <v>15458.991363150817</v>
      </c>
      <c r="S78" s="128">
        <f t="shared" si="22"/>
        <v>7935.6155664174203</v>
      </c>
      <c r="T78" s="128">
        <f t="shared" si="23"/>
        <v>966.18696019692607</v>
      </c>
      <c r="U78" s="129">
        <f t="shared" si="24"/>
        <v>153185.72191602201</v>
      </c>
      <c r="V78" s="130">
        <f t="shared" si="25"/>
        <v>191482.15239502752</v>
      </c>
    </row>
    <row r="79" spans="1:22" ht="14.4" x14ac:dyDescent="0.3">
      <c r="A79" s="74" t="s">
        <v>112</v>
      </c>
      <c r="B79" s="127" t="s">
        <v>134</v>
      </c>
      <c r="C79" s="90">
        <f>'[2]2017 (Cas)'!C79*1.03</f>
        <v>124390.96355908562</v>
      </c>
      <c r="D79" s="91">
        <f t="shared" si="14"/>
        <v>59.612282855791833</v>
      </c>
      <c r="E79" s="127">
        <v>40</v>
      </c>
      <c r="F79" s="128">
        <f t="shared" si="15"/>
        <v>14926.915627090273</v>
      </c>
      <c r="G79" s="128">
        <f t="shared" si="16"/>
        <v>7662.4833552396731</v>
      </c>
      <c r="H79" s="128">
        <f t="shared" si="17"/>
        <v>932.93222669314207</v>
      </c>
      <c r="I79" s="129">
        <f t="shared" si="18"/>
        <v>147913.2947681087</v>
      </c>
      <c r="J79" s="130">
        <f t="shared" si="19"/>
        <v>184891.61846013588</v>
      </c>
      <c r="K79" s="254">
        <f t="shared" si="20"/>
        <v>94.816214594941485</v>
      </c>
      <c r="M79" s="74" t="s">
        <v>210</v>
      </c>
      <c r="N79" s="127" t="s">
        <v>137</v>
      </c>
      <c r="O79" s="90">
        <f>'[2]2017 (Cas)'!O78*1.03</f>
        <v>132411.42937985042</v>
      </c>
      <c r="P79" s="91">
        <f t="shared" si="13"/>
        <v>63.455956571813303</v>
      </c>
      <c r="Q79" s="127">
        <v>40</v>
      </c>
      <c r="R79" s="128">
        <f t="shared" si="21"/>
        <v>15889.37152558205</v>
      </c>
      <c r="S79" s="128">
        <f t="shared" si="22"/>
        <v>8156.5440497987856</v>
      </c>
      <c r="T79" s="128">
        <f t="shared" si="23"/>
        <v>993.08572034887811</v>
      </c>
      <c r="U79" s="129">
        <f t="shared" si="24"/>
        <v>157450.43067558011</v>
      </c>
      <c r="V79" s="130">
        <f t="shared" si="25"/>
        <v>196813.03834447515</v>
      </c>
    </row>
    <row r="80" spans="1:22" ht="14.4" x14ac:dyDescent="0.3">
      <c r="A80" s="74" t="s">
        <v>113</v>
      </c>
      <c r="B80" s="127" t="s">
        <v>134</v>
      </c>
      <c r="C80" s="90">
        <f>'[2]2017 (Cas)'!C80*1.03</f>
        <v>127978.63544184162</v>
      </c>
      <c r="D80" s="91">
        <f t="shared" si="14"/>
        <v>61.331614428997582</v>
      </c>
      <c r="E80" s="127">
        <v>40</v>
      </c>
      <c r="F80" s="128">
        <f t="shared" si="15"/>
        <v>15357.436253020993</v>
      </c>
      <c r="G80" s="128">
        <f t="shared" si="16"/>
        <v>7883.483943217444</v>
      </c>
      <c r="H80" s="128">
        <f t="shared" si="17"/>
        <v>959.83976581381205</v>
      </c>
      <c r="I80" s="129">
        <f t="shared" si="18"/>
        <v>152179.39540389387</v>
      </c>
      <c r="J80" s="130">
        <f t="shared" si="19"/>
        <v>190224.24425486734</v>
      </c>
      <c r="K80" s="254">
        <f t="shared" si="20"/>
        <v>97.550894489675557</v>
      </c>
      <c r="M80" s="74" t="s">
        <v>211</v>
      </c>
      <c r="N80" s="127" t="s">
        <v>137</v>
      </c>
      <c r="O80" s="90">
        <f>'[2]2017 (Cas)'!O79*1.03</f>
        <v>135992.07808763199</v>
      </c>
      <c r="P80" s="91">
        <f t="shared" si="13"/>
        <v>65.171922406213426</v>
      </c>
      <c r="Q80" s="127">
        <v>40</v>
      </c>
      <c r="R80" s="128">
        <f t="shared" si="21"/>
        <v>16319.049370515839</v>
      </c>
      <c r="S80" s="128">
        <f t="shared" si="22"/>
        <v>8377.1120101981305</v>
      </c>
      <c r="T80" s="128">
        <f t="shared" si="23"/>
        <v>1019.9405856572399</v>
      </c>
      <c r="U80" s="129">
        <f t="shared" si="24"/>
        <v>161708.18005400317</v>
      </c>
      <c r="V80" s="130">
        <f t="shared" si="25"/>
        <v>202135.22506750395</v>
      </c>
    </row>
    <row r="81" spans="1:22" ht="14.4" x14ac:dyDescent="0.3">
      <c r="A81" s="74" t="s">
        <v>114</v>
      </c>
      <c r="B81" s="127" t="s">
        <v>134</v>
      </c>
      <c r="C81" s="90">
        <f>'[2]2017 (Cas)'!C81*1.03</f>
        <v>131565.13679543522</v>
      </c>
      <c r="D81" s="91">
        <f t="shared" si="14"/>
        <v>63.05038504573573</v>
      </c>
      <c r="E81" s="127">
        <v>40</v>
      </c>
      <c r="F81" s="128">
        <f t="shared" si="15"/>
        <v>15787.816415452226</v>
      </c>
      <c r="G81" s="128">
        <f t="shared" si="16"/>
        <v>8104.4124265988094</v>
      </c>
      <c r="H81" s="128">
        <f t="shared" si="17"/>
        <v>986.7385259657641</v>
      </c>
      <c r="I81" s="129">
        <f t="shared" si="18"/>
        <v>156444.10416345202</v>
      </c>
      <c r="J81" s="130">
        <f t="shared" si="19"/>
        <v>195555.13020431504</v>
      </c>
      <c r="K81" s="254">
        <f t="shared" si="20"/>
        <v>100.28468215605899</v>
      </c>
      <c r="M81" s="74" t="s">
        <v>212</v>
      </c>
      <c r="N81" s="127" t="s">
        <v>137</v>
      </c>
      <c r="O81" s="90">
        <f>'[2]2017 (Cas)'!O80*1.03</f>
        <v>139577.4089120632</v>
      </c>
      <c r="P81" s="91">
        <f t="shared" si="13"/>
        <v>66.890132066483957</v>
      </c>
      <c r="Q81" s="127">
        <v>40</v>
      </c>
      <c r="R81" s="128">
        <f t="shared" si="21"/>
        <v>16749.289069447583</v>
      </c>
      <c r="S81" s="128">
        <f t="shared" si="22"/>
        <v>8597.9683889830922</v>
      </c>
      <c r="T81" s="128">
        <f t="shared" si="23"/>
        <v>1046.8305668404739</v>
      </c>
      <c r="U81" s="129">
        <f t="shared" si="24"/>
        <v>165971.49693733436</v>
      </c>
      <c r="V81" s="130">
        <f t="shared" si="25"/>
        <v>207464.37117166794</v>
      </c>
    </row>
    <row r="82" spans="1:22" ht="14.4" x14ac:dyDescent="0.3">
      <c r="A82" s="74" t="s">
        <v>115</v>
      </c>
      <c r="B82" s="127" t="s">
        <v>134</v>
      </c>
      <c r="C82" s="90">
        <f>'[2]2017 (Cas)'!C82*1.03</f>
        <v>135155.149736516</v>
      </c>
      <c r="D82" s="91">
        <f t="shared" si="14"/>
        <v>64.770838531876677</v>
      </c>
      <c r="E82" s="127">
        <v>40</v>
      </c>
      <c r="F82" s="128">
        <f t="shared" si="15"/>
        <v>16218.617968381919</v>
      </c>
      <c r="G82" s="128">
        <f t="shared" si="16"/>
        <v>8325.557223769385</v>
      </c>
      <c r="H82" s="128">
        <f t="shared" si="17"/>
        <v>1013.6636230238699</v>
      </c>
      <c r="I82" s="129">
        <f t="shared" si="18"/>
        <v>160712.98855169115</v>
      </c>
      <c r="J82" s="130">
        <f t="shared" si="19"/>
        <v>200891.23568961394</v>
      </c>
      <c r="K82" s="254">
        <f t="shared" si="20"/>
        <v>103.02114650749432</v>
      </c>
      <c r="M82" s="74" t="s">
        <v>213</v>
      </c>
      <c r="N82" s="127" t="s">
        <v>137</v>
      </c>
      <c r="O82" s="90">
        <f>'[2]2017 (Cas)'!O81*1.03</f>
        <v>145550.61922779042</v>
      </c>
      <c r="P82" s="91">
        <f t="shared" si="13"/>
        <v>69.752692920666348</v>
      </c>
      <c r="Q82" s="127">
        <v>40</v>
      </c>
      <c r="R82" s="128">
        <f t="shared" si="21"/>
        <v>17466.074307334849</v>
      </c>
      <c r="S82" s="128">
        <f t="shared" si="22"/>
        <v>8965.9181444318892</v>
      </c>
      <c r="T82" s="128">
        <f t="shared" si="23"/>
        <v>1091.6296442084281</v>
      </c>
      <c r="U82" s="129">
        <f t="shared" si="24"/>
        <v>173074.2413237656</v>
      </c>
      <c r="V82" s="130">
        <f t="shared" si="25"/>
        <v>216342.801654707</v>
      </c>
    </row>
    <row r="83" spans="1:22" ht="14.4" x14ac:dyDescent="0.3">
      <c r="A83" s="74" t="s">
        <v>116</v>
      </c>
      <c r="B83" s="127" t="s">
        <v>134</v>
      </c>
      <c r="C83" s="90">
        <f>'[2]2017 (Cas)'!C83*1.03</f>
        <v>141135.38322721765</v>
      </c>
      <c r="D83" s="91">
        <f t="shared" si="14"/>
        <v>67.636765124864695</v>
      </c>
      <c r="E83" s="127">
        <v>40</v>
      </c>
      <c r="F83" s="128">
        <f t="shared" si="15"/>
        <v>16936.245987266117</v>
      </c>
      <c r="G83" s="128">
        <f t="shared" si="16"/>
        <v>8693.9396067966081</v>
      </c>
      <c r="H83" s="128">
        <f t="shared" si="17"/>
        <v>1058.5153742041323</v>
      </c>
      <c r="I83" s="129">
        <f t="shared" si="18"/>
        <v>167824.08419548452</v>
      </c>
      <c r="J83" s="130">
        <f t="shared" si="19"/>
        <v>209780.10524435565</v>
      </c>
      <c r="K83" s="254">
        <f t="shared" si="20"/>
        <v>107.57954115095161</v>
      </c>
      <c r="M83" s="74" t="s">
        <v>214</v>
      </c>
      <c r="N83" s="127" t="s">
        <v>137</v>
      </c>
      <c r="O83" s="90">
        <f>'[2]2017 (Cas)'!O82*1.03</f>
        <v>150321.69609373281</v>
      </c>
      <c r="P83" s="91">
        <f t="shared" si="13"/>
        <v>72.039151482619559</v>
      </c>
      <c r="Q83" s="127">
        <v>40</v>
      </c>
      <c r="R83" s="128">
        <f t="shared" si="21"/>
        <v>18038.603531247936</v>
      </c>
      <c r="S83" s="128">
        <f t="shared" si="22"/>
        <v>9259.8164793739415</v>
      </c>
      <c r="T83" s="128">
        <f t="shared" si="23"/>
        <v>1127.412720702996</v>
      </c>
      <c r="U83" s="129">
        <f t="shared" si="24"/>
        <v>178747.52882505767</v>
      </c>
      <c r="V83" s="130">
        <f t="shared" si="25"/>
        <v>223434.41103132209</v>
      </c>
    </row>
    <row r="84" spans="1:22" ht="14.4" x14ac:dyDescent="0.3">
      <c r="A84" s="74" t="s">
        <v>117</v>
      </c>
      <c r="B84" s="127" t="s">
        <v>134</v>
      </c>
      <c r="C84" s="90">
        <f>'[2]2017 (Cas)'!C84*1.03</f>
        <v>145918.16538478402</v>
      </c>
      <c r="D84" s="91">
        <f t="shared" si="14"/>
        <v>69.928833251493955</v>
      </c>
      <c r="E84" s="127">
        <v>40</v>
      </c>
      <c r="F84" s="128">
        <f t="shared" si="15"/>
        <v>17510.179846174084</v>
      </c>
      <c r="G84" s="128">
        <f t="shared" si="16"/>
        <v>8988.558987702696</v>
      </c>
      <c r="H84" s="128">
        <f t="shared" si="17"/>
        <v>1094.3862403858802</v>
      </c>
      <c r="I84" s="129">
        <f t="shared" si="18"/>
        <v>173511.29045904669</v>
      </c>
      <c r="J84" s="130">
        <f t="shared" si="19"/>
        <v>216889.11307380837</v>
      </c>
      <c r="K84" s="254">
        <f t="shared" si="20"/>
        <v>111.22518619169661</v>
      </c>
      <c r="M84" s="74" t="s">
        <v>215</v>
      </c>
      <c r="N84" s="127" t="s">
        <v>137</v>
      </c>
      <c r="O84" s="90">
        <f>'[2]2017 (Cas)'!O83*1.03</f>
        <v>155098.62560548721</v>
      </c>
      <c r="P84" s="91">
        <f t="shared" si="13"/>
        <v>74.328414826910802</v>
      </c>
      <c r="Q84" s="127">
        <v>40</v>
      </c>
      <c r="R84" s="128">
        <f t="shared" si="21"/>
        <v>18611.835072658465</v>
      </c>
      <c r="S84" s="128">
        <f t="shared" si="22"/>
        <v>9554.0753372980125</v>
      </c>
      <c r="T84" s="128">
        <f t="shared" si="23"/>
        <v>1163.2396920411541</v>
      </c>
      <c r="U84" s="129">
        <f t="shared" si="24"/>
        <v>184427.77570748483</v>
      </c>
      <c r="V84" s="130">
        <f t="shared" si="25"/>
        <v>230534.71963435604</v>
      </c>
    </row>
    <row r="85" spans="1:22" ht="14.4" x14ac:dyDescent="0.3">
      <c r="A85" s="74" t="s">
        <v>118</v>
      </c>
      <c r="B85" s="127" t="s">
        <v>134</v>
      </c>
      <c r="C85" s="90">
        <f>'[2]2017 (Cas)'!C85*1.03</f>
        <v>150704.45912983763</v>
      </c>
      <c r="D85" s="91">
        <f t="shared" si="14"/>
        <v>72.222584247526029</v>
      </c>
      <c r="E85" s="127">
        <v>40</v>
      </c>
      <c r="F85" s="128">
        <f t="shared" si="15"/>
        <v>18084.535095580515</v>
      </c>
      <c r="G85" s="128">
        <f t="shared" si="16"/>
        <v>9283.3946823979968</v>
      </c>
      <c r="H85" s="128">
        <f t="shared" si="17"/>
        <v>1130.2834434737822</v>
      </c>
      <c r="I85" s="129">
        <f t="shared" si="18"/>
        <v>179202.67235128992</v>
      </c>
      <c r="J85" s="130">
        <f t="shared" si="19"/>
        <v>224003.34043911239</v>
      </c>
      <c r="K85" s="254">
        <f t="shared" si="20"/>
        <v>114.87350791749353</v>
      </c>
      <c r="M85" s="74" t="s">
        <v>216</v>
      </c>
      <c r="N85" s="127" t="s">
        <v>137</v>
      </c>
      <c r="O85" s="90">
        <f>'[2]2017 (Cas)'!O84*1.03</f>
        <v>159876.725646404</v>
      </c>
      <c r="P85" s="91">
        <f t="shared" si="13"/>
        <v>76.618239127669653</v>
      </c>
      <c r="Q85" s="127">
        <v>40</v>
      </c>
      <c r="R85" s="128">
        <f t="shared" si="21"/>
        <v>19185.207077568481</v>
      </c>
      <c r="S85" s="128">
        <f t="shared" si="22"/>
        <v>9848.4062998184872</v>
      </c>
      <c r="T85" s="128">
        <f t="shared" si="23"/>
        <v>1199.07544234803</v>
      </c>
      <c r="U85" s="129">
        <f t="shared" si="24"/>
        <v>190109.41446613899</v>
      </c>
      <c r="V85" s="130">
        <f t="shared" si="25"/>
        <v>237636.76808267372</v>
      </c>
    </row>
    <row r="86" spans="1:22" ht="14.4" x14ac:dyDescent="0.3">
      <c r="A86" s="74" t="s">
        <v>119</v>
      </c>
      <c r="B86" s="127" t="s">
        <v>134</v>
      </c>
      <c r="C86" s="90">
        <f>'[2]2017 (Cas)'!C86*1.03</f>
        <v>155489.58234572885</v>
      </c>
      <c r="D86" s="91">
        <f t="shared" si="14"/>
        <v>74.515774287090494</v>
      </c>
      <c r="E86" s="127">
        <v>40</v>
      </c>
      <c r="F86" s="128">
        <f t="shared" si="15"/>
        <v>18658.74988148746</v>
      </c>
      <c r="G86" s="128">
        <f t="shared" si="16"/>
        <v>9578.1582724968976</v>
      </c>
      <c r="H86" s="128">
        <f t="shared" si="17"/>
        <v>1166.1718675929662</v>
      </c>
      <c r="I86" s="129">
        <f t="shared" si="18"/>
        <v>184892.66236730615</v>
      </c>
      <c r="J86" s="130">
        <f t="shared" si="19"/>
        <v>231115.8279591327</v>
      </c>
      <c r="K86" s="254">
        <f t="shared" si="20"/>
        <v>118.52093741493984</v>
      </c>
      <c r="M86" s="74" t="s">
        <v>217</v>
      </c>
      <c r="N86" s="127" t="s">
        <v>137</v>
      </c>
      <c r="O86" s="90">
        <f>'[2]2017 (Cas)'!O85*1.03</f>
        <v>186155.10534228402</v>
      </c>
      <c r="P86" s="91">
        <f t="shared" si="13"/>
        <v>89.211711825375716</v>
      </c>
      <c r="Q86" s="127">
        <v>40</v>
      </c>
      <c r="R86" s="128">
        <f t="shared" si="21"/>
        <v>22338.61264107408</v>
      </c>
      <c r="S86" s="128">
        <f t="shared" si="22"/>
        <v>11467.154489084696</v>
      </c>
      <c r="T86" s="128">
        <f t="shared" si="23"/>
        <v>1396.16329006713</v>
      </c>
      <c r="U86" s="129">
        <f t="shared" si="24"/>
        <v>221357.03576250994</v>
      </c>
      <c r="V86" s="130">
        <f t="shared" si="25"/>
        <v>276696.29470313742</v>
      </c>
    </row>
    <row r="87" spans="1:22" ht="14.4" x14ac:dyDescent="0.3">
      <c r="A87" s="74" t="s">
        <v>120</v>
      </c>
      <c r="B87" s="127" t="s">
        <v>134</v>
      </c>
      <c r="C87" s="90">
        <f>'[2]2017 (Cas)'!C87*1.03</f>
        <v>181806.58950396805</v>
      </c>
      <c r="D87" s="91">
        <f t="shared" si="14"/>
        <v>87.127758548227504</v>
      </c>
      <c r="E87" s="127">
        <v>40</v>
      </c>
      <c r="F87" s="128">
        <f t="shared" si="15"/>
        <v>21816.790740476165</v>
      </c>
      <c r="G87" s="128">
        <f t="shared" si="16"/>
        <v>11199.285913444432</v>
      </c>
      <c r="H87" s="128">
        <f t="shared" si="17"/>
        <v>1363.5494212797603</v>
      </c>
      <c r="I87" s="129">
        <f t="shared" si="18"/>
        <v>216186.21557916841</v>
      </c>
      <c r="J87" s="130">
        <f t="shared" si="19"/>
        <v>270232.76947396051</v>
      </c>
      <c r="K87" s="254">
        <f t="shared" si="20"/>
        <v>138.58090742254385</v>
      </c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opLeftCell="E1" workbookViewId="0">
      <selection activeCell="O7" sqref="O7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9.88671875" customWidth="1"/>
    <col min="5" max="5" width="15.88671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5.88671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725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224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224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124">
        <v>0.12</v>
      </c>
      <c r="G4" s="125" t="s">
        <v>131</v>
      </c>
      <c r="H4" s="126" t="s">
        <v>132</v>
      </c>
      <c r="I4" s="537"/>
      <c r="J4" s="533"/>
      <c r="M4" s="535"/>
      <c r="N4" s="535"/>
      <c r="O4" s="535"/>
      <c r="P4" s="535"/>
      <c r="Q4" s="535"/>
      <c r="R4" s="124">
        <v>0.12</v>
      </c>
      <c r="S4" s="125" t="s">
        <v>131</v>
      </c>
      <c r="T4" s="126" t="s">
        <v>132</v>
      </c>
      <c r="U4" s="537"/>
      <c r="V4" s="533"/>
    </row>
    <row r="5" spans="1:22" ht="14.4" x14ac:dyDescent="0.3">
      <c r="A5" s="74" t="s">
        <v>133</v>
      </c>
      <c r="B5" s="127" t="s">
        <v>134</v>
      </c>
      <c r="C5" s="90">
        <f>'[2]2018 (Cas)'!C5*1.03</f>
        <v>30729.962968003645</v>
      </c>
      <c r="D5" s="91">
        <f>+C5*12/313/75</f>
        <v>15.708607267989086</v>
      </c>
      <c r="E5" s="127">
        <v>37.5</v>
      </c>
      <c r="F5" s="128">
        <f>C5*F$4</f>
        <v>3687.5955561604374</v>
      </c>
      <c r="G5" s="128">
        <f>(C5+F5)*5.5%</f>
        <v>1892.9657188290244</v>
      </c>
      <c r="H5" s="128">
        <f>(C5)*0.75%</f>
        <v>230.47472226002733</v>
      </c>
      <c r="I5" s="129">
        <f>C5+F5+G5+H5</f>
        <v>36540.998965253129</v>
      </c>
      <c r="J5" s="130">
        <f>I5*1.25</f>
        <v>45676.24870656641</v>
      </c>
      <c r="K5" s="254">
        <f t="shared" ref="K5:K36" si="0">SUM(J5/52)/37.5</f>
        <v>23.423717285418672</v>
      </c>
      <c r="M5" s="74" t="s">
        <v>720</v>
      </c>
      <c r="N5" s="127" t="s">
        <v>134</v>
      </c>
      <c r="O5" s="90">
        <f>'[2]2018 (Cas)'!O5*1.03</f>
        <v>91761.643786771921</v>
      </c>
      <c r="P5" s="91">
        <f>+O5*12/313/80</f>
        <v>43.975228651807626</v>
      </c>
      <c r="Q5" s="127">
        <v>40</v>
      </c>
      <c r="R5" s="128">
        <f t="shared" ref="R5:R69" si="1">O5*F$4</f>
        <v>11011.39725441263</v>
      </c>
      <c r="S5" s="128">
        <f t="shared" ref="S5:S69" si="2">(O5+R5)*5.5%</f>
        <v>5652.51725726515</v>
      </c>
      <c r="T5" s="128">
        <f t="shared" ref="T5:T69" si="3">(O5)*0.75%</f>
        <v>688.21232840078937</v>
      </c>
      <c r="U5" s="129">
        <f t="shared" ref="U5:U69" si="4">O5+R5+S5+T5</f>
        <v>109113.77062685048</v>
      </c>
      <c r="V5" s="130">
        <f>U5*1.25</f>
        <v>136392.21328356309</v>
      </c>
    </row>
    <row r="6" spans="1:22" ht="14.4" x14ac:dyDescent="0.3">
      <c r="A6" s="74" t="s">
        <v>138</v>
      </c>
      <c r="B6" s="127" t="s">
        <v>134</v>
      </c>
      <c r="C6" s="90">
        <f>'[2]2018 (Cas)'!C6*1.03</f>
        <v>35119.957677718463</v>
      </c>
      <c r="D6" s="91">
        <f t="shared" ref="D6:D62" si="5">+C6*12/313/75</f>
        <v>17.952694020558958</v>
      </c>
      <c r="E6" s="127">
        <v>37.5</v>
      </c>
      <c r="F6" s="128">
        <f t="shared" ref="F6:F69" si="6">C6*F$4</f>
        <v>4214.3949213262158</v>
      </c>
      <c r="G6" s="128">
        <f t="shared" ref="G6:G69" si="7">(C6+F6)*5.5%</f>
        <v>2163.3893929474575</v>
      </c>
      <c r="H6" s="128">
        <f t="shared" ref="H6:H69" si="8">(C6)*0.75%</f>
        <v>263.39968258288849</v>
      </c>
      <c r="I6" s="129">
        <f t="shared" ref="I6:I69" si="9">C6+F6+G6+H6</f>
        <v>41761.141674575025</v>
      </c>
      <c r="J6" s="130">
        <f t="shared" ref="J6:J69" si="10">I6*1.25</f>
        <v>52201.427093218779</v>
      </c>
      <c r="K6" s="254">
        <f t="shared" si="0"/>
        <v>26.769962611907069</v>
      </c>
      <c r="M6" s="74" t="s">
        <v>721</v>
      </c>
      <c r="N6" s="127" t="s">
        <v>134</v>
      </c>
      <c r="O6" s="90">
        <f>'[2]2018 (Cas)'!O6*1.03</f>
        <v>70632.714508580131</v>
      </c>
      <c r="P6" s="91">
        <f>+O6*12/313/80</f>
        <v>33.849543694207732</v>
      </c>
      <c r="Q6" s="127">
        <v>40</v>
      </c>
      <c r="R6" s="128">
        <f t="shared" si="1"/>
        <v>8475.9257410296159</v>
      </c>
      <c r="S6" s="128">
        <f t="shared" si="2"/>
        <v>4350.9752137285359</v>
      </c>
      <c r="T6" s="128">
        <f t="shared" si="3"/>
        <v>529.74535881435099</v>
      </c>
      <c r="U6" s="129">
        <f t="shared" si="4"/>
        <v>83989.360822152637</v>
      </c>
      <c r="V6" s="130">
        <f t="shared" ref="V6:V70" si="11">U6*1.25</f>
        <v>104986.7010276908</v>
      </c>
    </row>
    <row r="7" spans="1:22" ht="14.4" x14ac:dyDescent="0.3">
      <c r="A7" s="74" t="s">
        <v>140</v>
      </c>
      <c r="B7" s="127" t="s">
        <v>134</v>
      </c>
      <c r="C7" s="90">
        <f>'[2]2018 (Cas)'!C7*1.03</f>
        <v>39509.952387433274</v>
      </c>
      <c r="D7" s="91">
        <f t="shared" si="5"/>
        <v>20.196780773128829</v>
      </c>
      <c r="E7" s="127">
        <v>37.5</v>
      </c>
      <c r="F7" s="128">
        <f t="shared" si="6"/>
        <v>4741.1942864919929</v>
      </c>
      <c r="G7" s="128">
        <f t="shared" si="7"/>
        <v>2433.8130670658898</v>
      </c>
      <c r="H7" s="128">
        <f t="shared" si="8"/>
        <v>296.32464290574956</v>
      </c>
      <c r="I7" s="129">
        <f t="shared" si="9"/>
        <v>46981.284383896898</v>
      </c>
      <c r="J7" s="130">
        <f t="shared" si="10"/>
        <v>58726.605479871127</v>
      </c>
      <c r="K7" s="254">
        <f t="shared" si="0"/>
        <v>30.116207938395448</v>
      </c>
      <c r="M7" s="74" t="s">
        <v>136</v>
      </c>
      <c r="N7" s="127" t="s">
        <v>137</v>
      </c>
      <c r="O7" s="90">
        <f>'[2]2018 (Cas)'!O7*1.03</f>
        <v>50697.373817287604</v>
      </c>
      <c r="P7" s="91">
        <f>+O7*12/313/75</f>
        <v>25.915590449731681</v>
      </c>
      <c r="Q7" s="127">
        <v>37.5</v>
      </c>
      <c r="R7" s="128">
        <f t="shared" si="1"/>
        <v>6083.6848580745118</v>
      </c>
      <c r="S7" s="128">
        <f t="shared" si="2"/>
        <v>3122.9582271449167</v>
      </c>
      <c r="T7" s="128">
        <f t="shared" si="3"/>
        <v>380.23030362965699</v>
      </c>
      <c r="U7" s="129">
        <f t="shared" si="4"/>
        <v>60284.247206136693</v>
      </c>
      <c r="V7" s="130">
        <f t="shared" si="11"/>
        <v>75355.309007670861</v>
      </c>
    </row>
    <row r="8" spans="1:22" ht="14.4" x14ac:dyDescent="0.3">
      <c r="A8" s="74" t="s">
        <v>41</v>
      </c>
      <c r="B8" s="127" t="s">
        <v>134</v>
      </c>
      <c r="C8" s="90">
        <f>'[2]2018 (Cas)'!C8*1.03</f>
        <v>43899.947097148077</v>
      </c>
      <c r="D8" s="91">
        <f t="shared" si="5"/>
        <v>22.4408675256987</v>
      </c>
      <c r="E8" s="127">
        <v>37.5</v>
      </c>
      <c r="F8" s="128">
        <f t="shared" si="6"/>
        <v>5267.9936516577691</v>
      </c>
      <c r="G8" s="128">
        <f t="shared" si="7"/>
        <v>2704.2367411843215</v>
      </c>
      <c r="H8" s="128">
        <f t="shared" si="8"/>
        <v>329.24960322861057</v>
      </c>
      <c r="I8" s="129">
        <f t="shared" si="9"/>
        <v>52201.427093218779</v>
      </c>
      <c r="J8" s="130">
        <f t="shared" si="10"/>
        <v>65251.783866523474</v>
      </c>
      <c r="K8" s="254">
        <f t="shared" si="0"/>
        <v>33.462453264883834</v>
      </c>
      <c r="M8" s="74" t="s">
        <v>139</v>
      </c>
      <c r="N8" s="127" t="s">
        <v>137</v>
      </c>
      <c r="O8" s="90">
        <f>'[2]2018 (Cas)'!O8*1.03</f>
        <v>52110.389800970406</v>
      </c>
      <c r="P8" s="91">
        <f t="shared" ref="P8:P61" si="12">+O8*12/313/75</f>
        <v>26.637898939793175</v>
      </c>
      <c r="Q8" s="127">
        <v>37.5</v>
      </c>
      <c r="R8" s="128">
        <f t="shared" si="1"/>
        <v>6253.2467761164489</v>
      </c>
      <c r="S8" s="128">
        <f t="shared" si="2"/>
        <v>3210.0000117397772</v>
      </c>
      <c r="T8" s="128">
        <f t="shared" si="3"/>
        <v>390.82792350727806</v>
      </c>
      <c r="U8" s="129">
        <f t="shared" si="4"/>
        <v>61964.464512333914</v>
      </c>
      <c r="V8" s="130">
        <f t="shared" si="11"/>
        <v>77455.580640417393</v>
      </c>
    </row>
    <row r="9" spans="1:22" ht="14.4" x14ac:dyDescent="0.3">
      <c r="A9" s="74" t="s">
        <v>42</v>
      </c>
      <c r="B9" s="127" t="s">
        <v>134</v>
      </c>
      <c r="C9" s="90">
        <f>'[2]2018 (Cas)'!C9*1.03</f>
        <v>44529.293806604051</v>
      </c>
      <c r="D9" s="91">
        <f t="shared" si="5"/>
        <v>22.76257830369536</v>
      </c>
      <c r="E9" s="127">
        <v>37.5</v>
      </c>
      <c r="F9" s="128">
        <f t="shared" si="6"/>
        <v>5343.5152567924861</v>
      </c>
      <c r="G9" s="128">
        <f t="shared" si="7"/>
        <v>2743.0044984868096</v>
      </c>
      <c r="H9" s="128">
        <f t="shared" si="8"/>
        <v>333.96970354953038</v>
      </c>
      <c r="I9" s="129">
        <f t="shared" si="9"/>
        <v>52949.783265432881</v>
      </c>
      <c r="J9" s="130">
        <f t="shared" si="10"/>
        <v>66187.229081791098</v>
      </c>
      <c r="K9" s="254">
        <f t="shared" si="0"/>
        <v>33.942168759892873</v>
      </c>
      <c r="M9" s="74" t="s">
        <v>141</v>
      </c>
      <c r="N9" s="127" t="s">
        <v>137</v>
      </c>
      <c r="O9" s="90">
        <f>'[2]2018 (Cas)'!O9*1.03</f>
        <v>53548.724330435893</v>
      </c>
      <c r="P9" s="91">
        <f t="shared" si="12"/>
        <v>27.373149817475216</v>
      </c>
      <c r="Q9" s="127">
        <v>37.5</v>
      </c>
      <c r="R9" s="128">
        <f t="shared" si="1"/>
        <v>6425.8469196523065</v>
      </c>
      <c r="S9" s="128">
        <f t="shared" si="2"/>
        <v>3298.6014187548512</v>
      </c>
      <c r="T9" s="128">
        <f t="shared" si="3"/>
        <v>401.61543247826916</v>
      </c>
      <c r="U9" s="129">
        <f t="shared" si="4"/>
        <v>63674.788101321319</v>
      </c>
      <c r="V9" s="130">
        <f t="shared" si="11"/>
        <v>79593.485126651649</v>
      </c>
    </row>
    <row r="10" spans="1:22" ht="14.4" x14ac:dyDescent="0.3">
      <c r="A10" s="74" t="s">
        <v>43</v>
      </c>
      <c r="B10" s="127" t="s">
        <v>134</v>
      </c>
      <c r="C10" s="90">
        <f>'[2]2018 (Cas)'!C10*1.03</f>
        <v>45256.29776407907</v>
      </c>
      <c r="D10" s="91">
        <f t="shared" si="5"/>
        <v>23.134209719657033</v>
      </c>
      <c r="E10" s="127">
        <v>37.5</v>
      </c>
      <c r="F10" s="128">
        <f t="shared" si="6"/>
        <v>5430.7557316894881</v>
      </c>
      <c r="G10" s="128">
        <f t="shared" si="7"/>
        <v>2787.7879422672709</v>
      </c>
      <c r="H10" s="128">
        <f t="shared" si="8"/>
        <v>339.42223323059301</v>
      </c>
      <c r="I10" s="129">
        <f t="shared" si="9"/>
        <v>53814.263671266424</v>
      </c>
      <c r="J10" s="130">
        <f t="shared" si="10"/>
        <v>67267.829589083034</v>
      </c>
      <c r="K10" s="254">
        <f t="shared" si="0"/>
        <v>34.496322866196429</v>
      </c>
      <c r="M10" s="74" t="s">
        <v>142</v>
      </c>
      <c r="N10" s="127" t="s">
        <v>137</v>
      </c>
      <c r="O10" s="90">
        <f>'[2]2018 (Cas)'!O10*1.03</f>
        <v>54990.675795013209</v>
      </c>
      <c r="P10" s="91">
        <f t="shared" si="12"/>
        <v>28.110249607674486</v>
      </c>
      <c r="Q10" s="127">
        <v>37.5</v>
      </c>
      <c r="R10" s="128">
        <f t="shared" si="1"/>
        <v>6598.8810954015844</v>
      </c>
      <c r="S10" s="128">
        <f t="shared" si="2"/>
        <v>3387.4256289728137</v>
      </c>
      <c r="T10" s="128">
        <f t="shared" si="3"/>
        <v>412.43006846259902</v>
      </c>
      <c r="U10" s="129">
        <f t="shared" si="4"/>
        <v>65389.412587850209</v>
      </c>
      <c r="V10" s="130">
        <f t="shared" si="11"/>
        <v>81736.765734812769</v>
      </c>
    </row>
    <row r="11" spans="1:22" ht="14.4" x14ac:dyDescent="0.3">
      <c r="A11" s="74" t="s">
        <v>44</v>
      </c>
      <c r="B11" s="127" t="s">
        <v>134</v>
      </c>
      <c r="C11" s="90">
        <f>'[2]2018 (Cas)'!C11*1.03</f>
        <v>49508.607810537418</v>
      </c>
      <c r="D11" s="91">
        <f t="shared" si="5"/>
        <v>25.307914535737975</v>
      </c>
      <c r="E11" s="127">
        <v>37.5</v>
      </c>
      <c r="F11" s="128">
        <f t="shared" si="6"/>
        <v>5941.0329372644901</v>
      </c>
      <c r="G11" s="128">
        <f t="shared" si="7"/>
        <v>3049.7302411291053</v>
      </c>
      <c r="H11" s="128">
        <f t="shared" si="8"/>
        <v>371.31455857903063</v>
      </c>
      <c r="I11" s="129">
        <f t="shared" si="9"/>
        <v>58870.685547510046</v>
      </c>
      <c r="J11" s="130">
        <f t="shared" si="10"/>
        <v>73588.356934387557</v>
      </c>
      <c r="K11" s="254">
        <f t="shared" si="0"/>
        <v>37.73761894071157</v>
      </c>
      <c r="M11" s="74" t="s">
        <v>143</v>
      </c>
      <c r="N11" s="127" t="s">
        <v>137</v>
      </c>
      <c r="O11" s="90">
        <f>'[2]2018 (Cas)'!O11*1.03</f>
        <v>56431.421614553248</v>
      </c>
      <c r="P11" s="91">
        <f t="shared" si="12"/>
        <v>28.846733093701339</v>
      </c>
      <c r="Q11" s="127">
        <v>37.5</v>
      </c>
      <c r="R11" s="128">
        <f t="shared" si="1"/>
        <v>6771.7705937463897</v>
      </c>
      <c r="S11" s="128">
        <f t="shared" si="2"/>
        <v>3476.1755714564802</v>
      </c>
      <c r="T11" s="128">
        <f t="shared" si="3"/>
        <v>423.23566210914936</v>
      </c>
      <c r="U11" s="129">
        <f t="shared" si="4"/>
        <v>67102.603441865271</v>
      </c>
      <c r="V11" s="130">
        <f t="shared" si="11"/>
        <v>83878.254302331596</v>
      </c>
    </row>
    <row r="12" spans="1:22" ht="14.4" x14ac:dyDescent="0.3">
      <c r="A12" s="74" t="s">
        <v>45</v>
      </c>
      <c r="B12" s="127" t="s">
        <v>134</v>
      </c>
      <c r="C12" s="90">
        <f>'[2]2018 (Cas)'!C12*1.03</f>
        <v>50544.256897554056</v>
      </c>
      <c r="D12" s="91">
        <f t="shared" si="5"/>
        <v>25.83731981983594</v>
      </c>
      <c r="E12" s="127">
        <v>37.5</v>
      </c>
      <c r="F12" s="128">
        <f t="shared" si="6"/>
        <v>6065.3108277064866</v>
      </c>
      <c r="G12" s="128">
        <f t="shared" si="7"/>
        <v>3113.52622488933</v>
      </c>
      <c r="H12" s="128">
        <f t="shared" si="8"/>
        <v>379.08192673165541</v>
      </c>
      <c r="I12" s="129">
        <f t="shared" si="9"/>
        <v>60102.175876881527</v>
      </c>
      <c r="J12" s="130">
        <f t="shared" si="10"/>
        <v>75127.719846101914</v>
      </c>
      <c r="K12" s="254">
        <f t="shared" si="0"/>
        <v>38.527035818513802</v>
      </c>
      <c r="M12" s="74" t="s">
        <v>144</v>
      </c>
      <c r="N12" s="127" t="s">
        <v>137</v>
      </c>
      <c r="O12" s="90">
        <f>'[2]2018 (Cas)'!O12*1.03</f>
        <v>57189.772342997334</v>
      </c>
      <c r="P12" s="91">
        <f t="shared" si="12"/>
        <v>29.234388418145603</v>
      </c>
      <c r="Q12" s="127">
        <v>37.5</v>
      </c>
      <c r="R12" s="128">
        <f t="shared" si="1"/>
        <v>6862.7726811596795</v>
      </c>
      <c r="S12" s="128">
        <f t="shared" si="2"/>
        <v>3522.8899763286358</v>
      </c>
      <c r="T12" s="128">
        <f t="shared" si="3"/>
        <v>428.92329257247997</v>
      </c>
      <c r="U12" s="129">
        <f t="shared" si="4"/>
        <v>68004.358293058132</v>
      </c>
      <c r="V12" s="130">
        <f t="shared" si="11"/>
        <v>85005.447866322662</v>
      </c>
    </row>
    <row r="13" spans="1:22" ht="14.4" x14ac:dyDescent="0.3">
      <c r="A13" s="74" t="s">
        <v>46</v>
      </c>
      <c r="B13" s="127" t="s">
        <v>134</v>
      </c>
      <c r="C13" s="90">
        <f>'[2]2018 (Cas)'!C13*1.03</f>
        <v>51588.345499831623</v>
      </c>
      <c r="D13" s="91">
        <f t="shared" si="5"/>
        <v>26.371039233140763</v>
      </c>
      <c r="E13" s="127">
        <v>37.5</v>
      </c>
      <c r="F13" s="128">
        <f t="shared" si="6"/>
        <v>6190.6014599797945</v>
      </c>
      <c r="G13" s="128">
        <f t="shared" si="7"/>
        <v>3177.842082789628</v>
      </c>
      <c r="H13" s="128">
        <f t="shared" si="8"/>
        <v>386.91259124873716</v>
      </c>
      <c r="I13" s="129">
        <f t="shared" si="9"/>
        <v>61343.701633849778</v>
      </c>
      <c r="J13" s="130">
        <f t="shared" si="10"/>
        <v>76679.627042312219</v>
      </c>
      <c r="K13" s="254">
        <f t="shared" si="0"/>
        <v>39.322885662724211</v>
      </c>
      <c r="M13" s="74" t="s">
        <v>145</v>
      </c>
      <c r="N13" s="127" t="s">
        <v>137</v>
      </c>
      <c r="O13" s="90">
        <f>'[2]2018 (Cas)'!O13*1.03</f>
        <v>57946.91742640415</v>
      </c>
      <c r="P13" s="91">
        <f t="shared" si="12"/>
        <v>29.621427438417463</v>
      </c>
      <c r="Q13" s="127">
        <v>37.5</v>
      </c>
      <c r="R13" s="128">
        <f t="shared" si="1"/>
        <v>6953.6300911684975</v>
      </c>
      <c r="S13" s="128">
        <f t="shared" si="2"/>
        <v>3569.5301134664955</v>
      </c>
      <c r="T13" s="128">
        <f t="shared" si="3"/>
        <v>434.6018806980311</v>
      </c>
      <c r="U13" s="129">
        <f t="shared" si="4"/>
        <v>68904.679511737166</v>
      </c>
      <c r="V13" s="130">
        <f t="shared" si="11"/>
        <v>86130.849389671464</v>
      </c>
    </row>
    <row r="14" spans="1:22" ht="14.4" x14ac:dyDescent="0.3">
      <c r="A14" s="74" t="s">
        <v>47</v>
      </c>
      <c r="B14" s="127" t="s">
        <v>134</v>
      </c>
      <c r="C14" s="90">
        <f>'[2]2018 (Cas)'!C14*1.03</f>
        <v>53143.627597912498</v>
      </c>
      <c r="D14" s="91">
        <f t="shared" si="5"/>
        <v>27.166071615546326</v>
      </c>
      <c r="E14" s="127">
        <v>37.5</v>
      </c>
      <c r="F14" s="128">
        <f t="shared" si="6"/>
        <v>6377.2353117494995</v>
      </c>
      <c r="G14" s="128">
        <f t="shared" si="7"/>
        <v>3273.64746003141</v>
      </c>
      <c r="H14" s="128">
        <f t="shared" si="8"/>
        <v>398.57720698434372</v>
      </c>
      <c r="I14" s="129">
        <f t="shared" si="9"/>
        <v>63193.087576677754</v>
      </c>
      <c r="J14" s="130">
        <f t="shared" si="10"/>
        <v>78991.359470847194</v>
      </c>
      <c r="K14" s="254">
        <f t="shared" si="0"/>
        <v>40.508389472229332</v>
      </c>
      <c r="M14" s="74" t="s">
        <v>146</v>
      </c>
      <c r="N14" s="127" t="s">
        <v>137</v>
      </c>
      <c r="O14" s="90">
        <f>'[2]2018 (Cas)'!O14*1.03</f>
        <v>59409.364856615088</v>
      </c>
      <c r="P14" s="91">
        <f t="shared" si="12"/>
        <v>30.369004399547649</v>
      </c>
      <c r="Q14" s="127">
        <v>37.5</v>
      </c>
      <c r="R14" s="128">
        <f t="shared" si="1"/>
        <v>7129.1237827938103</v>
      </c>
      <c r="S14" s="128">
        <f t="shared" si="2"/>
        <v>3659.6168751674895</v>
      </c>
      <c r="T14" s="128">
        <f t="shared" si="3"/>
        <v>445.57023642461314</v>
      </c>
      <c r="U14" s="129">
        <f t="shared" si="4"/>
        <v>70643.675751000992</v>
      </c>
      <c r="V14" s="130">
        <f t="shared" si="11"/>
        <v>88304.59468875124</v>
      </c>
    </row>
    <row r="15" spans="1:22" ht="14.4" x14ac:dyDescent="0.3">
      <c r="A15" s="74" t="s">
        <v>48</v>
      </c>
      <c r="B15" s="127" t="s">
        <v>134</v>
      </c>
      <c r="C15" s="90">
        <f>'[2]2018 (Cas)'!C15*1.03</f>
        <v>54187.716200190051</v>
      </c>
      <c r="D15" s="91">
        <f t="shared" si="5"/>
        <v>27.699791028851148</v>
      </c>
      <c r="E15" s="127">
        <v>37.5</v>
      </c>
      <c r="F15" s="128">
        <f t="shared" si="6"/>
        <v>6502.5259440228056</v>
      </c>
      <c r="G15" s="128">
        <f t="shared" si="7"/>
        <v>3337.963317931707</v>
      </c>
      <c r="H15" s="128">
        <f t="shared" si="8"/>
        <v>406.40787150142535</v>
      </c>
      <c r="I15" s="129">
        <f t="shared" si="9"/>
        <v>64434.61333364599</v>
      </c>
      <c r="J15" s="130">
        <f t="shared" si="10"/>
        <v>80543.266667057484</v>
      </c>
      <c r="K15" s="254">
        <f t="shared" si="0"/>
        <v>41.304239316439741</v>
      </c>
      <c r="M15" s="74" t="s">
        <v>147</v>
      </c>
      <c r="N15" s="127" t="s">
        <v>137</v>
      </c>
      <c r="O15" s="90">
        <f>'[2]2018 (Cas)'!O15*1.03</f>
        <v>60311.18734449453</v>
      </c>
      <c r="P15" s="91">
        <f t="shared" si="12"/>
        <v>30.829999920508385</v>
      </c>
      <c r="Q15" s="127">
        <v>37.5</v>
      </c>
      <c r="R15" s="128">
        <f t="shared" si="1"/>
        <v>7237.3424813393431</v>
      </c>
      <c r="S15" s="128">
        <f t="shared" si="2"/>
        <v>3715.1691404208632</v>
      </c>
      <c r="T15" s="128">
        <f t="shared" si="3"/>
        <v>452.33390508370894</v>
      </c>
      <c r="U15" s="129">
        <f t="shared" si="4"/>
        <v>71716.032871338452</v>
      </c>
      <c r="V15" s="130">
        <f t="shared" si="11"/>
        <v>89645.041089173057</v>
      </c>
    </row>
    <row r="16" spans="1:22" ht="14.4" x14ac:dyDescent="0.3">
      <c r="A16" s="74" t="s">
        <v>49</v>
      </c>
      <c r="B16" s="127" t="s">
        <v>134</v>
      </c>
      <c r="C16" s="90">
        <f>'[2]2018 (Cas)'!C16*1.03</f>
        <v>54965.357249230488</v>
      </c>
      <c r="D16" s="91">
        <f t="shared" si="5"/>
        <v>28.097307220053924</v>
      </c>
      <c r="E16" s="127">
        <v>37.5</v>
      </c>
      <c r="F16" s="128">
        <f t="shared" si="6"/>
        <v>6595.8428699076585</v>
      </c>
      <c r="G16" s="128">
        <f t="shared" si="7"/>
        <v>3385.8660065525983</v>
      </c>
      <c r="H16" s="128">
        <f t="shared" si="8"/>
        <v>412.24017936922866</v>
      </c>
      <c r="I16" s="129">
        <f t="shared" si="9"/>
        <v>65359.306305059974</v>
      </c>
      <c r="J16" s="130">
        <f t="shared" si="10"/>
        <v>81699.132881324971</v>
      </c>
      <c r="K16" s="254">
        <f t="shared" si="0"/>
        <v>41.896991221192295</v>
      </c>
      <c r="M16" s="74" t="s">
        <v>148</v>
      </c>
      <c r="N16" s="127" t="s">
        <v>137</v>
      </c>
      <c r="O16" s="90">
        <f>'[2]2018 (Cas)'!O16*1.03</f>
        <v>61211.804187336726</v>
      </c>
      <c r="P16" s="91">
        <f t="shared" si="12"/>
        <v>31.290379137296725</v>
      </c>
      <c r="Q16" s="127">
        <v>37.5</v>
      </c>
      <c r="R16" s="128">
        <f t="shared" si="1"/>
        <v>7345.416502480407</v>
      </c>
      <c r="S16" s="128">
        <f t="shared" si="2"/>
        <v>3770.6471379399422</v>
      </c>
      <c r="T16" s="128">
        <f t="shared" si="3"/>
        <v>459.08853140502544</v>
      </c>
      <c r="U16" s="129">
        <f t="shared" si="4"/>
        <v>72786.956359162097</v>
      </c>
      <c r="V16" s="130">
        <f t="shared" si="11"/>
        <v>90983.695448952625</v>
      </c>
    </row>
    <row r="17" spans="1:22" ht="14.4" x14ac:dyDescent="0.3">
      <c r="A17" s="74" t="s">
        <v>50</v>
      </c>
      <c r="B17" s="127" t="s">
        <v>134</v>
      </c>
      <c r="C17" s="90">
        <f>'[2]2018 (Cas)'!C17*1.03</f>
        <v>56011.857141582586</v>
      </c>
      <c r="D17" s="91">
        <f t="shared" si="5"/>
        <v>28.632259241703558</v>
      </c>
      <c r="E17" s="127">
        <v>37.5</v>
      </c>
      <c r="F17" s="128">
        <f t="shared" si="6"/>
        <v>6721.4228569899105</v>
      </c>
      <c r="G17" s="128">
        <f t="shared" si="7"/>
        <v>3450.3303999214877</v>
      </c>
      <c r="H17" s="128">
        <f t="shared" si="8"/>
        <v>420.08892856186941</v>
      </c>
      <c r="I17" s="129">
        <f t="shared" si="9"/>
        <v>66603.69932705586</v>
      </c>
      <c r="J17" s="130">
        <f t="shared" si="10"/>
        <v>83254.624158819817</v>
      </c>
      <c r="K17" s="254">
        <f t="shared" si="0"/>
        <v>42.694679055805032</v>
      </c>
      <c r="M17" s="74" t="s">
        <v>149</v>
      </c>
      <c r="N17" s="127" t="s">
        <v>137</v>
      </c>
      <c r="O17" s="90">
        <f>'[2]2018 (Cas)'!O17*1.03</f>
        <v>63008.215292872002</v>
      </c>
      <c r="P17" s="91">
        <f t="shared" si="12"/>
        <v>32.208672354183776</v>
      </c>
      <c r="Q17" s="127">
        <v>37.5</v>
      </c>
      <c r="R17" s="128">
        <f t="shared" si="1"/>
        <v>7560.9858351446401</v>
      </c>
      <c r="S17" s="128">
        <f t="shared" si="2"/>
        <v>3881.3060620409155</v>
      </c>
      <c r="T17" s="128">
        <f t="shared" si="3"/>
        <v>472.56161469654</v>
      </c>
      <c r="U17" s="129">
        <f t="shared" si="4"/>
        <v>74923.06880475409</v>
      </c>
      <c r="V17" s="130">
        <f t="shared" si="11"/>
        <v>93653.836005942605</v>
      </c>
    </row>
    <row r="18" spans="1:22" ht="14.4" x14ac:dyDescent="0.3">
      <c r="A18" s="74" t="s">
        <v>51</v>
      </c>
      <c r="B18" s="127" t="s">
        <v>134</v>
      </c>
      <c r="C18" s="90">
        <f>'[2]2018 (Cas)'!C18*1.03</f>
        <v>57581.60698011073</v>
      </c>
      <c r="D18" s="91">
        <f t="shared" si="5"/>
        <v>29.434687274178007</v>
      </c>
      <c r="E18" s="127">
        <v>37.5</v>
      </c>
      <c r="F18" s="128">
        <f t="shared" si="6"/>
        <v>6909.7928376132877</v>
      </c>
      <c r="G18" s="128">
        <f t="shared" si="7"/>
        <v>3547.0269899748209</v>
      </c>
      <c r="H18" s="128">
        <f t="shared" si="8"/>
        <v>431.86205235083048</v>
      </c>
      <c r="I18" s="129">
        <f t="shared" si="9"/>
        <v>68470.288860049666</v>
      </c>
      <c r="J18" s="130">
        <f t="shared" si="10"/>
        <v>85587.861075062086</v>
      </c>
      <c r="K18" s="254">
        <f t="shared" si="0"/>
        <v>43.89121080772415</v>
      </c>
      <c r="M18" s="74" t="s">
        <v>150</v>
      </c>
      <c r="N18" s="127" t="s">
        <v>137</v>
      </c>
      <c r="O18" s="90">
        <f>'[2]2018 (Cas)'!O18*1.03</f>
        <v>64810.654623593633</v>
      </c>
      <c r="P18" s="91">
        <f t="shared" si="12"/>
        <v>33.130047091932845</v>
      </c>
      <c r="Q18" s="127">
        <v>37.5</v>
      </c>
      <c r="R18" s="128">
        <f t="shared" si="1"/>
        <v>7777.2785548312359</v>
      </c>
      <c r="S18" s="128">
        <f t="shared" si="2"/>
        <v>3992.3363248133674</v>
      </c>
      <c r="T18" s="128">
        <f t="shared" si="3"/>
        <v>486.07990967695224</v>
      </c>
      <c r="U18" s="129">
        <f t="shared" si="4"/>
        <v>77066.34941291518</v>
      </c>
      <c r="V18" s="130">
        <f t="shared" si="11"/>
        <v>96332.936766143976</v>
      </c>
    </row>
    <row r="19" spans="1:22" ht="14.4" x14ac:dyDescent="0.3">
      <c r="A19" s="74" t="s">
        <v>52</v>
      </c>
      <c r="B19" s="127" t="s">
        <v>134</v>
      </c>
      <c r="C19" s="90">
        <f>'[2]2018 (Cas)'!C19*1.03</f>
        <v>59148.945528564327</v>
      </c>
      <c r="D19" s="91">
        <f t="shared" si="5"/>
        <v>30.235882698307645</v>
      </c>
      <c r="E19" s="127">
        <v>37.5</v>
      </c>
      <c r="F19" s="128">
        <f t="shared" si="6"/>
        <v>7097.8734634277189</v>
      </c>
      <c r="G19" s="128">
        <f t="shared" si="7"/>
        <v>3643.5750445595622</v>
      </c>
      <c r="H19" s="128">
        <f t="shared" si="8"/>
        <v>443.61709146423243</v>
      </c>
      <c r="I19" s="129">
        <f t="shared" si="9"/>
        <v>70334.011128015831</v>
      </c>
      <c r="J19" s="130">
        <f t="shared" si="10"/>
        <v>87917.513910019785</v>
      </c>
      <c r="K19" s="254">
        <f t="shared" si="0"/>
        <v>45.085904569240917</v>
      </c>
      <c r="M19" s="74" t="s">
        <v>151</v>
      </c>
      <c r="N19" s="127" t="s">
        <v>137</v>
      </c>
      <c r="O19" s="90">
        <f>'[2]2018 (Cas)'!O19*1.03</f>
        <v>66610.682664240725</v>
      </c>
      <c r="P19" s="91">
        <f t="shared" si="12"/>
        <v>34.050189221337114</v>
      </c>
      <c r="Q19" s="127">
        <v>37.5</v>
      </c>
      <c r="R19" s="128">
        <f t="shared" si="1"/>
        <v>7993.2819197088866</v>
      </c>
      <c r="S19" s="128">
        <f t="shared" si="2"/>
        <v>4103.2180521172286</v>
      </c>
      <c r="T19" s="128">
        <f t="shared" si="3"/>
        <v>499.58011998180541</v>
      </c>
      <c r="U19" s="129">
        <f t="shared" si="4"/>
        <v>79206.762756048643</v>
      </c>
      <c r="V19" s="130">
        <f t="shared" si="11"/>
        <v>99008.453445060804</v>
      </c>
    </row>
    <row r="20" spans="1:22" ht="14.4" x14ac:dyDescent="0.3">
      <c r="A20" s="74" t="s">
        <v>53</v>
      </c>
      <c r="B20" s="127" t="s">
        <v>134</v>
      </c>
      <c r="C20" s="90">
        <f>'[2]2018 (Cas)'!C20*1.03</f>
        <v>60719.901012129747</v>
      </c>
      <c r="D20" s="91">
        <f t="shared" si="5"/>
        <v>31.038927034954504</v>
      </c>
      <c r="E20" s="127">
        <v>37.5</v>
      </c>
      <c r="F20" s="128">
        <f t="shared" si="6"/>
        <v>7286.3881214555695</v>
      </c>
      <c r="G20" s="128">
        <f t="shared" si="7"/>
        <v>3740.3459023471928</v>
      </c>
      <c r="H20" s="128">
        <f t="shared" si="8"/>
        <v>455.39925759097309</v>
      </c>
      <c r="I20" s="129">
        <f t="shared" si="9"/>
        <v>72202.034293523495</v>
      </c>
      <c r="J20" s="130">
        <f t="shared" si="10"/>
        <v>90252.542866904376</v>
      </c>
      <c r="K20" s="254">
        <f t="shared" si="0"/>
        <v>46.283355316361217</v>
      </c>
      <c r="M20" s="74" t="s">
        <v>152</v>
      </c>
      <c r="N20" s="127" t="s">
        <v>137</v>
      </c>
      <c r="O20" s="90">
        <f>'[2]2018 (Cas)'!O20*1.03</f>
        <v>68408.299414813286</v>
      </c>
      <c r="P20" s="91">
        <f t="shared" si="12"/>
        <v>34.969098742396568</v>
      </c>
      <c r="Q20" s="127">
        <v>37.5</v>
      </c>
      <c r="R20" s="128">
        <f t="shared" si="1"/>
        <v>8208.9959297775931</v>
      </c>
      <c r="S20" s="128">
        <f t="shared" si="2"/>
        <v>4213.9512439524988</v>
      </c>
      <c r="T20" s="128">
        <f t="shared" si="3"/>
        <v>513.06224561109957</v>
      </c>
      <c r="U20" s="129">
        <f t="shared" si="4"/>
        <v>81344.308834154479</v>
      </c>
      <c r="V20" s="130">
        <f t="shared" si="11"/>
        <v>101680.38604269311</v>
      </c>
    </row>
    <row r="21" spans="1:22" ht="14.4" x14ac:dyDescent="0.3">
      <c r="A21" s="74" t="s">
        <v>54</v>
      </c>
      <c r="B21" s="127" t="s">
        <v>134</v>
      </c>
      <c r="C21" s="90">
        <f>'[2]2018 (Cas)'!C21*1.03</f>
        <v>62287.239560583352</v>
      </c>
      <c r="D21" s="91">
        <f t="shared" si="5"/>
        <v>31.840122459084142</v>
      </c>
      <c r="E21" s="127">
        <v>37.5</v>
      </c>
      <c r="F21" s="128">
        <f t="shared" si="6"/>
        <v>7474.4687472700016</v>
      </c>
      <c r="G21" s="128">
        <f t="shared" si="7"/>
        <v>3836.8939569319341</v>
      </c>
      <c r="H21" s="128">
        <f t="shared" si="8"/>
        <v>467.1542967043751</v>
      </c>
      <c r="I21" s="129">
        <f t="shared" si="9"/>
        <v>74065.756561489659</v>
      </c>
      <c r="J21" s="130">
        <f t="shared" si="10"/>
        <v>92582.195701862074</v>
      </c>
      <c r="K21" s="254">
        <f t="shared" si="0"/>
        <v>47.478049077877984</v>
      </c>
      <c r="M21" s="74" t="s">
        <v>153</v>
      </c>
      <c r="N21" s="127" t="s">
        <v>137</v>
      </c>
      <c r="O21" s="90">
        <f>'[2]2018 (Cas)'!O21*1.03</f>
        <v>70353.004859933033</v>
      </c>
      <c r="P21" s="91">
        <f t="shared" si="12"/>
        <v>35.963197372489731</v>
      </c>
      <c r="Q21" s="127">
        <v>37.5</v>
      </c>
      <c r="R21" s="128">
        <f t="shared" si="1"/>
        <v>8442.3605831919631</v>
      </c>
      <c r="S21" s="128">
        <f t="shared" si="2"/>
        <v>4333.7450993718749</v>
      </c>
      <c r="T21" s="128">
        <f t="shared" si="3"/>
        <v>527.64753644949769</v>
      </c>
      <c r="U21" s="129">
        <f t="shared" si="4"/>
        <v>83656.758078946368</v>
      </c>
      <c r="V21" s="130">
        <f t="shared" si="11"/>
        <v>104570.94759868296</v>
      </c>
    </row>
    <row r="22" spans="1:22" ht="14.4" x14ac:dyDescent="0.3">
      <c r="A22" s="74" t="s">
        <v>55</v>
      </c>
      <c r="B22" s="127" t="s">
        <v>134</v>
      </c>
      <c r="C22" s="90">
        <f>'[2]2018 (Cas)'!C22*1.03</f>
        <v>64901.07800138904</v>
      </c>
      <c r="D22" s="91">
        <f t="shared" si="5"/>
        <v>33.17626990486341</v>
      </c>
      <c r="E22" s="127">
        <v>37.5</v>
      </c>
      <c r="F22" s="128">
        <f t="shared" si="6"/>
        <v>7788.1293601666848</v>
      </c>
      <c r="G22" s="128">
        <f t="shared" si="7"/>
        <v>3997.9064048855653</v>
      </c>
      <c r="H22" s="128">
        <f t="shared" si="8"/>
        <v>486.7580850104178</v>
      </c>
      <c r="I22" s="129">
        <f t="shared" si="9"/>
        <v>77173.87185145171</v>
      </c>
      <c r="J22" s="130">
        <f t="shared" si="10"/>
        <v>96467.339814314633</v>
      </c>
      <c r="K22" s="254">
        <f t="shared" si="0"/>
        <v>49.470430674007503</v>
      </c>
      <c r="M22" s="74" t="s">
        <v>154</v>
      </c>
      <c r="N22" s="127" t="s">
        <v>137</v>
      </c>
      <c r="O22" s="90">
        <f>'[2]2018 (Cas)'!O22*1.03</f>
        <v>72320.617560760933</v>
      </c>
      <c r="P22" s="91">
        <f t="shared" si="12"/>
        <v>36.969005781858627</v>
      </c>
      <c r="Q22" s="127">
        <v>37.5</v>
      </c>
      <c r="R22" s="128">
        <f t="shared" si="1"/>
        <v>8678.4741072913112</v>
      </c>
      <c r="S22" s="128">
        <f t="shared" si="2"/>
        <v>4454.9500417428735</v>
      </c>
      <c r="T22" s="128">
        <f t="shared" si="3"/>
        <v>542.40463170570695</v>
      </c>
      <c r="U22" s="129">
        <f t="shared" si="4"/>
        <v>85996.446341500836</v>
      </c>
      <c r="V22" s="130">
        <f t="shared" si="11"/>
        <v>107495.55792687605</v>
      </c>
    </row>
    <row r="23" spans="1:22" ht="14.4" x14ac:dyDescent="0.3">
      <c r="A23" s="74" t="s">
        <v>56</v>
      </c>
      <c r="B23" s="127" t="s">
        <v>134</v>
      </c>
      <c r="C23" s="90">
        <f>'[2]2018 (Cas)'!C23*1.03</f>
        <v>66472.03348495446</v>
      </c>
      <c r="D23" s="91">
        <f t="shared" si="5"/>
        <v>33.979314241510266</v>
      </c>
      <c r="E23" s="127">
        <v>37.5</v>
      </c>
      <c r="F23" s="128">
        <f t="shared" si="6"/>
        <v>7976.6440181945345</v>
      </c>
      <c r="G23" s="128">
        <f t="shared" si="7"/>
        <v>4094.6772626731949</v>
      </c>
      <c r="H23" s="128">
        <f t="shared" si="8"/>
        <v>498.54025113715841</v>
      </c>
      <c r="I23" s="129">
        <f t="shared" si="9"/>
        <v>79041.895016959359</v>
      </c>
      <c r="J23" s="130">
        <f t="shared" si="10"/>
        <v>98802.368771199195</v>
      </c>
      <c r="K23" s="254">
        <f t="shared" si="0"/>
        <v>50.667881421127795</v>
      </c>
      <c r="M23" s="74" t="s">
        <v>155</v>
      </c>
      <c r="N23" s="127" t="s">
        <v>137</v>
      </c>
      <c r="O23" s="90">
        <f>'[2]2018 (Cas)'!O23*1.03</f>
        <v>74267.734295955219</v>
      </c>
      <c r="P23" s="91">
        <f t="shared" si="12"/>
        <v>37.964337020296597</v>
      </c>
      <c r="Q23" s="127">
        <v>37.5</v>
      </c>
      <c r="R23" s="128">
        <f t="shared" si="1"/>
        <v>8912.1281155146262</v>
      </c>
      <c r="S23" s="128">
        <f t="shared" si="2"/>
        <v>4574.8924326308415</v>
      </c>
      <c r="T23" s="128">
        <f t="shared" si="3"/>
        <v>557.00800721966414</v>
      </c>
      <c r="U23" s="129">
        <f t="shared" si="4"/>
        <v>88311.762851320353</v>
      </c>
      <c r="V23" s="130">
        <f t="shared" si="11"/>
        <v>110389.70356415043</v>
      </c>
    </row>
    <row r="24" spans="1:22" ht="14.4" x14ac:dyDescent="0.3">
      <c r="A24" s="74" t="s">
        <v>57</v>
      </c>
      <c r="B24" s="127" t="s">
        <v>134</v>
      </c>
      <c r="C24" s="90">
        <f>'[2]2018 (Cas)'!C24*1.03</f>
        <v>67776.541415282758</v>
      </c>
      <c r="D24" s="91">
        <f t="shared" si="5"/>
        <v>34.646155356055083</v>
      </c>
      <c r="E24" s="127">
        <v>37.5</v>
      </c>
      <c r="F24" s="128">
        <f t="shared" si="6"/>
        <v>8133.1849698339311</v>
      </c>
      <c r="G24" s="128">
        <f t="shared" si="7"/>
        <v>4175.0349511814184</v>
      </c>
      <c r="H24" s="128">
        <f t="shared" si="8"/>
        <v>508.32406061462069</v>
      </c>
      <c r="I24" s="129">
        <f t="shared" si="9"/>
        <v>80593.08539691272</v>
      </c>
      <c r="J24" s="130">
        <f t="shared" si="10"/>
        <v>100741.3567461409</v>
      </c>
      <c r="K24" s="254">
        <f t="shared" si="0"/>
        <v>51.662234228790204</v>
      </c>
      <c r="M24" s="74" t="s">
        <v>156</v>
      </c>
      <c r="N24" s="127" t="s">
        <v>137</v>
      </c>
      <c r="O24" s="90">
        <f>'[2]2018 (Cas)'!O24*1.03</f>
        <v>75550.540615612626</v>
      </c>
      <c r="P24" s="91">
        <f t="shared" si="12"/>
        <v>38.620084659738083</v>
      </c>
      <c r="Q24" s="127">
        <v>37.5</v>
      </c>
      <c r="R24" s="128">
        <f t="shared" si="1"/>
        <v>9066.0648738735144</v>
      </c>
      <c r="S24" s="128">
        <f t="shared" si="2"/>
        <v>4653.9133019217379</v>
      </c>
      <c r="T24" s="128">
        <f t="shared" si="3"/>
        <v>566.62905461709465</v>
      </c>
      <c r="U24" s="129">
        <f t="shared" si="4"/>
        <v>89837.147846024978</v>
      </c>
      <c r="V24" s="130">
        <f t="shared" si="11"/>
        <v>112296.43480753122</v>
      </c>
    </row>
    <row r="25" spans="1:22" ht="14.4" x14ac:dyDescent="0.3">
      <c r="A25" s="74" t="s">
        <v>58</v>
      </c>
      <c r="B25" s="127" t="s">
        <v>134</v>
      </c>
      <c r="C25" s="90">
        <f>'[2]2018 (Cas)'!C25*1.03</f>
        <v>69083.460635685609</v>
      </c>
      <c r="D25" s="91">
        <f t="shared" si="5"/>
        <v>35.314229078944727</v>
      </c>
      <c r="E25" s="127">
        <v>37.5</v>
      </c>
      <c r="F25" s="128">
        <f t="shared" si="6"/>
        <v>8290.0152762822727</v>
      </c>
      <c r="G25" s="128">
        <f t="shared" si="7"/>
        <v>4255.5411751582333</v>
      </c>
      <c r="H25" s="128">
        <f t="shared" si="8"/>
        <v>518.12595476764204</v>
      </c>
      <c r="I25" s="129">
        <f t="shared" si="9"/>
        <v>82147.143041893753</v>
      </c>
      <c r="J25" s="130">
        <f t="shared" si="10"/>
        <v>102683.92880236718</v>
      </c>
      <c r="K25" s="254">
        <f t="shared" si="0"/>
        <v>52.658425026854964</v>
      </c>
      <c r="M25" s="74" t="s">
        <v>157</v>
      </c>
      <c r="N25" s="127" t="s">
        <v>137</v>
      </c>
      <c r="O25" s="90">
        <f>'[2]2018 (Cas)'!O25*1.03</f>
        <v>76833.346935270019</v>
      </c>
      <c r="P25" s="91">
        <f t="shared" si="12"/>
        <v>39.275832299179562</v>
      </c>
      <c r="Q25" s="127">
        <v>37.5</v>
      </c>
      <c r="R25" s="128">
        <f t="shared" si="1"/>
        <v>9220.0016322324027</v>
      </c>
      <c r="S25" s="128">
        <f t="shared" si="2"/>
        <v>4732.9341712126334</v>
      </c>
      <c r="T25" s="128">
        <f t="shared" si="3"/>
        <v>576.25010201452517</v>
      </c>
      <c r="U25" s="129">
        <f t="shared" si="4"/>
        <v>91362.532840729589</v>
      </c>
      <c r="V25" s="130">
        <f t="shared" si="11"/>
        <v>114203.16605091198</v>
      </c>
    </row>
    <row r="26" spans="1:22" ht="14.4" x14ac:dyDescent="0.3">
      <c r="A26" s="74" t="s">
        <v>59</v>
      </c>
      <c r="B26" s="127" t="s">
        <v>134</v>
      </c>
      <c r="C26" s="90">
        <f>'[2]2018 (Cas)'!C26*1.03</f>
        <v>70131.166173074977</v>
      </c>
      <c r="D26" s="91">
        <f t="shared" si="5"/>
        <v>35.849797404766761</v>
      </c>
      <c r="E26" s="127">
        <v>37.5</v>
      </c>
      <c r="F26" s="128">
        <f t="shared" si="6"/>
        <v>8415.7399407689973</v>
      </c>
      <c r="G26" s="128">
        <f t="shared" si="7"/>
        <v>4320.0798362614187</v>
      </c>
      <c r="H26" s="128">
        <f t="shared" si="8"/>
        <v>525.98374629806233</v>
      </c>
      <c r="I26" s="129">
        <f t="shared" si="9"/>
        <v>83392.969696403452</v>
      </c>
      <c r="J26" s="130">
        <f t="shared" si="10"/>
        <v>104241.21212050432</v>
      </c>
      <c r="K26" s="254">
        <f t="shared" si="0"/>
        <v>53.457031856668884</v>
      </c>
      <c r="M26" s="74" t="s">
        <v>158</v>
      </c>
      <c r="N26" s="127" t="s">
        <v>137</v>
      </c>
      <c r="O26" s="90">
        <f>'[2]2018 (Cas)'!O26*1.03</f>
        <v>79380.874899025759</v>
      </c>
      <c r="P26" s="91">
        <f t="shared" si="12"/>
        <v>40.578083015476423</v>
      </c>
      <c r="Q26" s="127">
        <v>37.5</v>
      </c>
      <c r="R26" s="128">
        <f t="shared" si="1"/>
        <v>9525.7049878830912</v>
      </c>
      <c r="S26" s="128">
        <f t="shared" si="2"/>
        <v>4889.8618937799865</v>
      </c>
      <c r="T26" s="128">
        <f t="shared" si="3"/>
        <v>595.3565617426932</v>
      </c>
      <c r="U26" s="129">
        <f t="shared" si="4"/>
        <v>94391.798342431532</v>
      </c>
      <c r="V26" s="130">
        <f t="shared" si="11"/>
        <v>117989.74792803942</v>
      </c>
    </row>
    <row r="27" spans="1:22" ht="14.4" x14ac:dyDescent="0.3">
      <c r="A27" s="74" t="s">
        <v>60</v>
      </c>
      <c r="B27" s="127" t="s">
        <v>134</v>
      </c>
      <c r="C27" s="90">
        <f>'[2]2018 (Cas)'!C27*1.03</f>
        <v>72220.549022667357</v>
      </c>
      <c r="D27" s="91">
        <f t="shared" si="5"/>
        <v>36.917852535548811</v>
      </c>
      <c r="E27" s="127">
        <v>37.5</v>
      </c>
      <c r="F27" s="128">
        <f t="shared" si="6"/>
        <v>8666.4658827200819</v>
      </c>
      <c r="G27" s="128">
        <f t="shared" si="7"/>
        <v>4448.7858197963087</v>
      </c>
      <c r="H27" s="128">
        <f t="shared" si="8"/>
        <v>541.65411767000512</v>
      </c>
      <c r="I27" s="129">
        <f t="shared" si="9"/>
        <v>85877.454842853753</v>
      </c>
      <c r="J27" s="130">
        <f t="shared" si="10"/>
        <v>107346.81855356719</v>
      </c>
      <c r="K27" s="254">
        <f t="shared" si="0"/>
        <v>55.04965054029087</v>
      </c>
      <c r="M27" s="74" t="s">
        <v>159</v>
      </c>
      <c r="N27" s="127" t="s">
        <v>137</v>
      </c>
      <c r="O27" s="90">
        <f>'[2]2018 (Cas)'!O27*1.03</f>
        <v>81923.580282632407</v>
      </c>
      <c r="P27" s="91">
        <f t="shared" si="12"/>
        <v>41.877868515083655</v>
      </c>
      <c r="Q27" s="127">
        <v>37.5</v>
      </c>
      <c r="R27" s="128">
        <f t="shared" si="1"/>
        <v>9830.8296339158878</v>
      </c>
      <c r="S27" s="128">
        <f t="shared" si="2"/>
        <v>5046.4925454101558</v>
      </c>
      <c r="T27" s="128">
        <f t="shared" si="3"/>
        <v>614.42685211974299</v>
      </c>
      <c r="U27" s="129">
        <f t="shared" si="4"/>
        <v>97415.32931407819</v>
      </c>
      <c r="V27" s="130">
        <f t="shared" si="11"/>
        <v>121769.16164259774</v>
      </c>
    </row>
    <row r="28" spans="1:22" ht="14.4" x14ac:dyDescent="0.3">
      <c r="A28" s="74" t="s">
        <v>61</v>
      </c>
      <c r="B28" s="127" t="s">
        <v>134</v>
      </c>
      <c r="C28" s="90">
        <f>'[2]2018 (Cas)'!C28*1.03</f>
        <v>74838.004398584861</v>
      </c>
      <c r="D28" s="91">
        <f t="shared" si="5"/>
        <v>38.255848893845297</v>
      </c>
      <c r="E28" s="127">
        <v>37.5</v>
      </c>
      <c r="F28" s="128">
        <f t="shared" si="6"/>
        <v>8980.5605278301828</v>
      </c>
      <c r="G28" s="128">
        <f t="shared" si="7"/>
        <v>4610.0210709528274</v>
      </c>
      <c r="H28" s="128">
        <f t="shared" si="8"/>
        <v>561.28503298938642</v>
      </c>
      <c r="I28" s="129">
        <f t="shared" si="9"/>
        <v>88989.871030357259</v>
      </c>
      <c r="J28" s="130">
        <f t="shared" si="10"/>
        <v>111237.33878794657</v>
      </c>
      <c r="K28" s="254">
        <f t="shared" si="0"/>
        <v>57.044789122023879</v>
      </c>
      <c r="M28" s="74" t="s">
        <v>160</v>
      </c>
      <c r="N28" s="127" t="s">
        <v>137</v>
      </c>
      <c r="O28" s="90">
        <f>'[2]2018 (Cas)'!O28*1.03</f>
        <v>84492.809857059037</v>
      </c>
      <c r="P28" s="91">
        <f t="shared" si="12"/>
        <v>43.191212706483853</v>
      </c>
      <c r="Q28" s="127">
        <v>37.5</v>
      </c>
      <c r="R28" s="128">
        <f t="shared" si="1"/>
        <v>10139.137182847084</v>
      </c>
      <c r="S28" s="128">
        <f t="shared" si="2"/>
        <v>5204.7570871948365</v>
      </c>
      <c r="T28" s="128">
        <f t="shared" si="3"/>
        <v>633.69607392794273</v>
      </c>
      <c r="U28" s="129">
        <f t="shared" si="4"/>
        <v>100470.40020102891</v>
      </c>
      <c r="V28" s="130">
        <f t="shared" si="11"/>
        <v>125588.00025128614</v>
      </c>
    </row>
    <row r="29" spans="1:22" ht="14.4" x14ac:dyDescent="0.3">
      <c r="A29" s="74" t="s">
        <v>62</v>
      </c>
      <c r="B29" s="127" t="s">
        <v>134</v>
      </c>
      <c r="C29" s="90">
        <f>'[2]2018 (Cas)'!C29*1.03</f>
        <v>77977.504075641147</v>
      </c>
      <c r="D29" s="91">
        <f t="shared" si="5"/>
        <v>39.860704958794194</v>
      </c>
      <c r="E29" s="127">
        <v>37.5</v>
      </c>
      <c r="F29" s="128">
        <f t="shared" si="6"/>
        <v>9357.3004890769371</v>
      </c>
      <c r="G29" s="128">
        <f t="shared" si="7"/>
        <v>4803.4142510594947</v>
      </c>
      <c r="H29" s="128">
        <f t="shared" si="8"/>
        <v>584.83128056730857</v>
      </c>
      <c r="I29" s="129">
        <f t="shared" si="9"/>
        <v>92723.050096344887</v>
      </c>
      <c r="J29" s="130">
        <f t="shared" si="10"/>
        <v>115903.81262043111</v>
      </c>
      <c r="K29" s="254">
        <f t="shared" si="0"/>
        <v>59.437852625862106</v>
      </c>
      <c r="M29" s="74" t="s">
        <v>161</v>
      </c>
      <c r="N29" s="127" t="s">
        <v>137</v>
      </c>
      <c r="O29" s="90">
        <f>'[2]2018 (Cas)'!O29*1.03</f>
        <v>90085.797184963842</v>
      </c>
      <c r="P29" s="91">
        <f t="shared" si="12"/>
        <v>46.050247762281842</v>
      </c>
      <c r="Q29" s="127">
        <v>37.5</v>
      </c>
      <c r="R29" s="128">
        <f t="shared" si="1"/>
        <v>10810.29566219566</v>
      </c>
      <c r="S29" s="128">
        <f t="shared" si="2"/>
        <v>5549.2851065937721</v>
      </c>
      <c r="T29" s="128">
        <f t="shared" si="3"/>
        <v>675.64347888722875</v>
      </c>
      <c r="U29" s="129">
        <f t="shared" si="4"/>
        <v>107121.0214326405</v>
      </c>
      <c r="V29" s="130">
        <f t="shared" si="11"/>
        <v>133901.27679080062</v>
      </c>
    </row>
    <row r="30" spans="1:22" ht="14.4" x14ac:dyDescent="0.3">
      <c r="A30" s="74" t="s">
        <v>63</v>
      </c>
      <c r="B30" s="127" t="s">
        <v>134</v>
      </c>
      <c r="C30" s="90">
        <f>'[2]2018 (Cas)'!C30*1.03</f>
        <v>80588.931226372326</v>
      </c>
      <c r="D30" s="91">
        <f t="shared" si="5"/>
        <v>41.195619796228669</v>
      </c>
      <c r="E30" s="127">
        <v>37.5</v>
      </c>
      <c r="F30" s="128">
        <f t="shared" si="6"/>
        <v>9670.6717471646789</v>
      </c>
      <c r="G30" s="128">
        <f t="shared" si="7"/>
        <v>4964.2781635445353</v>
      </c>
      <c r="H30" s="128">
        <f t="shared" si="8"/>
        <v>604.41698419779243</v>
      </c>
      <c r="I30" s="129">
        <f t="shared" si="9"/>
        <v>95828.298121279324</v>
      </c>
      <c r="J30" s="130">
        <f t="shared" si="10"/>
        <v>119785.37265159916</v>
      </c>
      <c r="K30" s="254">
        <f t="shared" si="0"/>
        <v>61.428396231589311</v>
      </c>
      <c r="M30" s="74" t="s">
        <v>162</v>
      </c>
      <c r="N30" s="127" t="s">
        <v>137</v>
      </c>
      <c r="O30" s="90">
        <f>'[2]2018 (Cas)'!O30*1.03</f>
        <v>93109.554938442045</v>
      </c>
      <c r="P30" s="91">
        <f t="shared" si="12"/>
        <v>47.595938626679633</v>
      </c>
      <c r="Q30" s="127">
        <v>37.5</v>
      </c>
      <c r="R30" s="128">
        <f t="shared" si="1"/>
        <v>11173.146592613044</v>
      </c>
      <c r="S30" s="128">
        <f t="shared" si="2"/>
        <v>5735.5485842080298</v>
      </c>
      <c r="T30" s="128">
        <f t="shared" si="3"/>
        <v>698.32166203831525</v>
      </c>
      <c r="U30" s="129">
        <f t="shared" si="4"/>
        <v>110716.57177730143</v>
      </c>
      <c r="V30" s="130">
        <f t="shared" si="11"/>
        <v>138395.71472162678</v>
      </c>
    </row>
    <row r="31" spans="1:22" ht="14.4" x14ac:dyDescent="0.3">
      <c r="A31" s="74" t="s">
        <v>64</v>
      </c>
      <c r="B31" s="127" t="s">
        <v>134</v>
      </c>
      <c r="C31" s="90">
        <f>'[2]2018 (Cas)'!C31*1.03</f>
        <v>82157.475419863185</v>
      </c>
      <c r="D31" s="91">
        <f t="shared" si="5"/>
        <v>41.997431524530697</v>
      </c>
      <c r="E31" s="127">
        <v>37.5</v>
      </c>
      <c r="F31" s="128">
        <f t="shared" si="6"/>
        <v>9858.8970503835826</v>
      </c>
      <c r="G31" s="128">
        <f t="shared" si="7"/>
        <v>5060.9004858635726</v>
      </c>
      <c r="H31" s="128">
        <f t="shared" si="8"/>
        <v>616.18106564897391</v>
      </c>
      <c r="I31" s="129">
        <f t="shared" si="9"/>
        <v>97693.454021759317</v>
      </c>
      <c r="J31" s="130">
        <f t="shared" si="10"/>
        <v>122116.81752719915</v>
      </c>
      <c r="K31" s="254">
        <f t="shared" si="0"/>
        <v>62.624008988307253</v>
      </c>
      <c r="M31" s="74" t="s">
        <v>163</v>
      </c>
      <c r="N31" s="127" t="s">
        <v>137</v>
      </c>
      <c r="O31" s="90">
        <f>'[2]2018 (Cas)'!O31*1.03</f>
        <v>96157.425592665633</v>
      </c>
      <c r="P31" s="91">
        <f t="shared" si="12"/>
        <v>49.153955574525568</v>
      </c>
      <c r="Q31" s="127">
        <v>37.5</v>
      </c>
      <c r="R31" s="128">
        <f t="shared" si="1"/>
        <v>11538.891071119875</v>
      </c>
      <c r="S31" s="128">
        <f t="shared" si="2"/>
        <v>5923.2974165082023</v>
      </c>
      <c r="T31" s="128">
        <f t="shared" si="3"/>
        <v>721.18069194499219</v>
      </c>
      <c r="U31" s="129">
        <f t="shared" si="4"/>
        <v>114340.79477223869</v>
      </c>
      <c r="V31" s="130">
        <f t="shared" si="11"/>
        <v>142925.99346529835</v>
      </c>
    </row>
    <row r="32" spans="1:22" ht="14.4" x14ac:dyDescent="0.3">
      <c r="A32" s="74" t="s">
        <v>65</v>
      </c>
      <c r="B32" s="127" t="s">
        <v>134</v>
      </c>
      <c r="C32" s="90">
        <f>'[2]2018 (Cas)'!C32*1.03</f>
        <v>83724.813968316783</v>
      </c>
      <c r="D32" s="91">
        <f t="shared" si="5"/>
        <v>42.798626948660335</v>
      </c>
      <c r="E32" s="127">
        <v>37.5</v>
      </c>
      <c r="F32" s="128">
        <f t="shared" si="6"/>
        <v>10046.977676198014</v>
      </c>
      <c r="G32" s="128">
        <f t="shared" si="7"/>
        <v>5157.4485404483139</v>
      </c>
      <c r="H32" s="128">
        <f t="shared" si="8"/>
        <v>627.93610476237586</v>
      </c>
      <c r="I32" s="129">
        <f t="shared" si="9"/>
        <v>99557.176289725496</v>
      </c>
      <c r="J32" s="130">
        <f t="shared" si="10"/>
        <v>124446.47036215686</v>
      </c>
      <c r="K32" s="254">
        <f t="shared" si="0"/>
        <v>63.818702749824027</v>
      </c>
      <c r="M32" s="74" t="s">
        <v>164</v>
      </c>
      <c r="N32" s="127" t="s">
        <v>137</v>
      </c>
      <c r="O32" s="90">
        <f>'[2]2018 (Cas)'!O32*1.03</f>
        <v>97525.832709969371</v>
      </c>
      <c r="P32" s="91">
        <f t="shared" si="12"/>
        <v>49.853460810207984</v>
      </c>
      <c r="Q32" s="127">
        <v>37.5</v>
      </c>
      <c r="R32" s="128">
        <f t="shared" si="1"/>
        <v>11703.099925196324</v>
      </c>
      <c r="S32" s="128">
        <f t="shared" si="2"/>
        <v>6007.5912949341127</v>
      </c>
      <c r="T32" s="128">
        <f t="shared" si="3"/>
        <v>731.44374532477025</v>
      </c>
      <c r="U32" s="129">
        <f t="shared" si="4"/>
        <v>115967.96767542457</v>
      </c>
      <c r="V32" s="130">
        <f t="shared" si="11"/>
        <v>144959.95959428072</v>
      </c>
    </row>
    <row r="33" spans="1:22" ht="14.4" x14ac:dyDescent="0.3">
      <c r="A33" s="74" t="s">
        <v>66</v>
      </c>
      <c r="B33" s="127" t="s">
        <v>134</v>
      </c>
      <c r="C33" s="90">
        <f>'[2]2018 (Cas)'!C33*1.03</f>
        <v>85295.76945188221</v>
      </c>
      <c r="D33" s="91">
        <f t="shared" si="5"/>
        <v>43.601671285307198</v>
      </c>
      <c r="E33" s="127">
        <v>37.5</v>
      </c>
      <c r="F33" s="128">
        <f t="shared" si="6"/>
        <v>10235.492334225864</v>
      </c>
      <c r="G33" s="128">
        <f t="shared" si="7"/>
        <v>5254.219398235944</v>
      </c>
      <c r="H33" s="128">
        <f t="shared" si="8"/>
        <v>639.71827088911652</v>
      </c>
      <c r="I33" s="129">
        <f t="shared" si="9"/>
        <v>101425.19945523315</v>
      </c>
      <c r="J33" s="130">
        <f t="shared" si="10"/>
        <v>126781.49931904144</v>
      </c>
      <c r="K33" s="254">
        <f t="shared" si="0"/>
        <v>65.016153496944327</v>
      </c>
      <c r="M33" s="74" t="s">
        <v>165</v>
      </c>
      <c r="N33" s="127" t="s">
        <v>137</v>
      </c>
      <c r="O33" s="90">
        <f>'[2]2018 (Cas)'!O33*1.03</f>
        <v>98895.44547231037</v>
      </c>
      <c r="P33" s="91">
        <f t="shared" si="12"/>
        <v>50.553582350062811</v>
      </c>
      <c r="Q33" s="127">
        <v>37.5</v>
      </c>
      <c r="R33" s="128">
        <f t="shared" si="1"/>
        <v>11867.453456677244</v>
      </c>
      <c r="S33" s="128">
        <f t="shared" si="2"/>
        <v>6091.9594410943191</v>
      </c>
      <c r="T33" s="128">
        <f t="shared" si="3"/>
        <v>741.71584104232772</v>
      </c>
      <c r="U33" s="129">
        <f t="shared" si="4"/>
        <v>117596.57421112427</v>
      </c>
      <c r="V33" s="130">
        <f t="shared" si="11"/>
        <v>146995.71776390536</v>
      </c>
    </row>
    <row r="34" spans="1:22" ht="14.4" x14ac:dyDescent="0.3">
      <c r="A34" s="74" t="s">
        <v>67</v>
      </c>
      <c r="B34" s="127" t="s">
        <v>134</v>
      </c>
      <c r="C34" s="90">
        <f>'[2]2018 (Cas)'!C34*1.03</f>
        <v>88432.857838863958</v>
      </c>
      <c r="D34" s="91">
        <f t="shared" si="5"/>
        <v>45.205294741911288</v>
      </c>
      <c r="E34" s="127">
        <v>37.5</v>
      </c>
      <c r="F34" s="128">
        <f t="shared" si="6"/>
        <v>10611.942940663675</v>
      </c>
      <c r="G34" s="128">
        <f t="shared" si="7"/>
        <v>5447.4640428740204</v>
      </c>
      <c r="H34" s="128">
        <f t="shared" si="8"/>
        <v>663.24643379147972</v>
      </c>
      <c r="I34" s="129">
        <f t="shared" si="9"/>
        <v>105155.51125619315</v>
      </c>
      <c r="J34" s="130">
        <f t="shared" si="10"/>
        <v>131444.38907024142</v>
      </c>
      <c r="K34" s="254">
        <f t="shared" si="0"/>
        <v>67.407379010380225</v>
      </c>
      <c r="M34" s="74" t="s">
        <v>166</v>
      </c>
      <c r="N34" s="127" t="s">
        <v>137</v>
      </c>
      <c r="O34" s="90">
        <f>'[2]2018 (Cas)'!O34*1.03</f>
        <v>101629.84841684326</v>
      </c>
      <c r="P34" s="91">
        <f t="shared" si="12"/>
        <v>51.951360213082815</v>
      </c>
      <c r="Q34" s="127">
        <v>37.5</v>
      </c>
      <c r="R34" s="128">
        <f t="shared" si="1"/>
        <v>12195.581810021191</v>
      </c>
      <c r="S34" s="128">
        <f t="shared" si="2"/>
        <v>6260.3986624775453</v>
      </c>
      <c r="T34" s="128">
        <f t="shared" si="3"/>
        <v>762.22386312632443</v>
      </c>
      <c r="U34" s="129">
        <f t="shared" si="4"/>
        <v>120848.05275246833</v>
      </c>
      <c r="V34" s="130">
        <f t="shared" si="11"/>
        <v>151060.06594058539</v>
      </c>
    </row>
    <row r="35" spans="1:22" ht="14.4" x14ac:dyDescent="0.3">
      <c r="A35" s="74" t="s">
        <v>68</v>
      </c>
      <c r="B35" s="127" t="s">
        <v>134</v>
      </c>
      <c r="C35" s="90">
        <f>'[2]2018 (Cas)'!C35*1.03</f>
        <v>91568.7405808084</v>
      </c>
      <c r="D35" s="91">
        <f t="shared" si="5"/>
        <v>46.808301894342954</v>
      </c>
      <c r="E35" s="127">
        <v>37.5</v>
      </c>
      <c r="F35" s="128">
        <f t="shared" si="6"/>
        <v>10988.248869697007</v>
      </c>
      <c r="G35" s="128">
        <f t="shared" si="7"/>
        <v>5640.634419777798</v>
      </c>
      <c r="H35" s="128">
        <f t="shared" si="8"/>
        <v>686.76555435606292</v>
      </c>
      <c r="I35" s="129">
        <f t="shared" si="9"/>
        <v>108884.38942463927</v>
      </c>
      <c r="J35" s="130">
        <f t="shared" si="10"/>
        <v>136105.48678079908</v>
      </c>
      <c r="K35" s="254">
        <f t="shared" si="0"/>
        <v>69.79768552861492</v>
      </c>
      <c r="M35" s="74" t="s">
        <v>167</v>
      </c>
      <c r="N35" s="127" t="s">
        <v>137</v>
      </c>
      <c r="O35" s="90">
        <f>'[2]2018 (Cas)'!O35*1.03</f>
        <v>104365.4570064134</v>
      </c>
      <c r="P35" s="91">
        <f t="shared" si="12"/>
        <v>53.349754380275229</v>
      </c>
      <c r="Q35" s="127">
        <v>37.5</v>
      </c>
      <c r="R35" s="128">
        <f t="shared" si="1"/>
        <v>12523.854840769607</v>
      </c>
      <c r="S35" s="128">
        <f t="shared" si="2"/>
        <v>6428.9121515950656</v>
      </c>
      <c r="T35" s="128">
        <f t="shared" si="3"/>
        <v>782.74092754810044</v>
      </c>
      <c r="U35" s="129">
        <f t="shared" si="4"/>
        <v>124100.96492632618</v>
      </c>
      <c r="V35" s="130">
        <f t="shared" si="11"/>
        <v>155126.20615790773</v>
      </c>
    </row>
    <row r="36" spans="1:22" ht="14.4" x14ac:dyDescent="0.3">
      <c r="A36" s="74" t="s">
        <v>69</v>
      </c>
      <c r="B36" s="127" t="s">
        <v>134</v>
      </c>
      <c r="C36" s="90">
        <f>'[2]2018 (Cas)'!C36*1.03</f>
        <v>94707.034612827425</v>
      </c>
      <c r="D36" s="91">
        <f t="shared" si="5"/>
        <v>48.412541655119455</v>
      </c>
      <c r="E36" s="127">
        <v>37.5</v>
      </c>
      <c r="F36" s="128">
        <f t="shared" si="6"/>
        <v>11364.84415353929</v>
      </c>
      <c r="G36" s="128">
        <f t="shared" si="7"/>
        <v>5833.9533321501694</v>
      </c>
      <c r="H36" s="128">
        <f t="shared" si="8"/>
        <v>710.30275959620565</v>
      </c>
      <c r="I36" s="129">
        <f t="shared" si="9"/>
        <v>112616.13485811309</v>
      </c>
      <c r="J36" s="130">
        <f t="shared" si="10"/>
        <v>140770.16857264136</v>
      </c>
      <c r="K36" s="254">
        <f t="shared" si="0"/>
        <v>72.18983003725198</v>
      </c>
      <c r="M36" s="74" t="s">
        <v>168</v>
      </c>
      <c r="N36" s="127" t="s">
        <v>137</v>
      </c>
      <c r="O36" s="90">
        <f>'[2]2018 (Cas)'!O36*1.03</f>
        <v>107101.06559598361</v>
      </c>
      <c r="P36" s="91">
        <f t="shared" si="12"/>
        <v>54.748148547467657</v>
      </c>
      <c r="Q36" s="127">
        <v>37.5</v>
      </c>
      <c r="R36" s="128">
        <f t="shared" si="1"/>
        <v>12852.127871518032</v>
      </c>
      <c r="S36" s="128">
        <f t="shared" si="2"/>
        <v>6597.4256407125913</v>
      </c>
      <c r="T36" s="128">
        <f t="shared" si="3"/>
        <v>803.25799196987703</v>
      </c>
      <c r="U36" s="129">
        <f t="shared" si="4"/>
        <v>127353.87710018412</v>
      </c>
      <c r="V36" s="130">
        <f t="shared" si="11"/>
        <v>159192.34637523015</v>
      </c>
    </row>
    <row r="37" spans="1:22" ht="14.4" x14ac:dyDescent="0.3">
      <c r="A37" s="74" t="s">
        <v>70</v>
      </c>
      <c r="B37" s="127" t="s">
        <v>134</v>
      </c>
      <c r="C37" s="90">
        <f>'[2]2018 (Cas)'!C37*1.03</f>
        <v>98364.961655910665</v>
      </c>
      <c r="D37" s="91">
        <f t="shared" si="5"/>
        <v>50.282408514203539</v>
      </c>
      <c r="E37" s="127">
        <v>37.5</v>
      </c>
      <c r="F37" s="128">
        <f t="shared" si="6"/>
        <v>11803.795398709279</v>
      </c>
      <c r="G37" s="128">
        <f t="shared" si="7"/>
        <v>6059.2816380040967</v>
      </c>
      <c r="H37" s="128">
        <f t="shared" si="8"/>
        <v>737.73721241932992</v>
      </c>
      <c r="I37" s="129">
        <f t="shared" si="9"/>
        <v>116965.77590504338</v>
      </c>
      <c r="J37" s="130">
        <f t="shared" si="10"/>
        <v>146207.21988130422</v>
      </c>
      <c r="K37" s="254">
        <f t="shared" ref="K37:K68" si="13">SUM(J37/52)/37.5</f>
        <v>74.978061477591908</v>
      </c>
      <c r="M37" s="74" t="s">
        <v>169</v>
      </c>
      <c r="N37" s="127" t="s">
        <v>137</v>
      </c>
      <c r="O37" s="90">
        <f>'[2]2018 (Cas)'!O37*1.03</f>
        <v>110655.30716586145</v>
      </c>
      <c r="P37" s="91">
        <f t="shared" si="12"/>
        <v>56.5650132477247</v>
      </c>
      <c r="Q37" s="127">
        <v>37.5</v>
      </c>
      <c r="R37" s="128">
        <f t="shared" si="1"/>
        <v>13278.636859903374</v>
      </c>
      <c r="S37" s="128">
        <f t="shared" si="2"/>
        <v>6816.366921417065</v>
      </c>
      <c r="T37" s="128">
        <f t="shared" si="3"/>
        <v>829.91480374396087</v>
      </c>
      <c r="U37" s="129">
        <f t="shared" si="4"/>
        <v>131580.22575092586</v>
      </c>
      <c r="V37" s="130">
        <f t="shared" si="11"/>
        <v>164475.28218865732</v>
      </c>
    </row>
    <row r="38" spans="1:22" ht="14.4" x14ac:dyDescent="0.3">
      <c r="A38" s="74" t="s">
        <v>71</v>
      </c>
      <c r="B38" s="127" t="s">
        <v>134</v>
      </c>
      <c r="C38" s="90">
        <f>'[2]2018 (Cas)'!C38*1.03</f>
        <v>98889.417247124002</v>
      </c>
      <c r="D38" s="91">
        <f t="shared" si="5"/>
        <v>50.550500829200764</v>
      </c>
      <c r="E38" s="127">
        <v>37.5</v>
      </c>
      <c r="F38" s="128">
        <f t="shared" si="6"/>
        <v>11866.730069654879</v>
      </c>
      <c r="G38" s="128">
        <f t="shared" si="7"/>
        <v>6091.5881024228383</v>
      </c>
      <c r="H38" s="128">
        <f t="shared" si="8"/>
        <v>741.67062935342994</v>
      </c>
      <c r="I38" s="129">
        <f t="shared" si="9"/>
        <v>117589.40604855516</v>
      </c>
      <c r="J38" s="130">
        <f t="shared" si="10"/>
        <v>146986.75756069395</v>
      </c>
      <c r="K38" s="254">
        <f t="shared" si="13"/>
        <v>75.377824390099462</v>
      </c>
      <c r="M38" s="74" t="s">
        <v>170</v>
      </c>
      <c r="N38" s="127" t="s">
        <v>137</v>
      </c>
      <c r="O38" s="90">
        <f>'[2]2018 (Cas)'!O38*1.03</f>
        <v>114187.84712506839</v>
      </c>
      <c r="P38" s="91">
        <f t="shared" si="12"/>
        <v>58.370784472878405</v>
      </c>
      <c r="Q38" s="127">
        <v>37.5</v>
      </c>
      <c r="R38" s="128">
        <f t="shared" si="1"/>
        <v>13702.541655008206</v>
      </c>
      <c r="S38" s="128">
        <f t="shared" si="2"/>
        <v>7033.971382904213</v>
      </c>
      <c r="T38" s="128">
        <f t="shared" si="3"/>
        <v>856.4088534380129</v>
      </c>
      <c r="U38" s="129">
        <f t="shared" si="4"/>
        <v>135780.76901641881</v>
      </c>
      <c r="V38" s="130">
        <f t="shared" si="11"/>
        <v>169725.96127052352</v>
      </c>
    </row>
    <row r="39" spans="1:22" ht="14.4" x14ac:dyDescent="0.3">
      <c r="A39" s="74" t="s">
        <v>72</v>
      </c>
      <c r="B39" s="127" t="s">
        <v>134</v>
      </c>
      <c r="C39" s="90">
        <f>'[2]2018 (Cas)'!C39*1.03</f>
        <v>102026.50563410576</v>
      </c>
      <c r="D39" s="91">
        <f t="shared" si="5"/>
        <v>52.154124285804862</v>
      </c>
      <c r="E39" s="127">
        <v>37.5</v>
      </c>
      <c r="F39" s="128">
        <f t="shared" si="6"/>
        <v>12243.180676092692</v>
      </c>
      <c r="G39" s="128">
        <f t="shared" si="7"/>
        <v>6284.8327470609147</v>
      </c>
      <c r="H39" s="128">
        <f t="shared" si="8"/>
        <v>765.19879225579325</v>
      </c>
      <c r="I39" s="129">
        <f t="shared" si="9"/>
        <v>121319.71784951516</v>
      </c>
      <c r="J39" s="130">
        <f t="shared" si="10"/>
        <v>151649.64731189396</v>
      </c>
      <c r="K39" s="254">
        <f t="shared" si="13"/>
        <v>77.769049903535361</v>
      </c>
      <c r="M39" s="74" t="s">
        <v>171</v>
      </c>
      <c r="N39" s="127" t="s">
        <v>137</v>
      </c>
      <c r="O39" s="90">
        <f>'[2]2018 (Cas)'!O39*1.03</f>
        <v>117711.94756901446</v>
      </c>
      <c r="P39" s="91">
        <f t="shared" si="12"/>
        <v>60.172241568825292</v>
      </c>
      <c r="Q39" s="127">
        <v>37.5</v>
      </c>
      <c r="R39" s="128">
        <f t="shared" si="1"/>
        <v>14125.433708281735</v>
      </c>
      <c r="S39" s="128">
        <f t="shared" si="2"/>
        <v>7251.055970251291</v>
      </c>
      <c r="T39" s="128">
        <f t="shared" si="3"/>
        <v>882.83960676760842</v>
      </c>
      <c r="U39" s="129">
        <f t="shared" si="4"/>
        <v>139971.2768543151</v>
      </c>
      <c r="V39" s="130">
        <f t="shared" si="11"/>
        <v>174964.09606789387</v>
      </c>
    </row>
    <row r="40" spans="1:22" ht="14.4" x14ac:dyDescent="0.3">
      <c r="A40" s="74" t="s">
        <v>73</v>
      </c>
      <c r="B40" s="127" t="s">
        <v>134</v>
      </c>
      <c r="C40" s="90">
        <f>'[2]2018 (Cas)'!C40*1.03</f>
        <v>105168.41660123656</v>
      </c>
      <c r="D40" s="91">
        <f t="shared" si="5"/>
        <v>53.76021295909856</v>
      </c>
      <c r="E40" s="127">
        <v>37.5</v>
      </c>
      <c r="F40" s="128">
        <f t="shared" si="6"/>
        <v>12620.209992148386</v>
      </c>
      <c r="G40" s="128">
        <f t="shared" si="7"/>
        <v>6478.3744626361722</v>
      </c>
      <c r="H40" s="128">
        <f t="shared" si="8"/>
        <v>788.76312450927412</v>
      </c>
      <c r="I40" s="129">
        <f t="shared" si="9"/>
        <v>125055.7641805304</v>
      </c>
      <c r="J40" s="130">
        <f t="shared" si="10"/>
        <v>156319.705225663</v>
      </c>
      <c r="K40" s="254">
        <f t="shared" si="13"/>
        <v>80.16395139777589</v>
      </c>
      <c r="M40" s="74" t="s">
        <v>172</v>
      </c>
      <c r="N40" s="127" t="s">
        <v>137</v>
      </c>
      <c r="O40" s="90">
        <f>'[2]2018 (Cas)'!O40*1.03</f>
        <v>121240.87059310963</v>
      </c>
      <c r="P40" s="91">
        <f t="shared" si="12"/>
        <v>61.976163881461801</v>
      </c>
      <c r="Q40" s="127">
        <v>37.5</v>
      </c>
      <c r="R40" s="128">
        <f t="shared" si="1"/>
        <v>14548.904471173155</v>
      </c>
      <c r="S40" s="128">
        <f t="shared" si="2"/>
        <v>7468.4376285355538</v>
      </c>
      <c r="T40" s="128">
        <f t="shared" si="3"/>
        <v>909.30652944832218</v>
      </c>
      <c r="U40" s="129">
        <f t="shared" si="4"/>
        <v>144167.51922226665</v>
      </c>
      <c r="V40" s="130">
        <f t="shared" si="11"/>
        <v>180209.39902783331</v>
      </c>
    </row>
    <row r="41" spans="1:22" ht="14.4" x14ac:dyDescent="0.3">
      <c r="A41" s="74" t="s">
        <v>74</v>
      </c>
      <c r="B41" s="127" t="s">
        <v>134</v>
      </c>
      <c r="C41" s="90">
        <f>'[2]2018 (Cas)'!C41*1.03</f>
        <v>108301.88805310649</v>
      </c>
      <c r="D41" s="91">
        <f t="shared" si="5"/>
        <v>55.361987503185425</v>
      </c>
      <c r="E41" s="127">
        <v>37.5</v>
      </c>
      <c r="F41" s="128">
        <f t="shared" si="6"/>
        <v>12996.226566372779</v>
      </c>
      <c r="G41" s="128">
        <f t="shared" si="7"/>
        <v>6671.3963040713597</v>
      </c>
      <c r="H41" s="128">
        <f t="shared" si="8"/>
        <v>812.26416039829871</v>
      </c>
      <c r="I41" s="129">
        <f t="shared" si="9"/>
        <v>128781.77508394892</v>
      </c>
      <c r="J41" s="130">
        <f t="shared" si="10"/>
        <v>160977.21885493613</v>
      </c>
      <c r="K41" s="254">
        <f t="shared" si="13"/>
        <v>82.552419925608277</v>
      </c>
      <c r="M41" s="74" t="s">
        <v>173</v>
      </c>
      <c r="N41" s="127" t="s">
        <v>137</v>
      </c>
      <c r="O41" s="90">
        <f>'[2]2018 (Cas)'!O41*1.03</f>
        <v>128732.74885471781</v>
      </c>
      <c r="P41" s="91">
        <f t="shared" si="12"/>
        <v>65.805878008801429</v>
      </c>
      <c r="Q41" s="127">
        <v>37.5</v>
      </c>
      <c r="R41" s="128">
        <f t="shared" si="1"/>
        <v>15447.929862566136</v>
      </c>
      <c r="S41" s="128">
        <f t="shared" si="2"/>
        <v>7929.9373294506167</v>
      </c>
      <c r="T41" s="128">
        <f t="shared" si="3"/>
        <v>965.49561641038349</v>
      </c>
      <c r="U41" s="129">
        <f t="shared" si="4"/>
        <v>153076.11166314495</v>
      </c>
      <c r="V41" s="130">
        <f t="shared" si="11"/>
        <v>191345.13957893121</v>
      </c>
    </row>
    <row r="42" spans="1:22" ht="14.4" x14ac:dyDescent="0.3">
      <c r="A42" s="74" t="s">
        <v>75</v>
      </c>
      <c r="B42" s="127" t="s">
        <v>134</v>
      </c>
      <c r="C42" s="90">
        <f>'[2]2018 (Cas)'!C42*1.03</f>
        <v>114577.27047210727</v>
      </c>
      <c r="D42" s="91">
        <f t="shared" si="5"/>
        <v>58.569850720566016</v>
      </c>
      <c r="E42" s="127">
        <v>37.5</v>
      </c>
      <c r="F42" s="128">
        <f t="shared" si="6"/>
        <v>13749.272456652872</v>
      </c>
      <c r="G42" s="128">
        <f t="shared" si="7"/>
        <v>7057.9598610818075</v>
      </c>
      <c r="H42" s="128">
        <f t="shared" si="8"/>
        <v>859.32952854080452</v>
      </c>
      <c r="I42" s="129">
        <f t="shared" si="9"/>
        <v>136243.83231838277</v>
      </c>
      <c r="J42" s="130">
        <f t="shared" si="10"/>
        <v>170304.79039797848</v>
      </c>
      <c r="K42" s="254">
        <f t="shared" si="13"/>
        <v>87.335789947681278</v>
      </c>
      <c r="M42" s="74" t="s">
        <v>174</v>
      </c>
      <c r="N42" s="127" t="s">
        <v>137</v>
      </c>
      <c r="O42" s="90">
        <f>'[2]2018 (Cas)'!O42*1.03</f>
        <v>132692.08715711907</v>
      </c>
      <c r="P42" s="91">
        <f t="shared" si="12"/>
        <v>67.82982091098738</v>
      </c>
      <c r="Q42" s="127">
        <v>37.5</v>
      </c>
      <c r="R42" s="128">
        <f t="shared" si="1"/>
        <v>15923.050458854288</v>
      </c>
      <c r="S42" s="128">
        <f t="shared" si="2"/>
        <v>8173.8325688785353</v>
      </c>
      <c r="T42" s="128">
        <f t="shared" si="3"/>
        <v>995.19065367839301</v>
      </c>
      <c r="U42" s="129">
        <f t="shared" si="4"/>
        <v>157784.16083853028</v>
      </c>
      <c r="V42" s="130">
        <f t="shared" si="11"/>
        <v>197230.20104816285</v>
      </c>
    </row>
    <row r="43" spans="1:22" ht="14.4" x14ac:dyDescent="0.3">
      <c r="A43" s="74" t="s">
        <v>76</v>
      </c>
      <c r="B43" s="127" t="s">
        <v>134</v>
      </c>
      <c r="C43" s="90">
        <f>'[2]2018 (Cas)'!C43*1.03</f>
        <v>116667.85896673691</v>
      </c>
      <c r="D43" s="91">
        <f t="shared" si="5"/>
        <v>59.638522155520462</v>
      </c>
      <c r="E43" s="127">
        <v>37.5</v>
      </c>
      <c r="F43" s="128">
        <f t="shared" si="6"/>
        <v>14000.143076008428</v>
      </c>
      <c r="G43" s="128">
        <f t="shared" si="7"/>
        <v>7186.7401123509935</v>
      </c>
      <c r="H43" s="128">
        <f t="shared" si="8"/>
        <v>875.00894225052673</v>
      </c>
      <c r="I43" s="129">
        <f t="shared" si="9"/>
        <v>138729.75109734689</v>
      </c>
      <c r="J43" s="130">
        <f t="shared" si="10"/>
        <v>173412.18887168361</v>
      </c>
      <c r="K43" s="254">
        <f t="shared" si="13"/>
        <v>88.929327626504417</v>
      </c>
      <c r="M43" s="74" t="s">
        <v>175</v>
      </c>
      <c r="N43" s="127" t="s">
        <v>137</v>
      </c>
      <c r="O43" s="90">
        <f>'[2]2018 (Cas)'!O43*1.03</f>
        <v>136655.04239463212</v>
      </c>
      <c r="P43" s="91">
        <f t="shared" si="12"/>
        <v>69.855612725690534</v>
      </c>
      <c r="Q43" s="127">
        <v>37.5</v>
      </c>
      <c r="R43" s="128">
        <f t="shared" si="1"/>
        <v>16398.605087355856</v>
      </c>
      <c r="S43" s="128">
        <f t="shared" si="2"/>
        <v>8417.9506115093391</v>
      </c>
      <c r="T43" s="128">
        <f t="shared" si="3"/>
        <v>1024.912817959741</v>
      </c>
      <c r="U43" s="129">
        <f t="shared" si="4"/>
        <v>162496.51091145707</v>
      </c>
      <c r="V43" s="130">
        <f t="shared" si="11"/>
        <v>203120.63863932132</v>
      </c>
    </row>
    <row r="44" spans="1:22" ht="14.4" x14ac:dyDescent="0.3">
      <c r="A44" s="74" t="s">
        <v>77</v>
      </c>
      <c r="B44" s="127" t="s">
        <v>134</v>
      </c>
      <c r="C44" s="90">
        <f>'[2]2018 (Cas)'!C44*1.03</f>
        <v>118762.06439647838</v>
      </c>
      <c r="D44" s="91">
        <f t="shared" si="5"/>
        <v>60.709042502992148</v>
      </c>
      <c r="E44" s="127">
        <v>37.5</v>
      </c>
      <c r="F44" s="128">
        <f t="shared" si="6"/>
        <v>14251.447727577406</v>
      </c>
      <c r="G44" s="128">
        <f t="shared" si="7"/>
        <v>7315.7431668230683</v>
      </c>
      <c r="H44" s="128">
        <f t="shared" si="8"/>
        <v>890.71548297358788</v>
      </c>
      <c r="I44" s="129">
        <f t="shared" si="9"/>
        <v>141219.97077385243</v>
      </c>
      <c r="J44" s="130">
        <f t="shared" si="10"/>
        <v>176524.96346731554</v>
      </c>
      <c r="K44" s="254">
        <f t="shared" si="13"/>
        <v>90.525622290931054</v>
      </c>
      <c r="M44" s="74" t="s">
        <v>727</v>
      </c>
      <c r="N44" s="127" t="s">
        <v>137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</row>
    <row r="45" spans="1:22" ht="14.4" x14ac:dyDescent="0.3">
      <c r="A45" s="74" t="s">
        <v>78</v>
      </c>
      <c r="B45" s="127" t="s">
        <v>134</v>
      </c>
      <c r="C45" s="90">
        <f>'[2]2018 (Cas)'!C45*1.03</f>
        <v>121373.49154720953</v>
      </c>
      <c r="D45" s="91">
        <f t="shared" si="5"/>
        <v>62.043957340426594</v>
      </c>
      <c r="E45" s="127">
        <v>37.5</v>
      </c>
      <c r="F45" s="128">
        <f t="shared" si="6"/>
        <v>14564.818985665142</v>
      </c>
      <c r="G45" s="128">
        <f t="shared" si="7"/>
        <v>7476.6070793081062</v>
      </c>
      <c r="H45" s="128">
        <f t="shared" si="8"/>
        <v>910.3011866040714</v>
      </c>
      <c r="I45" s="129">
        <f t="shared" si="9"/>
        <v>144325.21879878684</v>
      </c>
      <c r="J45" s="130">
        <f t="shared" si="10"/>
        <v>180406.52349848356</v>
      </c>
      <c r="K45" s="254">
        <f t="shared" si="13"/>
        <v>92.516165896658222</v>
      </c>
      <c r="M45" s="74" t="s">
        <v>176</v>
      </c>
      <c r="N45" s="127" t="s">
        <v>137</v>
      </c>
      <c r="O45" s="90">
        <f>'[2]2018 (Cas)'!O44*1.03</f>
        <v>137630.40922978515</v>
      </c>
      <c r="P45" s="91">
        <f t="shared" si="12"/>
        <v>70.354202801168128</v>
      </c>
      <c r="Q45" s="127">
        <v>37.5</v>
      </c>
      <c r="R45" s="128">
        <f t="shared" si="1"/>
        <v>16515.649107574216</v>
      </c>
      <c r="S45" s="128">
        <f t="shared" si="2"/>
        <v>8478.0332085547652</v>
      </c>
      <c r="T45" s="128">
        <f t="shared" si="3"/>
        <v>1032.2280692233885</v>
      </c>
      <c r="U45" s="129">
        <f t="shared" si="4"/>
        <v>163656.3196151375</v>
      </c>
      <c r="V45" s="130">
        <f t="shared" si="11"/>
        <v>204570.39951892188</v>
      </c>
    </row>
    <row r="46" spans="1:22" ht="14.4" x14ac:dyDescent="0.3">
      <c r="A46" s="74" t="s">
        <v>79</v>
      </c>
      <c r="B46" s="127" t="s">
        <v>134</v>
      </c>
      <c r="C46" s="90">
        <f>'[2]2018 (Cas)'!C46*1.03</f>
        <v>123989.74127808977</v>
      </c>
      <c r="D46" s="91">
        <f t="shared" si="5"/>
        <v>63.381337394550684</v>
      </c>
      <c r="E46" s="127">
        <v>37.5</v>
      </c>
      <c r="F46" s="128">
        <f t="shared" si="6"/>
        <v>14878.768953370773</v>
      </c>
      <c r="G46" s="128">
        <f t="shared" si="7"/>
        <v>7637.7680627303289</v>
      </c>
      <c r="H46" s="128">
        <f t="shared" si="8"/>
        <v>929.92305958567329</v>
      </c>
      <c r="I46" s="129">
        <f t="shared" si="9"/>
        <v>147436.20135377653</v>
      </c>
      <c r="J46" s="130">
        <f t="shared" si="10"/>
        <v>184295.25169222066</v>
      </c>
      <c r="K46" s="254">
        <f t="shared" si="13"/>
        <v>94.510385483190078</v>
      </c>
      <c r="M46" s="74" t="s">
        <v>177</v>
      </c>
      <c r="N46" s="127" t="s">
        <v>137</v>
      </c>
      <c r="O46" s="90">
        <f>'[2]2018 (Cas)'!O45*1.03</f>
        <v>145412.84794537595</v>
      </c>
      <c r="P46" s="91">
        <f t="shared" si="12"/>
        <v>74.332446234057997</v>
      </c>
      <c r="Q46" s="127">
        <v>37.5</v>
      </c>
      <c r="R46" s="128">
        <f t="shared" si="1"/>
        <v>17449.541753445112</v>
      </c>
      <c r="S46" s="128">
        <f t="shared" si="2"/>
        <v>8957.4314334351584</v>
      </c>
      <c r="T46" s="128">
        <f t="shared" si="3"/>
        <v>1090.5963595903195</v>
      </c>
      <c r="U46" s="129">
        <f t="shared" si="4"/>
        <v>172910.41749184654</v>
      </c>
      <c r="V46" s="130">
        <f t="shared" si="11"/>
        <v>216138.02186480816</v>
      </c>
    </row>
    <row r="47" spans="1:22" ht="14.4" x14ac:dyDescent="0.3">
      <c r="A47" s="74" t="s">
        <v>80</v>
      </c>
      <c r="B47" s="127" t="s">
        <v>134</v>
      </c>
      <c r="C47" s="90">
        <f>'[2]2018 (Cas)'!C47*1.03</f>
        <v>131001.77281486373</v>
      </c>
      <c r="D47" s="91">
        <f t="shared" si="5"/>
        <v>66.965762461272192</v>
      </c>
      <c r="E47" s="127">
        <v>37.5</v>
      </c>
      <c r="F47" s="128">
        <f t="shared" si="6"/>
        <v>15720.212737783646</v>
      </c>
      <c r="G47" s="128">
        <f t="shared" si="7"/>
        <v>8069.7092053956057</v>
      </c>
      <c r="H47" s="128">
        <f t="shared" si="8"/>
        <v>982.51329611147787</v>
      </c>
      <c r="I47" s="129">
        <f t="shared" si="9"/>
        <v>155774.20805415447</v>
      </c>
      <c r="J47" s="130">
        <f t="shared" si="10"/>
        <v>194717.76006769307</v>
      </c>
      <c r="K47" s="254">
        <f t="shared" si="13"/>
        <v>99.855261573175937</v>
      </c>
      <c r="M47" s="74" t="s">
        <v>178</v>
      </c>
      <c r="N47" s="127" t="s">
        <v>137</v>
      </c>
      <c r="O47" s="90">
        <f>'[2]2018 (Cas)'!O46*1.03</f>
        <v>148296.75087453058</v>
      </c>
      <c r="P47" s="91">
        <f t="shared" si="12"/>
        <v>75.80664581445653</v>
      </c>
      <c r="Q47" s="127">
        <v>37.5</v>
      </c>
      <c r="R47" s="128">
        <f t="shared" si="1"/>
        <v>17795.610104943669</v>
      </c>
      <c r="S47" s="128">
        <f t="shared" si="2"/>
        <v>9135.0798538710842</v>
      </c>
      <c r="T47" s="128">
        <f t="shared" si="3"/>
        <v>1112.2256315589793</v>
      </c>
      <c r="U47" s="129">
        <f t="shared" si="4"/>
        <v>176339.66646490432</v>
      </c>
      <c r="V47" s="130">
        <f t="shared" si="11"/>
        <v>220424.5830811304</v>
      </c>
    </row>
    <row r="48" spans="1:22" ht="14.4" x14ac:dyDescent="0.3">
      <c r="A48" s="74" t="s">
        <v>81</v>
      </c>
      <c r="B48" s="127" t="s">
        <v>134</v>
      </c>
      <c r="C48" s="90">
        <f>'[2]2018 (Cas)'!C48*1.03</f>
        <v>133599.93787018489</v>
      </c>
      <c r="D48" s="91">
        <f t="shared" si="5"/>
        <v>68.29389795281017</v>
      </c>
      <c r="E48" s="127">
        <v>37.5</v>
      </c>
      <c r="F48" s="128">
        <f t="shared" si="6"/>
        <v>16031.992544422186</v>
      </c>
      <c r="G48" s="128">
        <f t="shared" si="7"/>
        <v>8229.7561728033888</v>
      </c>
      <c r="H48" s="128">
        <f t="shared" si="8"/>
        <v>1001.9995340263866</v>
      </c>
      <c r="I48" s="129">
        <f t="shared" si="9"/>
        <v>158863.68612143685</v>
      </c>
      <c r="J48" s="130">
        <f t="shared" si="10"/>
        <v>198579.60765179608</v>
      </c>
      <c r="K48" s="254">
        <f t="shared" si="13"/>
        <v>101.83569623169029</v>
      </c>
      <c r="M48" s="74" t="s">
        <v>179</v>
      </c>
      <c r="N48" s="127" t="s">
        <v>137</v>
      </c>
      <c r="O48" s="90">
        <f>'[2]2018 (Cas)'!O47*1.03</f>
        <v>151178.24251361066</v>
      </c>
      <c r="P48" s="91">
        <f t="shared" si="12"/>
        <v>77.279612786510242</v>
      </c>
      <c r="Q48" s="127">
        <v>37.5</v>
      </c>
      <c r="R48" s="128">
        <f t="shared" si="1"/>
        <v>18141.389101633278</v>
      </c>
      <c r="S48" s="128">
        <f t="shared" si="2"/>
        <v>9312.5797388384162</v>
      </c>
      <c r="T48" s="128">
        <f t="shared" si="3"/>
        <v>1133.8368188520799</v>
      </c>
      <c r="U48" s="129">
        <f t="shared" si="4"/>
        <v>179766.04817293445</v>
      </c>
      <c r="V48" s="130">
        <f t="shared" si="11"/>
        <v>224707.56021616806</v>
      </c>
    </row>
    <row r="49" spans="1:22" ht="14.4" x14ac:dyDescent="0.3">
      <c r="A49" s="74" t="s">
        <v>82</v>
      </c>
      <c r="B49" s="127" t="s">
        <v>134</v>
      </c>
      <c r="C49" s="90">
        <f>'[2]2018 (Cas)'!C49*1.03</f>
        <v>136198.10292550604</v>
      </c>
      <c r="D49" s="91">
        <f t="shared" si="5"/>
        <v>69.622033444348119</v>
      </c>
      <c r="E49" s="127">
        <v>37.5</v>
      </c>
      <c r="F49" s="128">
        <f t="shared" si="6"/>
        <v>16343.772351060725</v>
      </c>
      <c r="G49" s="128">
        <f t="shared" si="7"/>
        <v>8389.8031402111719</v>
      </c>
      <c r="H49" s="128">
        <f t="shared" si="8"/>
        <v>1021.4857719412953</v>
      </c>
      <c r="I49" s="129">
        <f t="shared" si="9"/>
        <v>161953.16418871924</v>
      </c>
      <c r="J49" s="130">
        <f t="shared" si="10"/>
        <v>202441.45523589905</v>
      </c>
      <c r="K49" s="254">
        <f t="shared" si="13"/>
        <v>103.81613089020463</v>
      </c>
      <c r="M49" s="74" t="s">
        <v>180</v>
      </c>
      <c r="N49" s="127" t="s">
        <v>137</v>
      </c>
      <c r="O49" s="90">
        <f>'[2]2018 (Cas)'!O48*1.03</f>
        <v>152949.33507336321</v>
      </c>
      <c r="P49" s="91">
        <f t="shared" si="12"/>
        <v>78.184963615776724</v>
      </c>
      <c r="Q49" s="127">
        <v>37.5</v>
      </c>
      <c r="R49" s="128">
        <f t="shared" si="1"/>
        <v>18353.920208803585</v>
      </c>
      <c r="S49" s="128">
        <f t="shared" si="2"/>
        <v>9421.6790405191732</v>
      </c>
      <c r="T49" s="128">
        <f t="shared" si="3"/>
        <v>1147.1200130502241</v>
      </c>
      <c r="U49" s="129">
        <f t="shared" si="4"/>
        <v>181872.05433573617</v>
      </c>
      <c r="V49" s="130">
        <f t="shared" si="11"/>
        <v>227340.06791967023</v>
      </c>
    </row>
    <row r="50" spans="1:22" ht="14.4" x14ac:dyDescent="0.3">
      <c r="A50" s="74" t="s">
        <v>83</v>
      </c>
      <c r="B50" s="127" t="s">
        <v>134</v>
      </c>
      <c r="C50" s="90">
        <f>'[2]2018 (Cas)'!C50*1.03</f>
        <v>137791.96566477962</v>
      </c>
      <c r="D50" s="91">
        <f t="shared" si="5"/>
        <v>70.43678756027073</v>
      </c>
      <c r="E50" s="127">
        <v>37.5</v>
      </c>
      <c r="F50" s="128">
        <f t="shared" si="6"/>
        <v>16535.035879773553</v>
      </c>
      <c r="G50" s="128">
        <f t="shared" si="7"/>
        <v>8487.9850849504255</v>
      </c>
      <c r="H50" s="128">
        <f t="shared" si="8"/>
        <v>1033.4397424858471</v>
      </c>
      <c r="I50" s="129">
        <f t="shared" si="9"/>
        <v>163848.42637198945</v>
      </c>
      <c r="J50" s="130">
        <f t="shared" si="10"/>
        <v>204810.53296498681</v>
      </c>
      <c r="K50" s="254">
        <f t="shared" si="13"/>
        <v>105.03104254614709</v>
      </c>
      <c r="M50" s="74" t="s">
        <v>181</v>
      </c>
      <c r="N50" s="127" t="s">
        <v>137</v>
      </c>
      <c r="O50" s="90">
        <f>'[2]2018 (Cas)'!O49*1.03</f>
        <v>155985.14927721408</v>
      </c>
      <c r="P50" s="91">
        <f t="shared" si="12"/>
        <v>79.736817521898573</v>
      </c>
      <c r="Q50" s="127">
        <v>37.5</v>
      </c>
      <c r="R50" s="128">
        <f t="shared" si="1"/>
        <v>18718.217913265689</v>
      </c>
      <c r="S50" s="128">
        <f t="shared" si="2"/>
        <v>9608.6851954763879</v>
      </c>
      <c r="T50" s="128">
        <f t="shared" si="3"/>
        <v>1169.8886195791056</v>
      </c>
      <c r="U50" s="129">
        <f t="shared" si="4"/>
        <v>185481.94100553528</v>
      </c>
      <c r="V50" s="130">
        <f t="shared" si="11"/>
        <v>231852.42625691911</v>
      </c>
    </row>
    <row r="51" spans="1:22" ht="14.4" x14ac:dyDescent="0.3">
      <c r="A51" s="74" t="s">
        <v>84</v>
      </c>
      <c r="B51" s="127" t="s">
        <v>134</v>
      </c>
      <c r="C51" s="90">
        <f>'[2]2018 (Cas)'!C51*1.03</f>
        <v>140527.57425434983</v>
      </c>
      <c r="D51" s="91">
        <f t="shared" si="5"/>
        <v>71.83518172746318</v>
      </c>
      <c r="E51" s="127">
        <v>37.5</v>
      </c>
      <c r="F51" s="128">
        <f t="shared" si="6"/>
        <v>16863.308910521981</v>
      </c>
      <c r="G51" s="128">
        <f t="shared" si="7"/>
        <v>8656.4985740679494</v>
      </c>
      <c r="H51" s="128">
        <f t="shared" si="8"/>
        <v>1053.9568069076238</v>
      </c>
      <c r="I51" s="129">
        <f t="shared" si="9"/>
        <v>167101.33854584739</v>
      </c>
      <c r="J51" s="130">
        <f t="shared" si="10"/>
        <v>208876.67318230926</v>
      </c>
      <c r="K51" s="254">
        <f t="shared" si="13"/>
        <v>107.11624265759448</v>
      </c>
      <c r="M51" s="74" t="s">
        <v>182</v>
      </c>
      <c r="N51" s="127" t="s">
        <v>137</v>
      </c>
      <c r="O51" s="90">
        <f>'[2]2018 (Cas)'!O50*1.03</f>
        <v>158978.76590476051</v>
      </c>
      <c r="P51" s="91">
        <f t="shared" si="12"/>
        <v>81.267100781986201</v>
      </c>
      <c r="Q51" s="127">
        <v>37.5</v>
      </c>
      <c r="R51" s="128">
        <f t="shared" si="1"/>
        <v>19077.45190857126</v>
      </c>
      <c r="S51" s="128">
        <f t="shared" si="2"/>
        <v>9793.0919797332481</v>
      </c>
      <c r="T51" s="128">
        <f t="shared" si="3"/>
        <v>1192.3407442857037</v>
      </c>
      <c r="U51" s="129">
        <f t="shared" si="4"/>
        <v>189041.65053735074</v>
      </c>
      <c r="V51" s="130">
        <f t="shared" si="11"/>
        <v>236302.06317168841</v>
      </c>
    </row>
    <row r="52" spans="1:22" ht="14.4" x14ac:dyDescent="0.3">
      <c r="A52" s="74" t="s">
        <v>85</v>
      </c>
      <c r="B52" s="127" t="s">
        <v>134</v>
      </c>
      <c r="C52" s="90">
        <f>'[2]2018 (Cas)'!C52*1.03</f>
        <v>143223.39655768999</v>
      </c>
      <c r="D52" s="91">
        <f t="shared" si="5"/>
        <v>73.213237856966131</v>
      </c>
      <c r="E52" s="127">
        <v>37.5</v>
      </c>
      <c r="F52" s="128">
        <f t="shared" si="6"/>
        <v>17186.807586922798</v>
      </c>
      <c r="G52" s="128">
        <f t="shared" si="7"/>
        <v>8822.5612279537036</v>
      </c>
      <c r="H52" s="128">
        <f t="shared" si="8"/>
        <v>1074.1754741826749</v>
      </c>
      <c r="I52" s="129">
        <f t="shared" si="9"/>
        <v>170306.94084674917</v>
      </c>
      <c r="J52" s="130">
        <f t="shared" si="10"/>
        <v>212883.67605843645</v>
      </c>
      <c r="K52" s="254">
        <f t="shared" si="13"/>
        <v>109.17111592740331</v>
      </c>
      <c r="M52" s="74" t="s">
        <v>183</v>
      </c>
      <c r="N52" s="127" t="s">
        <v>137</v>
      </c>
      <c r="O52" s="90">
        <f>'[2]2018 (Cas)'!O51*1.03</f>
        <v>163823.04766451937</v>
      </c>
      <c r="P52" s="91">
        <f t="shared" si="12"/>
        <v>83.743410946719166</v>
      </c>
      <c r="Q52" s="127">
        <v>37.5</v>
      </c>
      <c r="R52" s="128">
        <f t="shared" si="1"/>
        <v>19658.765719742325</v>
      </c>
      <c r="S52" s="128">
        <f t="shared" si="2"/>
        <v>10091.499736134392</v>
      </c>
      <c r="T52" s="128">
        <f t="shared" si="3"/>
        <v>1228.6728574838953</v>
      </c>
      <c r="U52" s="129">
        <f t="shared" si="4"/>
        <v>194801.98597787999</v>
      </c>
      <c r="V52" s="130">
        <f t="shared" si="11"/>
        <v>243502.48247234998</v>
      </c>
    </row>
    <row r="53" spans="1:22" ht="14.4" x14ac:dyDescent="0.3">
      <c r="A53" s="74" t="s">
        <v>86</v>
      </c>
      <c r="B53" s="127" t="s">
        <v>134</v>
      </c>
      <c r="C53" s="90">
        <f>'[2]2018 (Cas)'!C53*1.03</f>
        <v>147587.83159261462</v>
      </c>
      <c r="D53" s="91">
        <f t="shared" si="5"/>
        <v>75.444258961080948</v>
      </c>
      <c r="E53" s="127">
        <v>37.5</v>
      </c>
      <c r="F53" s="128">
        <f t="shared" si="6"/>
        <v>17710.539791113755</v>
      </c>
      <c r="G53" s="128">
        <f t="shared" si="7"/>
        <v>9091.4104261050597</v>
      </c>
      <c r="H53" s="128">
        <f t="shared" si="8"/>
        <v>1106.9087369446097</v>
      </c>
      <c r="I53" s="129">
        <f t="shared" si="9"/>
        <v>175496.69054677803</v>
      </c>
      <c r="J53" s="130">
        <f t="shared" si="10"/>
        <v>219370.86318347254</v>
      </c>
      <c r="K53" s="254">
        <f t="shared" si="13"/>
        <v>112.49787855562694</v>
      </c>
      <c r="M53" s="74" t="s">
        <v>184</v>
      </c>
      <c r="N53" s="127" t="s">
        <v>137</v>
      </c>
      <c r="O53" s="90">
        <f>'[2]2018 (Cas)'!O52*1.03</f>
        <v>167079.49491019105</v>
      </c>
      <c r="P53" s="91">
        <f t="shared" si="12"/>
        <v>85.408048516391588</v>
      </c>
      <c r="Q53" s="127">
        <v>37.5</v>
      </c>
      <c r="R53" s="128">
        <f t="shared" si="1"/>
        <v>20049.539389222926</v>
      </c>
      <c r="S53" s="128">
        <f t="shared" si="2"/>
        <v>10292.096886467769</v>
      </c>
      <c r="T53" s="128">
        <f t="shared" si="3"/>
        <v>1253.0962118264329</v>
      </c>
      <c r="U53" s="129">
        <f t="shared" si="4"/>
        <v>198674.22739770816</v>
      </c>
      <c r="V53" s="130">
        <f t="shared" si="11"/>
        <v>248342.78424713522</v>
      </c>
    </row>
    <row r="54" spans="1:22" ht="14.4" x14ac:dyDescent="0.3">
      <c r="A54" s="74" t="s">
        <v>87</v>
      </c>
      <c r="B54" s="127" t="s">
        <v>134</v>
      </c>
      <c r="C54" s="90">
        <f>'[2]2018 (Cas)'!C54*1.03</f>
        <v>150522.37161333466</v>
      </c>
      <c r="D54" s="91">
        <f t="shared" si="5"/>
        <v>76.944343316720605</v>
      </c>
      <c r="E54" s="127">
        <v>37.5</v>
      </c>
      <c r="F54" s="128">
        <f t="shared" si="6"/>
        <v>18062.684593600159</v>
      </c>
      <c r="G54" s="128">
        <f t="shared" si="7"/>
        <v>9272.1780913814146</v>
      </c>
      <c r="H54" s="128">
        <f t="shared" si="8"/>
        <v>1128.9177871000099</v>
      </c>
      <c r="I54" s="129">
        <f t="shared" si="9"/>
        <v>178986.15208541625</v>
      </c>
      <c r="J54" s="130">
        <f t="shared" si="10"/>
        <v>223732.69010677031</v>
      </c>
      <c r="K54" s="254">
        <f t="shared" si="13"/>
        <v>114.73471287526682</v>
      </c>
      <c r="M54" s="74" t="s">
        <v>185</v>
      </c>
      <c r="N54" s="127" t="s">
        <v>137</v>
      </c>
      <c r="O54" s="90">
        <f>'[2]2018 (Cas)'!O53*1.03</f>
        <v>170340.7647360118</v>
      </c>
      <c r="P54" s="91">
        <f t="shared" si="12"/>
        <v>87.075151302753639</v>
      </c>
      <c r="Q54" s="127">
        <v>37.5</v>
      </c>
      <c r="R54" s="128">
        <f t="shared" si="1"/>
        <v>20440.891768321417</v>
      </c>
      <c r="S54" s="128">
        <f t="shared" si="2"/>
        <v>10492.991107738328</v>
      </c>
      <c r="T54" s="128">
        <f t="shared" si="3"/>
        <v>1277.5557355200885</v>
      </c>
      <c r="U54" s="129">
        <f t="shared" si="4"/>
        <v>202552.20334759163</v>
      </c>
      <c r="V54" s="130">
        <f t="shared" si="11"/>
        <v>253190.25418448955</v>
      </c>
    </row>
    <row r="55" spans="1:22" ht="14.4" x14ac:dyDescent="0.3">
      <c r="A55" s="74" t="s">
        <v>88</v>
      </c>
      <c r="B55" s="127" t="s">
        <v>134</v>
      </c>
      <c r="C55" s="90">
        <f>'[2]2018 (Cas)'!C55*1.03</f>
        <v>153460.52856916655</v>
      </c>
      <c r="D55" s="91">
        <f t="shared" si="5"/>
        <v>78.446276584877481</v>
      </c>
      <c r="E55" s="127">
        <v>37.5</v>
      </c>
      <c r="F55" s="128">
        <f t="shared" si="6"/>
        <v>18415.263428299986</v>
      </c>
      <c r="G55" s="128">
        <f t="shared" si="7"/>
        <v>9453.1685598606582</v>
      </c>
      <c r="H55" s="128">
        <f t="shared" si="8"/>
        <v>1150.9539642687491</v>
      </c>
      <c r="I55" s="129">
        <f t="shared" si="9"/>
        <v>182479.91452159596</v>
      </c>
      <c r="J55" s="130">
        <f t="shared" si="10"/>
        <v>228099.89315199494</v>
      </c>
      <c r="K55" s="254">
        <f t="shared" si="13"/>
        <v>116.97430418051023</v>
      </c>
      <c r="M55" s="74" t="s">
        <v>186</v>
      </c>
      <c r="N55" s="127" t="s">
        <v>137</v>
      </c>
      <c r="O55" s="90">
        <f>'[2]2018 (Cas)'!O54*1.03</f>
        <v>174701.58283582461</v>
      </c>
      <c r="P55" s="91">
        <f t="shared" si="12"/>
        <v>89.304323494351237</v>
      </c>
      <c r="Q55" s="127">
        <v>37.5</v>
      </c>
      <c r="R55" s="128">
        <f t="shared" si="1"/>
        <v>20964.189940298951</v>
      </c>
      <c r="S55" s="128">
        <f t="shared" si="2"/>
        <v>10761.617502686795</v>
      </c>
      <c r="T55" s="128">
        <f t="shared" si="3"/>
        <v>1310.2618712686844</v>
      </c>
      <c r="U55" s="129">
        <f t="shared" si="4"/>
        <v>207737.65215007903</v>
      </c>
      <c r="V55" s="130">
        <f t="shared" si="11"/>
        <v>259672.06518759878</v>
      </c>
    </row>
    <row r="56" spans="1:22" ht="14.4" x14ac:dyDescent="0.3">
      <c r="A56" s="74" t="s">
        <v>89</v>
      </c>
      <c r="B56" s="127" t="s">
        <v>134</v>
      </c>
      <c r="C56" s="90">
        <f>'[2]2018 (Cas)'!C56*1.03</f>
        <v>157388.52010059872</v>
      </c>
      <c r="D56" s="91">
        <f t="shared" si="5"/>
        <v>80.454195578580809</v>
      </c>
      <c r="E56" s="127">
        <v>37.5</v>
      </c>
      <c r="F56" s="128">
        <f t="shared" si="6"/>
        <v>18886.622412071847</v>
      </c>
      <c r="G56" s="128">
        <f t="shared" si="7"/>
        <v>9695.1328381968815</v>
      </c>
      <c r="H56" s="128">
        <f t="shared" si="8"/>
        <v>1180.4139007544904</v>
      </c>
      <c r="I56" s="129">
        <f t="shared" si="9"/>
        <v>187150.68925162195</v>
      </c>
      <c r="J56" s="130">
        <f t="shared" si="10"/>
        <v>233938.36156452744</v>
      </c>
      <c r="K56" s="254">
        <f t="shared" si="13"/>
        <v>119.9683905459115</v>
      </c>
      <c r="M56" s="74" t="s">
        <v>187</v>
      </c>
      <c r="N56" s="127" t="s">
        <v>137</v>
      </c>
      <c r="O56" s="90">
        <f>'[2]2018 (Cas)'!O55*1.03</f>
        <v>178176.25183324254</v>
      </c>
      <c r="P56" s="91">
        <f t="shared" si="12"/>
        <v>91.080512119229397</v>
      </c>
      <c r="Q56" s="127">
        <v>37.5</v>
      </c>
      <c r="R56" s="128">
        <f t="shared" si="1"/>
        <v>21381.150219989104</v>
      </c>
      <c r="S56" s="128">
        <f t="shared" si="2"/>
        <v>10975.65711292774</v>
      </c>
      <c r="T56" s="128">
        <f t="shared" si="3"/>
        <v>1336.321888749319</v>
      </c>
      <c r="U56" s="129">
        <f t="shared" si="4"/>
        <v>211869.38105490868</v>
      </c>
      <c r="V56" s="130">
        <f t="shared" si="11"/>
        <v>264836.72631863586</v>
      </c>
    </row>
    <row r="57" spans="1:22" ht="14.4" x14ac:dyDescent="0.3">
      <c r="A57" s="74" t="s">
        <v>90</v>
      </c>
      <c r="B57" s="127" t="s">
        <v>134</v>
      </c>
      <c r="C57" s="90">
        <f>'[2]2018 (Cas)'!C57*1.03</f>
        <v>160520.78590743136</v>
      </c>
      <c r="D57" s="91">
        <f t="shared" si="5"/>
        <v>82.055353818495249</v>
      </c>
      <c r="E57" s="127">
        <v>37.5</v>
      </c>
      <c r="F57" s="128">
        <f t="shared" si="6"/>
        <v>19262.494308891761</v>
      </c>
      <c r="G57" s="128">
        <f t="shared" si="7"/>
        <v>9888.0804118977721</v>
      </c>
      <c r="H57" s="128">
        <f t="shared" si="8"/>
        <v>1203.905894305735</v>
      </c>
      <c r="I57" s="129">
        <f t="shared" si="9"/>
        <v>190875.26652252662</v>
      </c>
      <c r="J57" s="130">
        <f t="shared" si="10"/>
        <v>238594.08315315828</v>
      </c>
      <c r="K57" s="254">
        <f t="shared" si="13"/>
        <v>122.3559400785427</v>
      </c>
      <c r="M57" s="74" t="s">
        <v>188</v>
      </c>
      <c r="N57" s="127" t="s">
        <v>137</v>
      </c>
      <c r="O57" s="90">
        <f>'[2]2018 (Cas)'!O56*1.03</f>
        <v>181654.53776577229</v>
      </c>
      <c r="P57" s="91">
        <f t="shared" si="12"/>
        <v>92.858549656624803</v>
      </c>
      <c r="Q57" s="127">
        <v>37.5</v>
      </c>
      <c r="R57" s="128">
        <f t="shared" si="1"/>
        <v>21798.544531892672</v>
      </c>
      <c r="S57" s="128">
        <f t="shared" si="2"/>
        <v>11189.919526371572</v>
      </c>
      <c r="T57" s="128">
        <f t="shared" si="3"/>
        <v>1362.409033243292</v>
      </c>
      <c r="U57" s="129">
        <f t="shared" si="4"/>
        <v>216005.41085727981</v>
      </c>
      <c r="V57" s="130">
        <f t="shared" si="11"/>
        <v>270006.76357159979</v>
      </c>
    </row>
    <row r="58" spans="1:22" ht="14.4" x14ac:dyDescent="0.3">
      <c r="A58" s="74" t="s">
        <v>91</v>
      </c>
      <c r="B58" s="127" t="s">
        <v>134</v>
      </c>
      <c r="C58" s="90">
        <f>'[2]2018 (Cas)'!C58*1.03</f>
        <v>163653.051714264</v>
      </c>
      <c r="D58" s="91">
        <f t="shared" si="5"/>
        <v>83.656512058409717</v>
      </c>
      <c r="E58" s="127">
        <v>37.5</v>
      </c>
      <c r="F58" s="128">
        <f t="shared" si="6"/>
        <v>19638.366205711678</v>
      </c>
      <c r="G58" s="128">
        <f t="shared" si="7"/>
        <v>10081.027985598663</v>
      </c>
      <c r="H58" s="128">
        <f t="shared" si="8"/>
        <v>1227.3978878569799</v>
      </c>
      <c r="I58" s="129">
        <f t="shared" si="9"/>
        <v>194599.84379343133</v>
      </c>
      <c r="J58" s="130">
        <f t="shared" si="10"/>
        <v>243249.80474178915</v>
      </c>
      <c r="K58" s="254">
        <f t="shared" si="13"/>
        <v>124.74348961117391</v>
      </c>
      <c r="M58" s="74" t="s">
        <v>189</v>
      </c>
      <c r="N58" s="127" t="s">
        <v>137</v>
      </c>
      <c r="O58" s="90">
        <f>'[2]2018 (Cas)'!O57*1.03</f>
        <v>200121.40280166751</v>
      </c>
      <c r="P58" s="91">
        <f t="shared" si="12"/>
        <v>102.29848066538914</v>
      </c>
      <c r="Q58" s="127">
        <v>37.5</v>
      </c>
      <c r="R58" s="128">
        <f t="shared" si="1"/>
        <v>24014.5683362001</v>
      </c>
      <c r="S58" s="128">
        <f t="shared" si="2"/>
        <v>12327.478412582717</v>
      </c>
      <c r="T58" s="128">
        <f t="shared" si="3"/>
        <v>1500.9105210125063</v>
      </c>
      <c r="U58" s="129">
        <f t="shared" si="4"/>
        <v>237964.36007146281</v>
      </c>
      <c r="V58" s="130">
        <f t="shared" si="11"/>
        <v>297455.45008932851</v>
      </c>
    </row>
    <row r="59" spans="1:22" ht="14.4" x14ac:dyDescent="0.3">
      <c r="A59" s="74" t="s">
        <v>92</v>
      </c>
      <c r="B59" s="127" t="s">
        <v>134</v>
      </c>
      <c r="C59" s="90">
        <f>'[2]2018 (Cas)'!C59*1.03</f>
        <v>180288.54193854309</v>
      </c>
      <c r="D59" s="91">
        <f t="shared" si="5"/>
        <v>92.160277029287201</v>
      </c>
      <c r="E59" s="127">
        <v>37.5</v>
      </c>
      <c r="F59" s="128">
        <f t="shared" si="6"/>
        <v>21634.625032625168</v>
      </c>
      <c r="G59" s="128">
        <f t="shared" si="7"/>
        <v>11105.774183414254</v>
      </c>
      <c r="H59" s="128">
        <f t="shared" si="8"/>
        <v>1352.164064539073</v>
      </c>
      <c r="I59" s="129">
        <f t="shared" si="9"/>
        <v>214381.10521912159</v>
      </c>
      <c r="J59" s="130">
        <f t="shared" si="10"/>
        <v>267976.381523902</v>
      </c>
      <c r="K59" s="254">
        <f t="shared" si="13"/>
        <v>137.42378539687283</v>
      </c>
      <c r="M59" s="74" t="s">
        <v>190</v>
      </c>
      <c r="N59" s="127" t="s">
        <v>137</v>
      </c>
      <c r="O59" s="90">
        <f>'[2]2018 (Cas)'!O58*1.03</f>
        <v>209940.17598521066</v>
      </c>
      <c r="P59" s="91">
        <f t="shared" si="12"/>
        <v>107.3176618454751</v>
      </c>
      <c r="Q59" s="127">
        <v>37.5</v>
      </c>
      <c r="R59" s="128">
        <f t="shared" si="1"/>
        <v>25192.821118225278</v>
      </c>
      <c r="S59" s="128">
        <f t="shared" si="2"/>
        <v>12932.314840688978</v>
      </c>
      <c r="T59" s="128">
        <f t="shared" si="3"/>
        <v>1574.5513198890799</v>
      </c>
      <c r="U59" s="129">
        <f t="shared" si="4"/>
        <v>249639.86326401401</v>
      </c>
      <c r="V59" s="130">
        <f t="shared" si="11"/>
        <v>312049.82908001752</v>
      </c>
    </row>
    <row r="60" spans="1:22" ht="14.4" x14ac:dyDescent="0.3">
      <c r="A60" s="74" t="s">
        <v>93</v>
      </c>
      <c r="B60" s="127" t="s">
        <v>134</v>
      </c>
      <c r="C60" s="90">
        <f>'[2]2018 (Cas)'!C60*1.03</f>
        <v>189136.77086708229</v>
      </c>
      <c r="D60" s="91">
        <f t="shared" si="5"/>
        <v>96.683333350585201</v>
      </c>
      <c r="E60" s="127">
        <v>37.5</v>
      </c>
      <c r="F60" s="128">
        <f t="shared" si="6"/>
        <v>22696.412504049873</v>
      </c>
      <c r="G60" s="128">
        <f t="shared" si="7"/>
        <v>11650.825085412269</v>
      </c>
      <c r="H60" s="128">
        <f t="shared" si="8"/>
        <v>1418.5257815031171</v>
      </c>
      <c r="I60" s="129">
        <f t="shared" si="9"/>
        <v>224902.53423804755</v>
      </c>
      <c r="J60" s="130">
        <f t="shared" si="10"/>
        <v>281128.16779755941</v>
      </c>
      <c r="K60" s="254">
        <f t="shared" si="13"/>
        <v>144.16829117823559</v>
      </c>
      <c r="M60" s="74" t="s">
        <v>191</v>
      </c>
      <c r="N60" s="127" t="s">
        <v>137</v>
      </c>
      <c r="O60" s="90">
        <f>'[2]2018 (Cas)'!O59*1.03</f>
        <v>214140.64329506631</v>
      </c>
      <c r="P60" s="91">
        <f t="shared" si="12"/>
        <v>109.46486558214252</v>
      </c>
      <c r="Q60" s="127">
        <v>37.5</v>
      </c>
      <c r="R60" s="128">
        <f t="shared" si="1"/>
        <v>25696.877195407957</v>
      </c>
      <c r="S60" s="128">
        <f t="shared" si="2"/>
        <v>13191.063626976085</v>
      </c>
      <c r="T60" s="128">
        <f t="shared" si="3"/>
        <v>1606.0548247129973</v>
      </c>
      <c r="U60" s="129">
        <f t="shared" si="4"/>
        <v>254634.63894216335</v>
      </c>
      <c r="V60" s="130">
        <f t="shared" si="11"/>
        <v>318293.29867770418</v>
      </c>
    </row>
    <row r="61" spans="1:22" ht="14.4" x14ac:dyDescent="0.3">
      <c r="A61" s="74" t="s">
        <v>94</v>
      </c>
      <c r="B61" s="127" t="s">
        <v>134</v>
      </c>
      <c r="C61" s="90">
        <f>'[2]2018 (Cas)'!C61*1.03</f>
        <v>192918.87934900456</v>
      </c>
      <c r="D61" s="91">
        <f t="shared" si="5"/>
        <v>98.616679539427253</v>
      </c>
      <c r="E61" s="127">
        <v>37.5</v>
      </c>
      <c r="F61" s="128">
        <f t="shared" si="6"/>
        <v>23150.265521880548</v>
      </c>
      <c r="G61" s="128">
        <f t="shared" si="7"/>
        <v>11883.802967898682</v>
      </c>
      <c r="H61" s="128">
        <f t="shared" si="8"/>
        <v>1446.8915951175343</v>
      </c>
      <c r="I61" s="129">
        <f t="shared" si="9"/>
        <v>229399.83943390136</v>
      </c>
      <c r="J61" s="130">
        <f t="shared" si="10"/>
        <v>286749.79929237673</v>
      </c>
      <c r="K61" s="254">
        <f t="shared" si="13"/>
        <v>147.05117912429577</v>
      </c>
      <c r="M61" s="74" t="s">
        <v>192</v>
      </c>
      <c r="N61" s="127" t="s">
        <v>137</v>
      </c>
      <c r="O61" s="90">
        <f>'[2]2018 (Cas)'!O60*1.03</f>
        <v>218185.58239511389</v>
      </c>
      <c r="P61" s="91">
        <f t="shared" si="12"/>
        <v>111.5325660805694</v>
      </c>
      <c r="Q61" s="127">
        <v>37.5</v>
      </c>
      <c r="R61" s="128">
        <f t="shared" si="1"/>
        <v>26182.269887413666</v>
      </c>
      <c r="S61" s="128">
        <f t="shared" si="2"/>
        <v>13440.231875539015</v>
      </c>
      <c r="T61" s="128">
        <f t="shared" si="3"/>
        <v>1636.3918679633541</v>
      </c>
      <c r="U61" s="129">
        <f t="shared" si="4"/>
        <v>259444.47602602991</v>
      </c>
      <c r="V61" s="130">
        <f t="shared" si="11"/>
        <v>324305.59503253736</v>
      </c>
    </row>
    <row r="62" spans="1:22" ht="14.4" x14ac:dyDescent="0.3">
      <c r="A62" s="74" t="s">
        <v>95</v>
      </c>
      <c r="B62" s="127" t="s">
        <v>134</v>
      </c>
      <c r="C62" s="90">
        <f>'[2]2018 (Cas)'!C62*1.03</f>
        <v>196705.81041107595</v>
      </c>
      <c r="D62" s="91">
        <f t="shared" si="5"/>
        <v>100.55249094495895</v>
      </c>
      <c r="E62" s="127">
        <v>37.5</v>
      </c>
      <c r="F62" s="128">
        <f t="shared" si="6"/>
        <v>23604.697249329114</v>
      </c>
      <c r="G62" s="128">
        <f t="shared" si="7"/>
        <v>12117.07792132228</v>
      </c>
      <c r="H62" s="128">
        <f t="shared" si="8"/>
        <v>1475.2935780830696</v>
      </c>
      <c r="I62" s="129">
        <f t="shared" si="9"/>
        <v>233902.87915981043</v>
      </c>
      <c r="J62" s="130">
        <f t="shared" si="10"/>
        <v>292378.59894976305</v>
      </c>
      <c r="K62" s="254">
        <f t="shared" si="13"/>
        <v>149.93774305116054</v>
      </c>
      <c r="M62" s="74" t="s">
        <v>193</v>
      </c>
      <c r="N62" s="127" t="s">
        <v>137</v>
      </c>
      <c r="O62" s="90">
        <f>'[2]2018 (Cas)'!O61*1.03</f>
        <v>73684.20209791555</v>
      </c>
      <c r="P62" s="91">
        <f>+O62*12/313/80</f>
        <v>35.311917938298187</v>
      </c>
      <c r="Q62" s="127">
        <v>40</v>
      </c>
      <c r="R62" s="128">
        <f t="shared" si="1"/>
        <v>8842.1042517498663</v>
      </c>
      <c r="S62" s="128">
        <f t="shared" si="2"/>
        <v>4538.9468492315982</v>
      </c>
      <c r="T62" s="128">
        <f t="shared" si="3"/>
        <v>552.63151573436664</v>
      </c>
      <c r="U62" s="129">
        <f t="shared" si="4"/>
        <v>87617.884714631378</v>
      </c>
      <c r="V62" s="130">
        <f t="shared" si="11"/>
        <v>109522.35589328922</v>
      </c>
    </row>
    <row r="63" spans="1:22" ht="14.4" x14ac:dyDescent="0.3">
      <c r="A63" s="74" t="s">
        <v>96</v>
      </c>
      <c r="B63" s="127" t="s">
        <v>134</v>
      </c>
      <c r="C63" s="90">
        <f>'[2]2018 (Cas)'!C63*1.03</f>
        <v>68991.83161285294</v>
      </c>
      <c r="D63" s="91">
        <f>+C63*12/313/80</f>
        <v>33.063178089226653</v>
      </c>
      <c r="E63" s="127">
        <v>40</v>
      </c>
      <c r="F63" s="128">
        <f t="shared" si="6"/>
        <v>8279.019793542353</v>
      </c>
      <c r="G63" s="128">
        <f t="shared" si="7"/>
        <v>4249.8968273517412</v>
      </c>
      <c r="H63" s="128">
        <f t="shared" si="8"/>
        <v>517.43873709639706</v>
      </c>
      <c r="I63" s="129">
        <f t="shared" si="9"/>
        <v>82038.186970843424</v>
      </c>
      <c r="J63" s="130">
        <f t="shared" si="10"/>
        <v>102547.73371355428</v>
      </c>
      <c r="K63" s="254">
        <f t="shared" si="13"/>
        <v>52.588581391566294</v>
      </c>
      <c r="M63" s="74" t="s">
        <v>194</v>
      </c>
      <c r="N63" s="127" t="s">
        <v>137</v>
      </c>
      <c r="O63" s="90">
        <f>'[2]2018 (Cas)'!O62*1.03</f>
        <v>77582.052503415951</v>
      </c>
      <c r="P63" s="91">
        <f t="shared" ref="P63:P86" si="14">+O63*12/313/80</f>
        <v>37.179897365854288</v>
      </c>
      <c r="Q63" s="127">
        <v>40</v>
      </c>
      <c r="R63" s="128">
        <f t="shared" si="1"/>
        <v>9309.846300409914</v>
      </c>
      <c r="S63" s="128">
        <f t="shared" si="2"/>
        <v>4779.0544342104231</v>
      </c>
      <c r="T63" s="128">
        <f t="shared" si="3"/>
        <v>581.86539377561962</v>
      </c>
      <c r="U63" s="129">
        <f t="shared" si="4"/>
        <v>92252.818631811911</v>
      </c>
      <c r="V63" s="130">
        <f t="shared" si="11"/>
        <v>115316.02328976488</v>
      </c>
    </row>
    <row r="64" spans="1:22" ht="14.4" x14ac:dyDescent="0.3">
      <c r="A64" s="74" t="s">
        <v>97</v>
      </c>
      <c r="B64" s="127" t="s">
        <v>134</v>
      </c>
      <c r="C64" s="90">
        <f>'[2]2018 (Cas)'!C64*1.03</f>
        <v>72930.673949620556</v>
      </c>
      <c r="D64" s="91">
        <f t="shared" ref="D64:D87" si="15">+C64*12/313/80</f>
        <v>34.950802212278219</v>
      </c>
      <c r="E64" s="127">
        <v>40</v>
      </c>
      <c r="F64" s="128">
        <f t="shared" si="6"/>
        <v>8751.6808739544667</v>
      </c>
      <c r="G64" s="128">
        <f t="shared" si="7"/>
        <v>4492.5295152966264</v>
      </c>
      <c r="H64" s="128">
        <f t="shared" si="8"/>
        <v>546.98005462215417</v>
      </c>
      <c r="I64" s="129">
        <f t="shared" si="9"/>
        <v>86721.864393493801</v>
      </c>
      <c r="J64" s="130">
        <f t="shared" si="10"/>
        <v>108402.33049186725</v>
      </c>
      <c r="K64" s="254">
        <f t="shared" si="13"/>
        <v>55.590938713778073</v>
      </c>
      <c r="M64" s="74" t="s">
        <v>195</v>
      </c>
      <c r="N64" s="127" t="s">
        <v>137</v>
      </c>
      <c r="O64" s="90">
        <f>'[2]2018 (Cas)'!O63*1.03</f>
        <v>81516.072260034474</v>
      </c>
      <c r="P64" s="91">
        <f t="shared" si="14"/>
        <v>39.065210348259328</v>
      </c>
      <c r="Q64" s="127">
        <v>40</v>
      </c>
      <c r="R64" s="128">
        <f t="shared" si="1"/>
        <v>9781.9286712041358</v>
      </c>
      <c r="S64" s="128">
        <f t="shared" si="2"/>
        <v>5021.3900512181235</v>
      </c>
      <c r="T64" s="128">
        <f t="shared" si="3"/>
        <v>611.37054195025848</v>
      </c>
      <c r="U64" s="129">
        <f t="shared" si="4"/>
        <v>96930.761524406989</v>
      </c>
      <c r="V64" s="130">
        <f t="shared" si="11"/>
        <v>121163.45190550873</v>
      </c>
    </row>
    <row r="65" spans="1:22" ht="14.4" x14ac:dyDescent="0.3">
      <c r="A65" s="74" t="s">
        <v>98</v>
      </c>
      <c r="B65" s="127" t="s">
        <v>134</v>
      </c>
      <c r="C65" s="90">
        <f>'[2]2018 (Cas)'!C65*1.03</f>
        <v>76874.338866537277</v>
      </c>
      <c r="D65" s="91">
        <f t="shared" si="15"/>
        <v>36.840737475976333</v>
      </c>
      <c r="E65" s="127">
        <v>40</v>
      </c>
      <c r="F65" s="128">
        <f t="shared" si="6"/>
        <v>9224.9206639844724</v>
      </c>
      <c r="G65" s="128">
        <f t="shared" si="7"/>
        <v>4735.4592741786964</v>
      </c>
      <c r="H65" s="128">
        <f t="shared" si="8"/>
        <v>576.55754149902953</v>
      </c>
      <c r="I65" s="129">
        <f t="shared" si="9"/>
        <v>91411.276346199476</v>
      </c>
      <c r="J65" s="130">
        <f t="shared" si="10"/>
        <v>114264.09543274934</v>
      </c>
      <c r="K65" s="254">
        <f t="shared" si="13"/>
        <v>58.596972016794531</v>
      </c>
      <c r="M65" s="74" t="s">
        <v>196</v>
      </c>
      <c r="N65" s="127" t="s">
        <v>137</v>
      </c>
      <c r="O65" s="90">
        <f>'[2]2018 (Cas)'!O64*1.03</f>
        <v>85456.120241839366</v>
      </c>
      <c r="P65" s="91">
        <f t="shared" si="14"/>
        <v>40.953412256472532</v>
      </c>
      <c r="Q65" s="127">
        <v>40</v>
      </c>
      <c r="R65" s="128">
        <f t="shared" si="1"/>
        <v>10254.734429020724</v>
      </c>
      <c r="S65" s="128">
        <f t="shared" si="2"/>
        <v>5264.0970068973047</v>
      </c>
      <c r="T65" s="128">
        <f t="shared" si="3"/>
        <v>640.92090181379524</v>
      </c>
      <c r="U65" s="129">
        <f t="shared" si="4"/>
        <v>101615.87257957119</v>
      </c>
      <c r="V65" s="130">
        <f t="shared" si="11"/>
        <v>127019.840724464</v>
      </c>
    </row>
    <row r="66" spans="1:22" ht="14.4" x14ac:dyDescent="0.3">
      <c r="A66" s="74" t="s">
        <v>99</v>
      </c>
      <c r="B66" s="127" t="s">
        <v>134</v>
      </c>
      <c r="C66" s="90">
        <f>'[2]2018 (Cas)'!C66*1.03</f>
        <v>80815.592493379474</v>
      </c>
      <c r="D66" s="91">
        <f t="shared" si="15"/>
        <v>38.729517169351183</v>
      </c>
      <c r="E66" s="127">
        <v>40</v>
      </c>
      <c r="F66" s="128">
        <f t="shared" si="6"/>
        <v>9697.8710992055367</v>
      </c>
      <c r="G66" s="128">
        <f t="shared" si="7"/>
        <v>4978.2404975921763</v>
      </c>
      <c r="H66" s="128">
        <f t="shared" si="8"/>
        <v>606.11694370034604</v>
      </c>
      <c r="I66" s="129">
        <f t="shared" si="9"/>
        <v>96097.821033877539</v>
      </c>
      <c r="J66" s="130">
        <f t="shared" si="10"/>
        <v>120122.27629234693</v>
      </c>
      <c r="K66" s="254">
        <f t="shared" si="13"/>
        <v>61.601167329408682</v>
      </c>
      <c r="M66" s="74" t="s">
        <v>197</v>
      </c>
      <c r="N66" s="127" t="s">
        <v>137</v>
      </c>
      <c r="O66" s="90">
        <f>'[2]2018 (Cas)'!O65*1.03</f>
        <v>88653.490880684738</v>
      </c>
      <c r="P66" s="91">
        <f t="shared" si="14"/>
        <v>42.485698505120482</v>
      </c>
      <c r="Q66" s="127">
        <v>40</v>
      </c>
      <c r="R66" s="128">
        <f t="shared" si="1"/>
        <v>10638.418905682169</v>
      </c>
      <c r="S66" s="128">
        <f t="shared" si="2"/>
        <v>5461.0550382501797</v>
      </c>
      <c r="T66" s="128">
        <f t="shared" si="3"/>
        <v>664.90118160513555</v>
      </c>
      <c r="U66" s="129">
        <f t="shared" si="4"/>
        <v>105417.86600622222</v>
      </c>
      <c r="V66" s="130">
        <f t="shared" si="11"/>
        <v>131772.33250777778</v>
      </c>
    </row>
    <row r="67" spans="1:22" ht="14.4" x14ac:dyDescent="0.3">
      <c r="A67" s="74" t="s">
        <v>100</v>
      </c>
      <c r="B67" s="127" t="s">
        <v>134</v>
      </c>
      <c r="C67" s="90">
        <f>'[2]2018 (Cas)'!C67*1.03</f>
        <v>84021.402647485709</v>
      </c>
      <c r="D67" s="91">
        <f t="shared" si="15"/>
        <v>40.265847914130532</v>
      </c>
      <c r="E67" s="127">
        <v>40</v>
      </c>
      <c r="F67" s="128">
        <f t="shared" si="6"/>
        <v>10082.568317698284</v>
      </c>
      <c r="G67" s="128">
        <f t="shared" si="7"/>
        <v>5175.7184030851195</v>
      </c>
      <c r="H67" s="128">
        <f t="shared" si="8"/>
        <v>630.16051985614274</v>
      </c>
      <c r="I67" s="129">
        <f t="shared" si="9"/>
        <v>99909.84988812526</v>
      </c>
      <c r="J67" s="130">
        <f t="shared" si="10"/>
        <v>124887.31236015657</v>
      </c>
      <c r="K67" s="254">
        <f t="shared" si="13"/>
        <v>64.044775569311057</v>
      </c>
      <c r="M67" s="74" t="s">
        <v>198</v>
      </c>
      <c r="N67" s="127" t="s">
        <v>137</v>
      </c>
      <c r="O67" s="90">
        <f>'[2]2018 (Cas)'!O66*1.03</f>
        <v>91853.272809604619</v>
      </c>
      <c r="P67" s="91">
        <f t="shared" si="14"/>
        <v>44.019140324091666</v>
      </c>
      <c r="Q67" s="127">
        <v>40</v>
      </c>
      <c r="R67" s="128">
        <f t="shared" si="1"/>
        <v>11022.392737152553</v>
      </c>
      <c r="S67" s="128">
        <f t="shared" si="2"/>
        <v>5658.1616050716448</v>
      </c>
      <c r="T67" s="128">
        <f t="shared" si="3"/>
        <v>688.89954607203458</v>
      </c>
      <c r="U67" s="129">
        <f t="shared" si="4"/>
        <v>109222.72669790084</v>
      </c>
      <c r="V67" s="130">
        <f t="shared" si="11"/>
        <v>136528.40837237606</v>
      </c>
    </row>
    <row r="68" spans="1:22" ht="14.4" x14ac:dyDescent="0.3">
      <c r="A68" s="74" t="s">
        <v>101</v>
      </c>
      <c r="B68" s="127" t="s">
        <v>134</v>
      </c>
      <c r="C68" s="90">
        <f>'[2]2018 (Cas)'!C68*1.03</f>
        <v>87221.184576405605</v>
      </c>
      <c r="D68" s="91">
        <f t="shared" si="15"/>
        <v>41.79928973310173</v>
      </c>
      <c r="E68" s="127">
        <v>40</v>
      </c>
      <c r="F68" s="128">
        <f t="shared" si="6"/>
        <v>10466.542149168672</v>
      </c>
      <c r="G68" s="128">
        <f t="shared" si="7"/>
        <v>5372.8249699065855</v>
      </c>
      <c r="H68" s="128">
        <f t="shared" si="8"/>
        <v>654.158884323042</v>
      </c>
      <c r="I68" s="129">
        <f t="shared" si="9"/>
        <v>103714.7105798039</v>
      </c>
      <c r="J68" s="130">
        <f t="shared" si="10"/>
        <v>129643.38822475488</v>
      </c>
      <c r="K68" s="254">
        <f t="shared" si="13"/>
        <v>66.483788833207626</v>
      </c>
      <c r="M68" s="74" t="s">
        <v>199</v>
      </c>
      <c r="N68" s="127" t="s">
        <v>137</v>
      </c>
      <c r="O68" s="90">
        <f>'[2]2018 (Cas)'!O67*1.03</f>
        <v>95051.849093487224</v>
      </c>
      <c r="P68" s="91">
        <f t="shared" si="14"/>
        <v>45.552004357901225</v>
      </c>
      <c r="Q68" s="127">
        <v>40</v>
      </c>
      <c r="R68" s="128">
        <f t="shared" si="1"/>
        <v>11406.221891218467</v>
      </c>
      <c r="S68" s="128">
        <f t="shared" si="2"/>
        <v>5855.193904158813</v>
      </c>
      <c r="T68" s="128">
        <f t="shared" si="3"/>
        <v>712.8888682011542</v>
      </c>
      <c r="U68" s="129">
        <f t="shared" si="4"/>
        <v>113026.15375706567</v>
      </c>
      <c r="V68" s="130">
        <f t="shared" si="11"/>
        <v>141282.69219633209</v>
      </c>
    </row>
    <row r="69" spans="1:22" ht="14.4" x14ac:dyDescent="0.3">
      <c r="A69" s="74" t="s">
        <v>102</v>
      </c>
      <c r="B69" s="127" t="s">
        <v>134</v>
      </c>
      <c r="C69" s="90">
        <f>'[2]2018 (Cas)'!C69*1.03</f>
        <v>90425.789085474564</v>
      </c>
      <c r="D69" s="91">
        <f t="shared" si="15"/>
        <v>43.335042692719441</v>
      </c>
      <c r="E69" s="127">
        <v>40</v>
      </c>
      <c r="F69" s="128">
        <f t="shared" si="6"/>
        <v>10851.094690256947</v>
      </c>
      <c r="G69" s="128">
        <f t="shared" si="7"/>
        <v>5570.2286076652326</v>
      </c>
      <c r="H69" s="128">
        <f t="shared" si="8"/>
        <v>678.19341814105917</v>
      </c>
      <c r="I69" s="129">
        <f t="shared" si="9"/>
        <v>107525.3058015378</v>
      </c>
      <c r="J69" s="130">
        <f t="shared" si="10"/>
        <v>134406.63225192224</v>
      </c>
      <c r="K69" s="254">
        <f t="shared" ref="K69:K87" si="16">SUM(J69/52)/37.5</f>
        <v>68.92647807790884</v>
      </c>
      <c r="M69" s="74" t="s">
        <v>200</v>
      </c>
      <c r="N69" s="127" t="s">
        <v>137</v>
      </c>
      <c r="O69" s="90">
        <f>'[2]2018 (Cas)'!O68*1.03</f>
        <v>98246.808442258014</v>
      </c>
      <c r="P69" s="91">
        <f t="shared" si="14"/>
        <v>47.083135036225883</v>
      </c>
      <c r="Q69" s="127">
        <v>40</v>
      </c>
      <c r="R69" s="128">
        <f t="shared" si="1"/>
        <v>11789.617013070962</v>
      </c>
      <c r="S69" s="128">
        <f t="shared" si="2"/>
        <v>6052.0034000430942</v>
      </c>
      <c r="T69" s="128">
        <f t="shared" si="3"/>
        <v>736.8510633169351</v>
      </c>
      <c r="U69" s="129">
        <f t="shared" si="4"/>
        <v>116825.279918689</v>
      </c>
      <c r="V69" s="130">
        <f t="shared" si="11"/>
        <v>146031.59989836125</v>
      </c>
    </row>
    <row r="70" spans="1:22" ht="14.4" x14ac:dyDescent="0.3">
      <c r="A70" s="74" t="s">
        <v>103</v>
      </c>
      <c r="B70" s="127" t="s">
        <v>134</v>
      </c>
      <c r="C70" s="90">
        <f>'[2]2018 (Cas)'!C70*1.03</f>
        <v>93625.571014394445</v>
      </c>
      <c r="D70" s="91">
        <f t="shared" si="15"/>
        <v>44.868484511690625</v>
      </c>
      <c r="E70" s="127">
        <v>40</v>
      </c>
      <c r="F70" s="128">
        <f t="shared" ref="F70:F87" si="17">C70*F$4</f>
        <v>11235.068521727333</v>
      </c>
      <c r="G70" s="128">
        <f t="shared" ref="G70:G87" si="18">(C70+F70)*5.5%</f>
        <v>5767.3351744866977</v>
      </c>
      <c r="H70" s="128">
        <f t="shared" ref="H70:H87" si="19">(C70)*0.75%</f>
        <v>702.19178260795832</v>
      </c>
      <c r="I70" s="129">
        <f t="shared" ref="I70:I87" si="20">C70+F70+G70+H70</f>
        <v>111330.16649321643</v>
      </c>
      <c r="J70" s="130">
        <f t="shared" ref="J70:J87" si="21">I70*1.25</f>
        <v>139162.70811652055</v>
      </c>
      <c r="K70" s="254">
        <f t="shared" si="16"/>
        <v>71.365491341805409</v>
      </c>
      <c r="M70" s="74" t="s">
        <v>201</v>
      </c>
      <c r="N70" s="127" t="s">
        <v>137</v>
      </c>
      <c r="O70" s="90">
        <f>'[2]2018 (Cas)'!O69*1.03</f>
        <v>103170.66277447688</v>
      </c>
      <c r="P70" s="91">
        <f t="shared" si="14"/>
        <v>49.442809636330779</v>
      </c>
      <c r="Q70" s="127">
        <v>40</v>
      </c>
      <c r="R70" s="128">
        <f t="shared" ref="R70:R86" si="22">O70*F$4</f>
        <v>12380.479532937225</v>
      </c>
      <c r="S70" s="128">
        <f t="shared" ref="S70:S86" si="23">(O70+R70)*5.5%</f>
        <v>6355.3128269077761</v>
      </c>
      <c r="T70" s="128">
        <f t="shared" ref="T70:T86" si="24">(O70)*0.75%</f>
        <v>773.77997080857654</v>
      </c>
      <c r="U70" s="129">
        <f t="shared" ref="U70:U86" si="25">O70+R70+S70+T70</f>
        <v>122680.23510513046</v>
      </c>
      <c r="V70" s="130">
        <f t="shared" si="11"/>
        <v>153350.29388141306</v>
      </c>
    </row>
    <row r="71" spans="1:22" ht="14.4" x14ac:dyDescent="0.3">
      <c r="A71" s="74" t="s">
        <v>104</v>
      </c>
      <c r="B71" s="127" t="s">
        <v>134</v>
      </c>
      <c r="C71" s="90">
        <f>'[2]2018 (Cas)'!C71*1.03</f>
        <v>98554.2479267624</v>
      </c>
      <c r="D71" s="91">
        <f t="shared" si="15"/>
        <v>47.230470252442046</v>
      </c>
      <c r="E71" s="127">
        <v>40</v>
      </c>
      <c r="F71" s="128">
        <f t="shared" si="17"/>
        <v>11826.509751211488</v>
      </c>
      <c r="G71" s="128">
        <f t="shared" si="18"/>
        <v>6070.9416722885635</v>
      </c>
      <c r="H71" s="128">
        <f t="shared" si="19"/>
        <v>739.156859450718</v>
      </c>
      <c r="I71" s="129">
        <f t="shared" si="20"/>
        <v>117190.85620971317</v>
      </c>
      <c r="J71" s="130">
        <f t="shared" si="21"/>
        <v>146488.57026214147</v>
      </c>
      <c r="K71" s="254">
        <f t="shared" si="16"/>
        <v>75.12234372417511</v>
      </c>
      <c r="M71" s="74" t="s">
        <v>202</v>
      </c>
      <c r="N71" s="127" t="s">
        <v>137</v>
      </c>
      <c r="O71" s="90">
        <f>'[2]2018 (Cas)'!O70*1.03</f>
        <v>106862.34787860373</v>
      </c>
      <c r="P71" s="91">
        <f t="shared" si="14"/>
        <v>51.211987801247787</v>
      </c>
      <c r="Q71" s="127">
        <v>40</v>
      </c>
      <c r="R71" s="128">
        <f t="shared" si="22"/>
        <v>12823.481745432447</v>
      </c>
      <c r="S71" s="128">
        <f t="shared" si="23"/>
        <v>6582.7206293219897</v>
      </c>
      <c r="T71" s="128">
        <f t="shared" si="24"/>
        <v>801.46760908952797</v>
      </c>
      <c r="U71" s="129">
        <f t="shared" si="25"/>
        <v>127070.0178624477</v>
      </c>
      <c r="V71" s="130">
        <f t="shared" ref="V71:V86" si="26">U71*1.25</f>
        <v>158837.52232805963</v>
      </c>
    </row>
    <row r="72" spans="1:22" ht="14.4" x14ac:dyDescent="0.3">
      <c r="A72" s="74" t="s">
        <v>105</v>
      </c>
      <c r="B72" s="127" t="s">
        <v>134</v>
      </c>
      <c r="C72" s="90">
        <f>'[2]2018 (Cas)'!C72*1.03</f>
        <v>102250.75561103834</v>
      </c>
      <c r="D72" s="91">
        <f t="shared" si="15"/>
        <v>49.001959558005595</v>
      </c>
      <c r="E72" s="127">
        <v>40</v>
      </c>
      <c r="F72" s="128">
        <f t="shared" si="17"/>
        <v>12270.090673324601</v>
      </c>
      <c r="G72" s="128">
        <f t="shared" si="18"/>
        <v>6298.6465456399628</v>
      </c>
      <c r="H72" s="128">
        <f t="shared" si="19"/>
        <v>766.88066708278757</v>
      </c>
      <c r="I72" s="129">
        <f t="shared" si="20"/>
        <v>121586.3734970857</v>
      </c>
      <c r="J72" s="130">
        <f t="shared" si="21"/>
        <v>151982.96687135712</v>
      </c>
      <c r="K72" s="254">
        <f t="shared" si="16"/>
        <v>77.939983010952375</v>
      </c>
      <c r="M72" s="74" t="s">
        <v>203</v>
      </c>
      <c r="N72" s="127" t="s">
        <v>137</v>
      </c>
      <c r="O72" s="90">
        <f>'[2]2018 (Cas)'!O71*1.03</f>
        <v>110549.21040258151</v>
      </c>
      <c r="P72" s="91">
        <f t="shared" si="14"/>
        <v>52.978854825518297</v>
      </c>
      <c r="Q72" s="127">
        <v>40</v>
      </c>
      <c r="R72" s="128">
        <f t="shared" si="22"/>
        <v>13265.90524830978</v>
      </c>
      <c r="S72" s="128">
        <f t="shared" si="23"/>
        <v>6809.8313607990203</v>
      </c>
      <c r="T72" s="128">
        <f t="shared" si="24"/>
        <v>829.11907801936127</v>
      </c>
      <c r="U72" s="129">
        <f t="shared" si="25"/>
        <v>131454.06608970967</v>
      </c>
      <c r="V72" s="130">
        <f t="shared" si="26"/>
        <v>164317.58261213708</v>
      </c>
    </row>
    <row r="73" spans="1:22" ht="14.4" x14ac:dyDescent="0.3">
      <c r="A73" s="74" t="s">
        <v>106</v>
      </c>
      <c r="B73" s="127" t="s">
        <v>134</v>
      </c>
      <c r="C73" s="90">
        <f>'[2]2018 (Cas)'!C73*1.03</f>
        <v>105948.46894035155</v>
      </c>
      <c r="D73" s="91">
        <f t="shared" si="15"/>
        <v>50.774026648730775</v>
      </c>
      <c r="E73" s="127">
        <v>40</v>
      </c>
      <c r="F73" s="128">
        <f t="shared" si="17"/>
        <v>12713.816272842185</v>
      </c>
      <c r="G73" s="128">
        <f t="shared" si="18"/>
        <v>6526.4256867256554</v>
      </c>
      <c r="H73" s="128">
        <f t="shared" si="19"/>
        <v>794.61351705263655</v>
      </c>
      <c r="I73" s="129">
        <f t="shared" si="20"/>
        <v>125983.32441697203</v>
      </c>
      <c r="J73" s="130">
        <f t="shared" si="21"/>
        <v>157479.15552121503</v>
      </c>
      <c r="K73" s="254">
        <f t="shared" si="16"/>
        <v>80.758541292930786</v>
      </c>
      <c r="M73" s="74" t="s">
        <v>204</v>
      </c>
      <c r="N73" s="127" t="s">
        <v>137</v>
      </c>
      <c r="O73" s="90">
        <f>'[2]2018 (Cas)'!O72*1.03</f>
        <v>114242.10115174565</v>
      </c>
      <c r="P73" s="91">
        <f t="shared" si="14"/>
        <v>54.748610775596958</v>
      </c>
      <c r="Q73" s="127">
        <v>40</v>
      </c>
      <c r="R73" s="128">
        <f t="shared" si="22"/>
        <v>13709.052138209478</v>
      </c>
      <c r="S73" s="128">
        <f t="shared" si="23"/>
        <v>7037.3134309475317</v>
      </c>
      <c r="T73" s="128">
        <f t="shared" si="24"/>
        <v>856.81575863809235</v>
      </c>
      <c r="U73" s="129">
        <f t="shared" si="25"/>
        <v>135845.28247954074</v>
      </c>
      <c r="V73" s="130">
        <f t="shared" si="26"/>
        <v>169806.60309942591</v>
      </c>
    </row>
    <row r="74" spans="1:22" ht="14.4" x14ac:dyDescent="0.3">
      <c r="A74" s="74" t="s">
        <v>107</v>
      </c>
      <c r="B74" s="127" t="s">
        <v>134</v>
      </c>
      <c r="C74" s="90">
        <f>'[2]2018 (Cas)'!C74*1.03</f>
        <v>109644.97662462751</v>
      </c>
      <c r="D74" s="91">
        <f t="shared" si="15"/>
        <v>52.545515954294345</v>
      </c>
      <c r="E74" s="127">
        <v>40</v>
      </c>
      <c r="F74" s="128">
        <f t="shared" si="17"/>
        <v>13157.397194955302</v>
      </c>
      <c r="G74" s="128">
        <f t="shared" si="18"/>
        <v>6754.1305600770547</v>
      </c>
      <c r="H74" s="128">
        <f t="shared" si="19"/>
        <v>822.33732468470635</v>
      </c>
      <c r="I74" s="129">
        <f t="shared" si="20"/>
        <v>130378.84170434457</v>
      </c>
      <c r="J74" s="130">
        <f t="shared" si="21"/>
        <v>162973.5521304307</v>
      </c>
      <c r="K74" s="254">
        <f t="shared" si="16"/>
        <v>83.576180579708051</v>
      </c>
      <c r="M74" s="74" t="s">
        <v>205</v>
      </c>
      <c r="N74" s="127" t="s">
        <v>137</v>
      </c>
      <c r="O74" s="90">
        <f>'[2]2018 (Cas)'!O73*1.03</f>
        <v>117928.9636757234</v>
      </c>
      <c r="P74" s="91">
        <f t="shared" si="14"/>
        <v>56.51547779986744</v>
      </c>
      <c r="Q74" s="127">
        <v>40</v>
      </c>
      <c r="R74" s="128">
        <f t="shared" si="22"/>
        <v>14151.475641086807</v>
      </c>
      <c r="S74" s="128">
        <f t="shared" si="23"/>
        <v>7264.4241624245606</v>
      </c>
      <c r="T74" s="128">
        <f t="shared" si="24"/>
        <v>884.46722756792542</v>
      </c>
      <c r="U74" s="129">
        <f t="shared" si="25"/>
        <v>140229.33070680266</v>
      </c>
      <c r="V74" s="130">
        <f t="shared" si="26"/>
        <v>175286.66338350333</v>
      </c>
    </row>
    <row r="75" spans="1:22" ht="14.4" x14ac:dyDescent="0.3">
      <c r="A75" s="74" t="s">
        <v>108</v>
      </c>
      <c r="B75" s="127" t="s">
        <v>134</v>
      </c>
      <c r="C75" s="90">
        <f>'[2]2018 (Cas)'!C75*1.03</f>
        <v>113339.0730188289</v>
      </c>
      <c r="D75" s="91">
        <f t="shared" si="15"/>
        <v>54.31584968953463</v>
      </c>
      <c r="E75" s="127">
        <v>40</v>
      </c>
      <c r="F75" s="128">
        <f t="shared" si="17"/>
        <v>13600.688762259468</v>
      </c>
      <c r="G75" s="128">
        <f t="shared" si="18"/>
        <v>6981.6868979598603</v>
      </c>
      <c r="H75" s="128">
        <f t="shared" si="19"/>
        <v>850.04304764121673</v>
      </c>
      <c r="I75" s="129">
        <f t="shared" si="20"/>
        <v>134771.49172668945</v>
      </c>
      <c r="J75" s="130">
        <f t="shared" si="21"/>
        <v>168464.36465836182</v>
      </c>
      <c r="K75" s="254">
        <f t="shared" si="16"/>
        <v>86.39198187608298</v>
      </c>
      <c r="M75" s="74" t="s">
        <v>206</v>
      </c>
      <c r="N75" s="127" t="s">
        <v>137</v>
      </c>
      <c r="O75" s="90">
        <f>'[2]2018 (Cas)'!O74*1.03</f>
        <v>121625.47135999936</v>
      </c>
      <c r="P75" s="91">
        <f t="shared" si="14"/>
        <v>58.286967105430996</v>
      </c>
      <c r="Q75" s="127">
        <v>40</v>
      </c>
      <c r="R75" s="128">
        <f t="shared" si="22"/>
        <v>14595.056563199922</v>
      </c>
      <c r="S75" s="128">
        <f t="shared" si="23"/>
        <v>7492.1290357759608</v>
      </c>
      <c r="T75" s="128">
        <f t="shared" si="24"/>
        <v>912.1910351999951</v>
      </c>
      <c r="U75" s="129">
        <f t="shared" si="25"/>
        <v>144624.84799417524</v>
      </c>
      <c r="V75" s="130">
        <f t="shared" si="26"/>
        <v>180781.05999271906</v>
      </c>
    </row>
    <row r="76" spans="1:22" ht="14.4" x14ac:dyDescent="0.3">
      <c r="A76" s="74" t="s">
        <v>109</v>
      </c>
      <c r="B76" s="127" t="s">
        <v>134</v>
      </c>
      <c r="C76" s="90">
        <f>'[2]2018 (Cas)'!C76*1.03</f>
        <v>117036.78634814215</v>
      </c>
      <c r="D76" s="91">
        <f t="shared" si="15"/>
        <v>56.087916780259818</v>
      </c>
      <c r="E76" s="127">
        <v>40</v>
      </c>
      <c r="F76" s="128">
        <f t="shared" si="17"/>
        <v>14044.414361777057</v>
      </c>
      <c r="G76" s="128">
        <f t="shared" si="18"/>
        <v>7209.4660390455565</v>
      </c>
      <c r="H76" s="128">
        <f t="shared" si="19"/>
        <v>877.77589761106606</v>
      </c>
      <c r="I76" s="129">
        <f t="shared" si="20"/>
        <v>139168.44264657586</v>
      </c>
      <c r="J76" s="130">
        <f t="shared" si="21"/>
        <v>173960.55330821982</v>
      </c>
      <c r="K76" s="254">
        <f t="shared" si="16"/>
        <v>89.210540158061448</v>
      </c>
      <c r="M76" s="74" t="s">
        <v>207</v>
      </c>
      <c r="N76" s="127" t="s">
        <v>137</v>
      </c>
      <c r="O76" s="90">
        <f>'[2]2018 (Cas)'!O75*1.03</f>
        <v>125311.12823893988</v>
      </c>
      <c r="P76" s="91">
        <f t="shared" si="14"/>
        <v>60.053256344539875</v>
      </c>
      <c r="Q76" s="127">
        <v>40</v>
      </c>
      <c r="R76" s="128">
        <f t="shared" si="22"/>
        <v>15037.335388672785</v>
      </c>
      <c r="S76" s="128">
        <f t="shared" si="23"/>
        <v>7719.1654995186973</v>
      </c>
      <c r="T76" s="128">
        <f t="shared" si="24"/>
        <v>939.83346179204909</v>
      </c>
      <c r="U76" s="129">
        <f t="shared" si="25"/>
        <v>149007.46258892343</v>
      </c>
      <c r="V76" s="130">
        <f t="shared" si="26"/>
        <v>186259.32823615428</v>
      </c>
    </row>
    <row r="77" spans="1:22" ht="14.4" x14ac:dyDescent="0.3">
      <c r="A77" s="74" t="s">
        <v>110</v>
      </c>
      <c r="B77" s="127" t="s">
        <v>134</v>
      </c>
      <c r="C77" s="90">
        <f>'[2]2018 (Cas)'!C77*1.03</f>
        <v>120728.471452269</v>
      </c>
      <c r="D77" s="91">
        <f t="shared" si="15"/>
        <v>57.857094945176833</v>
      </c>
      <c r="E77" s="127">
        <v>40</v>
      </c>
      <c r="F77" s="128">
        <f t="shared" si="17"/>
        <v>14487.41657427228</v>
      </c>
      <c r="G77" s="128">
        <f t="shared" si="18"/>
        <v>7436.8738414597701</v>
      </c>
      <c r="H77" s="128">
        <f t="shared" si="19"/>
        <v>905.46353589201749</v>
      </c>
      <c r="I77" s="129">
        <f t="shared" si="20"/>
        <v>143558.22540389307</v>
      </c>
      <c r="J77" s="130">
        <f t="shared" si="21"/>
        <v>179447.78175486633</v>
      </c>
      <c r="K77" s="254">
        <f t="shared" si="16"/>
        <v>92.024503464034012</v>
      </c>
      <c r="M77" s="74" t="s">
        <v>208</v>
      </c>
      <c r="N77" s="127" t="s">
        <v>137</v>
      </c>
      <c r="O77" s="90">
        <f>'[2]2018 (Cas)'!O76*1.03</f>
        <v>129002.81334306675</v>
      </c>
      <c r="P77" s="91">
        <f t="shared" si="14"/>
        <v>61.822434509456912</v>
      </c>
      <c r="Q77" s="127">
        <v>40</v>
      </c>
      <c r="R77" s="128">
        <f t="shared" si="22"/>
        <v>15480.33760116801</v>
      </c>
      <c r="S77" s="128">
        <f t="shared" si="23"/>
        <v>7946.5733019329127</v>
      </c>
      <c r="T77" s="128">
        <f t="shared" si="24"/>
        <v>967.52110007300064</v>
      </c>
      <c r="U77" s="129">
        <f t="shared" si="25"/>
        <v>153397.2453462407</v>
      </c>
      <c r="V77" s="130">
        <f t="shared" si="26"/>
        <v>191746.55668280087</v>
      </c>
    </row>
    <row r="78" spans="1:22" ht="14.4" x14ac:dyDescent="0.3">
      <c r="A78" s="74" t="s">
        <v>111</v>
      </c>
      <c r="B78" s="127" t="s">
        <v>134</v>
      </c>
      <c r="C78" s="90">
        <f>'[2]2018 (Cas)'!C78*1.03</f>
        <v>124426.18478158225</v>
      </c>
      <c r="D78" s="91">
        <f t="shared" si="15"/>
        <v>59.629162035902041</v>
      </c>
      <c r="E78" s="127">
        <v>40</v>
      </c>
      <c r="F78" s="128">
        <f t="shared" si="17"/>
        <v>14931.142173789871</v>
      </c>
      <c r="G78" s="128">
        <f t="shared" si="18"/>
        <v>7664.6529825454663</v>
      </c>
      <c r="H78" s="128">
        <f t="shared" si="19"/>
        <v>933.19638586186693</v>
      </c>
      <c r="I78" s="129">
        <f t="shared" si="20"/>
        <v>147955.17632377945</v>
      </c>
      <c r="J78" s="130">
        <f t="shared" si="21"/>
        <v>184943.9704047243</v>
      </c>
      <c r="K78" s="254">
        <f t="shared" si="16"/>
        <v>94.843061746012467</v>
      </c>
      <c r="M78" s="74" t="s">
        <v>209</v>
      </c>
      <c r="N78" s="127" t="s">
        <v>137</v>
      </c>
      <c r="O78" s="90">
        <f>'[2]2018 (Cas)'!O77*1.03</f>
        <v>132689.67586704454</v>
      </c>
      <c r="P78" s="91">
        <f t="shared" si="14"/>
        <v>63.589301533727415</v>
      </c>
      <c r="Q78" s="127">
        <v>40</v>
      </c>
      <c r="R78" s="128">
        <f t="shared" si="22"/>
        <v>15922.761104045345</v>
      </c>
      <c r="S78" s="128">
        <f t="shared" si="23"/>
        <v>8173.6840334099443</v>
      </c>
      <c r="T78" s="128">
        <f t="shared" si="24"/>
        <v>995.17256900283405</v>
      </c>
      <c r="U78" s="129">
        <f t="shared" si="25"/>
        <v>157781.29357350268</v>
      </c>
      <c r="V78" s="130">
        <f t="shared" si="26"/>
        <v>197226.61696687836</v>
      </c>
    </row>
    <row r="79" spans="1:22" ht="14.4" x14ac:dyDescent="0.3">
      <c r="A79" s="74" t="s">
        <v>112</v>
      </c>
      <c r="B79" s="127" t="s">
        <v>134</v>
      </c>
      <c r="C79" s="90">
        <f>'[2]2018 (Cas)'!C79*1.03</f>
        <v>128122.69246585818</v>
      </c>
      <c r="D79" s="91">
        <f t="shared" si="15"/>
        <v>61.400651341465583</v>
      </c>
      <c r="E79" s="127">
        <v>40</v>
      </c>
      <c r="F79" s="128">
        <f t="shared" si="17"/>
        <v>15374.723095902982</v>
      </c>
      <c r="G79" s="128">
        <f t="shared" si="18"/>
        <v>7892.3578558968638</v>
      </c>
      <c r="H79" s="128">
        <f t="shared" si="19"/>
        <v>960.92019349393638</v>
      </c>
      <c r="I79" s="129">
        <f t="shared" si="20"/>
        <v>152350.69361115198</v>
      </c>
      <c r="J79" s="130">
        <f t="shared" si="21"/>
        <v>190438.36701393998</v>
      </c>
      <c r="K79" s="254">
        <f t="shared" si="16"/>
        <v>97.660701032789731</v>
      </c>
      <c r="M79" s="74" t="s">
        <v>210</v>
      </c>
      <c r="N79" s="127" t="s">
        <v>137</v>
      </c>
      <c r="O79" s="90">
        <f>'[2]2018 (Cas)'!O78*1.03</f>
        <v>136383.77226124593</v>
      </c>
      <c r="P79" s="91">
        <f t="shared" si="14"/>
        <v>65.359635268967708</v>
      </c>
      <c r="Q79" s="127">
        <v>40</v>
      </c>
      <c r="R79" s="128">
        <f t="shared" si="22"/>
        <v>16366.052671349511</v>
      </c>
      <c r="S79" s="128">
        <f t="shared" si="23"/>
        <v>8401.2403712927498</v>
      </c>
      <c r="T79" s="128">
        <f t="shared" si="24"/>
        <v>1022.8782919593444</v>
      </c>
      <c r="U79" s="129">
        <f t="shared" si="25"/>
        <v>162173.94359584755</v>
      </c>
      <c r="V79" s="130">
        <f t="shared" si="26"/>
        <v>202717.42949480945</v>
      </c>
    </row>
    <row r="80" spans="1:22" ht="14.4" x14ac:dyDescent="0.3">
      <c r="A80" s="74" t="s">
        <v>113</v>
      </c>
      <c r="B80" s="127" t="s">
        <v>134</v>
      </c>
      <c r="C80" s="90">
        <f>'[2]2018 (Cas)'!C80*1.03</f>
        <v>131817.99450509687</v>
      </c>
      <c r="D80" s="91">
        <f t="shared" si="15"/>
        <v>63.171562861867507</v>
      </c>
      <c r="E80" s="127">
        <v>40</v>
      </c>
      <c r="F80" s="128">
        <f t="shared" si="17"/>
        <v>15818.159340611623</v>
      </c>
      <c r="G80" s="128">
        <f t="shared" si="18"/>
        <v>8119.9884615139672</v>
      </c>
      <c r="H80" s="128">
        <f t="shared" si="19"/>
        <v>988.63495878822641</v>
      </c>
      <c r="I80" s="129">
        <f t="shared" si="20"/>
        <v>156744.7772660107</v>
      </c>
      <c r="J80" s="130">
        <f t="shared" si="21"/>
        <v>195930.97158251336</v>
      </c>
      <c r="K80" s="254">
        <f t="shared" si="16"/>
        <v>100.47742132436582</v>
      </c>
      <c r="M80" s="74" t="s">
        <v>211</v>
      </c>
      <c r="N80" s="127" t="s">
        <v>137</v>
      </c>
      <c r="O80" s="90">
        <f>'[2]2018 (Cas)'!O79*1.03</f>
        <v>140071.84043026096</v>
      </c>
      <c r="P80" s="91">
        <f t="shared" si="14"/>
        <v>67.127080078399814</v>
      </c>
      <c r="Q80" s="127">
        <v>40</v>
      </c>
      <c r="R80" s="128">
        <f t="shared" si="22"/>
        <v>16808.620851631313</v>
      </c>
      <c r="S80" s="128">
        <f t="shared" si="23"/>
        <v>8628.4253705040737</v>
      </c>
      <c r="T80" s="128">
        <f t="shared" si="24"/>
        <v>1050.538803226957</v>
      </c>
      <c r="U80" s="129">
        <f t="shared" si="25"/>
        <v>166559.42545562328</v>
      </c>
      <c r="V80" s="130">
        <f t="shared" si="26"/>
        <v>208199.2818195291</v>
      </c>
    </row>
    <row r="81" spans="1:22" ht="14.4" x14ac:dyDescent="0.3">
      <c r="A81" s="74" t="s">
        <v>114</v>
      </c>
      <c r="B81" s="127" t="s">
        <v>134</v>
      </c>
      <c r="C81" s="90">
        <f>'[2]2018 (Cas)'!C81*1.03</f>
        <v>135512.09089929829</v>
      </c>
      <c r="D81" s="91">
        <f t="shared" si="15"/>
        <v>64.941896597107799</v>
      </c>
      <c r="E81" s="127">
        <v>40</v>
      </c>
      <c r="F81" s="128">
        <f t="shared" si="17"/>
        <v>16261.450907915794</v>
      </c>
      <c r="G81" s="128">
        <f t="shared" si="18"/>
        <v>8347.5447993967755</v>
      </c>
      <c r="H81" s="128">
        <f t="shared" si="19"/>
        <v>1016.3406817447371</v>
      </c>
      <c r="I81" s="129">
        <f t="shared" si="20"/>
        <v>161137.4272883556</v>
      </c>
      <c r="J81" s="130">
        <f t="shared" si="21"/>
        <v>201421.78411044448</v>
      </c>
      <c r="K81" s="254">
        <f t="shared" si="16"/>
        <v>103.29322262074075</v>
      </c>
      <c r="M81" s="74" t="s">
        <v>212</v>
      </c>
      <c r="N81" s="127" t="s">
        <v>137</v>
      </c>
      <c r="O81" s="90">
        <f>'[2]2018 (Cas)'!O80*1.03</f>
        <v>143764.73117942509</v>
      </c>
      <c r="P81" s="91">
        <f t="shared" si="14"/>
        <v>68.896836028478475</v>
      </c>
      <c r="Q81" s="127">
        <v>40</v>
      </c>
      <c r="R81" s="128">
        <f t="shared" si="22"/>
        <v>17251.76774153101</v>
      </c>
      <c r="S81" s="128">
        <f t="shared" si="23"/>
        <v>8855.9074406525851</v>
      </c>
      <c r="T81" s="128">
        <f t="shared" si="24"/>
        <v>1078.2354838456881</v>
      </c>
      <c r="U81" s="129">
        <f t="shared" si="25"/>
        <v>170950.64184545437</v>
      </c>
      <c r="V81" s="130">
        <f t="shared" si="26"/>
        <v>213688.30230681796</v>
      </c>
    </row>
    <row r="82" spans="1:22" ht="14.4" x14ac:dyDescent="0.3">
      <c r="A82" s="74" t="s">
        <v>115</v>
      </c>
      <c r="B82" s="127" t="s">
        <v>134</v>
      </c>
      <c r="C82" s="90">
        <f>'[2]2018 (Cas)'!C82*1.03</f>
        <v>139209.80422861149</v>
      </c>
      <c r="D82" s="91">
        <f t="shared" si="15"/>
        <v>66.713963687832987</v>
      </c>
      <c r="E82" s="127">
        <v>40</v>
      </c>
      <c r="F82" s="128">
        <f t="shared" si="17"/>
        <v>16705.176507433378</v>
      </c>
      <c r="G82" s="128">
        <f t="shared" si="18"/>
        <v>8575.323940482469</v>
      </c>
      <c r="H82" s="128">
        <f t="shared" si="19"/>
        <v>1044.0735317145861</v>
      </c>
      <c r="I82" s="129">
        <f t="shared" si="20"/>
        <v>165534.37820824192</v>
      </c>
      <c r="J82" s="130">
        <f t="shared" si="21"/>
        <v>206917.97276030239</v>
      </c>
      <c r="K82" s="254">
        <f t="shared" si="16"/>
        <v>106.11178090271918</v>
      </c>
      <c r="M82" s="74" t="s">
        <v>213</v>
      </c>
      <c r="N82" s="127" t="s">
        <v>137</v>
      </c>
      <c r="O82" s="90">
        <f>'[2]2018 (Cas)'!O81*1.03</f>
        <v>149917.13780462413</v>
      </c>
      <c r="P82" s="91">
        <f t="shared" si="14"/>
        <v>71.845273708286328</v>
      </c>
      <c r="Q82" s="127">
        <v>40</v>
      </c>
      <c r="R82" s="128">
        <f t="shared" si="22"/>
        <v>17990.056536554894</v>
      </c>
      <c r="S82" s="128">
        <f t="shared" si="23"/>
        <v>9234.8956887648455</v>
      </c>
      <c r="T82" s="128">
        <f t="shared" si="24"/>
        <v>1124.3785335346809</v>
      </c>
      <c r="U82" s="129">
        <f t="shared" si="25"/>
        <v>178266.46856347853</v>
      </c>
      <c r="V82" s="130">
        <f t="shared" si="26"/>
        <v>222833.08570434817</v>
      </c>
    </row>
    <row r="83" spans="1:22" ht="14.4" x14ac:dyDescent="0.3">
      <c r="A83" s="74" t="s">
        <v>116</v>
      </c>
      <c r="B83" s="127" t="s">
        <v>134</v>
      </c>
      <c r="C83" s="90">
        <f>'[2]2018 (Cas)'!C83*1.03</f>
        <v>145369.4447240342</v>
      </c>
      <c r="D83" s="91">
        <f t="shared" si="15"/>
        <v>69.665868078610643</v>
      </c>
      <c r="E83" s="127">
        <v>40</v>
      </c>
      <c r="F83" s="128">
        <f t="shared" si="17"/>
        <v>17444.333366884104</v>
      </c>
      <c r="G83" s="128">
        <f t="shared" si="18"/>
        <v>8954.7577950005052</v>
      </c>
      <c r="H83" s="128">
        <f t="shared" si="19"/>
        <v>1090.2708354302565</v>
      </c>
      <c r="I83" s="129">
        <f t="shared" si="20"/>
        <v>172858.80672134904</v>
      </c>
      <c r="J83" s="130">
        <f t="shared" si="21"/>
        <v>216073.5084016863</v>
      </c>
      <c r="K83" s="254">
        <f t="shared" si="16"/>
        <v>110.80692738548015</v>
      </c>
      <c r="M83" s="74" t="s">
        <v>214</v>
      </c>
      <c r="N83" s="127" t="s">
        <v>137</v>
      </c>
      <c r="O83" s="90">
        <f>'[2]2018 (Cas)'!O82*1.03</f>
        <v>154831.3469765448</v>
      </c>
      <c r="P83" s="91">
        <f t="shared" si="14"/>
        <v>74.200326027098143</v>
      </c>
      <c r="Q83" s="127">
        <v>40</v>
      </c>
      <c r="R83" s="128">
        <f t="shared" si="22"/>
        <v>18579.761637185376</v>
      </c>
      <c r="S83" s="128">
        <f t="shared" si="23"/>
        <v>9537.6109737551596</v>
      </c>
      <c r="T83" s="128">
        <f t="shared" si="24"/>
        <v>1161.235102324086</v>
      </c>
      <c r="U83" s="129">
        <f t="shared" si="25"/>
        <v>184109.95468980941</v>
      </c>
      <c r="V83" s="130">
        <f t="shared" si="26"/>
        <v>230137.44336226175</v>
      </c>
    </row>
    <row r="84" spans="1:22" ht="14.4" x14ac:dyDescent="0.3">
      <c r="A84" s="74" t="s">
        <v>117</v>
      </c>
      <c r="B84" s="127" t="s">
        <v>134</v>
      </c>
      <c r="C84" s="90">
        <f>'[2]2018 (Cas)'!C84*1.03</f>
        <v>150295.71034632754</v>
      </c>
      <c r="D84" s="91">
        <f t="shared" si="15"/>
        <v>72.026698249038759</v>
      </c>
      <c r="E84" s="127">
        <v>40</v>
      </c>
      <c r="F84" s="128">
        <f t="shared" si="17"/>
        <v>18035.485241559305</v>
      </c>
      <c r="G84" s="128">
        <f t="shared" si="18"/>
        <v>9258.2157573337772</v>
      </c>
      <c r="H84" s="128">
        <f t="shared" si="19"/>
        <v>1127.2178275974566</v>
      </c>
      <c r="I84" s="129">
        <f t="shared" si="20"/>
        <v>178716.62917281809</v>
      </c>
      <c r="J84" s="130">
        <f t="shared" si="21"/>
        <v>223395.7864660226</v>
      </c>
      <c r="K84" s="254">
        <f t="shared" si="16"/>
        <v>114.5619417774475</v>
      </c>
      <c r="M84" s="74" t="s">
        <v>215</v>
      </c>
      <c r="N84" s="127" t="s">
        <v>137</v>
      </c>
      <c r="O84" s="90">
        <f>'[2]2018 (Cas)'!O83*1.03</f>
        <v>159751.58437365183</v>
      </c>
      <c r="P84" s="91">
        <f t="shared" si="14"/>
        <v>76.558267271718123</v>
      </c>
      <c r="Q84" s="127">
        <v>40</v>
      </c>
      <c r="R84" s="128">
        <f t="shared" si="22"/>
        <v>19170.19012483822</v>
      </c>
      <c r="S84" s="128">
        <f t="shared" si="23"/>
        <v>9840.6975974169527</v>
      </c>
      <c r="T84" s="128">
        <f t="shared" si="24"/>
        <v>1198.1368828023888</v>
      </c>
      <c r="U84" s="129">
        <f t="shared" si="25"/>
        <v>189960.60897870938</v>
      </c>
      <c r="V84" s="130">
        <f t="shared" si="26"/>
        <v>237450.76122338674</v>
      </c>
    </row>
    <row r="85" spans="1:22" ht="14.4" x14ac:dyDescent="0.3">
      <c r="A85" s="74" t="s">
        <v>118</v>
      </c>
      <c r="B85" s="127" t="s">
        <v>134</v>
      </c>
      <c r="C85" s="90">
        <f>'[2]2018 (Cas)'!C85*1.03</f>
        <v>155225.59290373276</v>
      </c>
      <c r="D85" s="91">
        <f t="shared" si="15"/>
        <v>74.389261774951791</v>
      </c>
      <c r="E85" s="127">
        <v>40</v>
      </c>
      <c r="F85" s="128">
        <f t="shared" si="17"/>
        <v>18627.071148447929</v>
      </c>
      <c r="G85" s="128">
        <f t="shared" si="18"/>
        <v>9561.8965228699381</v>
      </c>
      <c r="H85" s="128">
        <f t="shared" si="19"/>
        <v>1164.1919467779956</v>
      </c>
      <c r="I85" s="129">
        <f t="shared" si="20"/>
        <v>184578.75252182863</v>
      </c>
      <c r="J85" s="130">
        <f t="shared" si="21"/>
        <v>230723.44065228579</v>
      </c>
      <c r="K85" s="254">
        <f t="shared" si="16"/>
        <v>118.31971315501835</v>
      </c>
      <c r="M85" s="74" t="s">
        <v>216</v>
      </c>
      <c r="N85" s="127" t="s">
        <v>137</v>
      </c>
      <c r="O85" s="90">
        <f>'[2]2018 (Cas)'!O84*1.03</f>
        <v>164673.02741579612</v>
      </c>
      <c r="P85" s="91">
        <f t="shared" si="14"/>
        <v>78.916786301499741</v>
      </c>
      <c r="Q85" s="127">
        <v>40</v>
      </c>
      <c r="R85" s="128">
        <f t="shared" si="22"/>
        <v>19760.763289895534</v>
      </c>
      <c r="S85" s="128">
        <f t="shared" si="23"/>
        <v>10143.858488813043</v>
      </c>
      <c r="T85" s="128">
        <f t="shared" si="24"/>
        <v>1235.0477056184709</v>
      </c>
      <c r="U85" s="129">
        <f t="shared" si="25"/>
        <v>195812.69690012318</v>
      </c>
      <c r="V85" s="130">
        <f t="shared" si="26"/>
        <v>244765.87112515396</v>
      </c>
    </row>
    <row r="86" spans="1:22" ht="14.4" x14ac:dyDescent="0.3">
      <c r="A86" s="74" t="s">
        <v>119</v>
      </c>
      <c r="B86" s="127" t="s">
        <v>134</v>
      </c>
      <c r="C86" s="90">
        <f>'[2]2018 (Cas)'!C86*1.03</f>
        <v>160154.26981610071</v>
      </c>
      <c r="D86" s="91">
        <f t="shared" si="15"/>
        <v>76.751247515703227</v>
      </c>
      <c r="E86" s="127">
        <v>40</v>
      </c>
      <c r="F86" s="128">
        <f t="shared" si="17"/>
        <v>19218.512377932086</v>
      </c>
      <c r="G86" s="128">
        <f t="shared" si="18"/>
        <v>9865.5030206718038</v>
      </c>
      <c r="H86" s="128">
        <f t="shared" si="19"/>
        <v>1201.1570236207554</v>
      </c>
      <c r="I86" s="129">
        <f t="shared" si="20"/>
        <v>190439.44223832537</v>
      </c>
      <c r="J86" s="130">
        <f t="shared" si="21"/>
        <v>238049.30279790671</v>
      </c>
      <c r="K86" s="254">
        <f t="shared" si="16"/>
        <v>122.07656553738806</v>
      </c>
      <c r="M86" s="74" t="s">
        <v>217</v>
      </c>
      <c r="N86" s="127" t="s">
        <v>137</v>
      </c>
      <c r="O86" s="90">
        <f>'[2]2018 (Cas)'!O85*1.03</f>
        <v>191739.75850255255</v>
      </c>
      <c r="P86" s="91">
        <f t="shared" si="14"/>
        <v>91.88806318013701</v>
      </c>
      <c r="Q86" s="127">
        <v>40</v>
      </c>
      <c r="R86" s="128">
        <f t="shared" si="22"/>
        <v>23008.771020306303</v>
      </c>
      <c r="S86" s="128">
        <f t="shared" si="23"/>
        <v>11811.169123757238</v>
      </c>
      <c r="T86" s="128">
        <f t="shared" si="24"/>
        <v>1438.048188769144</v>
      </c>
      <c r="U86" s="129">
        <f t="shared" si="25"/>
        <v>227997.74683538522</v>
      </c>
      <c r="V86" s="130">
        <f t="shared" si="26"/>
        <v>284997.18354423152</v>
      </c>
    </row>
    <row r="87" spans="1:22" ht="14.4" x14ac:dyDescent="0.3">
      <c r="A87" s="74" t="s">
        <v>120</v>
      </c>
      <c r="B87" s="127" t="s">
        <v>134</v>
      </c>
      <c r="C87" s="90">
        <f>'[2]2018 (Cas)'!C87*1.03</f>
        <v>187260.7871890871</v>
      </c>
      <c r="D87" s="91">
        <f t="shared" si="15"/>
        <v>89.74159130467433</v>
      </c>
      <c r="E87" s="127">
        <v>40</v>
      </c>
      <c r="F87" s="128">
        <f t="shared" si="17"/>
        <v>22471.29446269045</v>
      </c>
      <c r="G87" s="128">
        <f t="shared" si="18"/>
        <v>11535.264490847765</v>
      </c>
      <c r="H87" s="128">
        <f t="shared" si="19"/>
        <v>1404.4559039181531</v>
      </c>
      <c r="I87" s="129">
        <f t="shared" si="20"/>
        <v>222671.80204654348</v>
      </c>
      <c r="J87" s="130">
        <f t="shared" si="21"/>
        <v>278339.75255817937</v>
      </c>
      <c r="K87" s="254">
        <f t="shared" si="16"/>
        <v>142.73833464522019</v>
      </c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Y39" sqref="Y39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2005</v>
      </c>
      <c r="D1" s="519" t="s">
        <v>718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30" t="s">
        <v>2002</v>
      </c>
      <c r="L1" s="521" t="s">
        <v>130</v>
      </c>
      <c r="M1" s="528">
        <v>2026</v>
      </c>
      <c r="N1" s="529"/>
      <c r="O1" s="529"/>
      <c r="P1" s="519" t="s">
        <v>122</v>
      </c>
      <c r="Q1" s="519" t="s">
        <v>123</v>
      </c>
      <c r="R1" s="519" t="s">
        <v>2005</v>
      </c>
      <c r="S1" s="519" t="s">
        <v>718</v>
      </c>
      <c r="T1" s="519" t="s">
        <v>126</v>
      </c>
      <c r="U1" s="526" t="s">
        <v>127</v>
      </c>
      <c r="V1" s="82" t="s">
        <v>128</v>
      </c>
      <c r="W1" s="83"/>
      <c r="X1" s="82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87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87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'2025'!C3*1.02</f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'2025'!R3*1.02</f>
        <v>55714.038896505597</v>
      </c>
      <c r="S3" s="90">
        <f>+R3*12/313/75</f>
        <v>28.480019883197748</v>
      </c>
      <c r="T3" s="89">
        <v>37.5</v>
      </c>
      <c r="U3" s="92">
        <f t="shared" ref="U3:U66" si="1">R3/26.08*2*17.5%</f>
        <v>747.69607414788948</v>
      </c>
      <c r="V3" s="92">
        <f>(R3+U3)*V$2</f>
        <v>7481.1798836115877</v>
      </c>
      <c r="W3" s="92">
        <f>(R3+U3+V3)*5.45%</f>
        <v>3484.8888595574463</v>
      </c>
      <c r="X3" s="92">
        <f>(R3+U3+V3)*0.75%</f>
        <v>479.57186140698803</v>
      </c>
      <c r="Y3" s="92">
        <f>SUM(U3:X3)</f>
        <v>12193.336678723912</v>
      </c>
      <c r="Z3" s="318">
        <f>S3*48.75</f>
        <v>1388.4009693058902</v>
      </c>
      <c r="AA3" s="323">
        <f>R3+U3+V3+W3+X3+Z3</f>
        <v>69295.776544535402</v>
      </c>
    </row>
    <row r="4" spans="1:27" x14ac:dyDescent="0.3">
      <c r="A4" s="88" t="s">
        <v>138</v>
      </c>
      <c r="B4" s="89" t="s">
        <v>134</v>
      </c>
      <c r="C4" s="90">
        <f>'2025'!C4*1.02</f>
        <v>0</v>
      </c>
      <c r="D4" s="90">
        <f t="shared" si="0"/>
        <v>0</v>
      </c>
      <c r="E4" s="89">
        <v>37.5</v>
      </c>
      <c r="F4" s="92">
        <f t="shared" ref="F4:F67" si="2">C4/26.08*2*17.5%</f>
        <v>0</v>
      </c>
      <c r="G4" s="92">
        <f t="shared" ref="G4:G67" si="3">(C4+F4)*G$2</f>
        <v>0</v>
      </c>
      <c r="H4" s="92">
        <f t="shared" ref="H4:H67" si="4">(C4+F4+G4)*5.5722%</f>
        <v>0</v>
      </c>
      <c r="I4" s="92">
        <f t="shared" ref="I4:I67" si="5">(C4+F4)*0.75%</f>
        <v>0</v>
      </c>
      <c r="J4" s="92">
        <f t="shared" ref="J4:J67" si="6">SUM(F4:I4)</f>
        <v>0</v>
      </c>
      <c r="K4" s="318">
        <f t="shared" ref="K4:K67" si="7">D4*48.75</f>
        <v>0</v>
      </c>
      <c r="L4" s="323">
        <f t="shared" ref="L4:L67" si="8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f>'2025'!R4*1.02</f>
        <v>57267.101735352</v>
      </c>
      <c r="S4" s="90">
        <f t="shared" ref="S4:S67" si="9">+R4*12/313/75</f>
        <v>29.273917819988242</v>
      </c>
      <c r="T4" s="89">
        <v>37.5</v>
      </c>
      <c r="U4" s="92">
        <f t="shared" si="1"/>
        <v>768.53855856492328</v>
      </c>
      <c r="V4" s="92">
        <f t="shared" ref="V4:V67" si="10">(R4+U4)*V$2</f>
        <v>7689.7223389439923</v>
      </c>
      <c r="W4" s="92">
        <f t="shared" ref="W4:W67" si="11">(R4+U4+V4)*5.45%</f>
        <v>3582.0322634909194</v>
      </c>
      <c r="X4" s="92">
        <f t="shared" ref="X4:X67" si="12">(R4+U4+V4)*0.75%</f>
        <v>492.94021974645682</v>
      </c>
      <c r="Y4" s="92">
        <f t="shared" ref="Y4:Y68" si="13">SUM(U4:X4)</f>
        <v>12533.233380746291</v>
      </c>
      <c r="Z4" s="318">
        <f t="shared" ref="Z4:Z67" si="14">S4*48.75</f>
        <v>1427.1034937244267</v>
      </c>
      <c r="AA4" s="323">
        <f t="shared" ref="AA4:AA67" si="15">R4+U4+V4+W4+X4+Z4</f>
        <v>71227.438609822711</v>
      </c>
    </row>
    <row r="5" spans="1:27" x14ac:dyDescent="0.3">
      <c r="A5" s="88" t="s">
        <v>140</v>
      </c>
      <c r="B5" s="89" t="s">
        <v>134</v>
      </c>
      <c r="C5" s="90">
        <f>'2025'!C5*1.02</f>
        <v>0</v>
      </c>
      <c r="D5" s="90">
        <f t="shared" si="0"/>
        <v>0</v>
      </c>
      <c r="E5" s="89">
        <v>37.5</v>
      </c>
      <c r="F5" s="92">
        <f t="shared" si="2"/>
        <v>0</v>
      </c>
      <c r="G5" s="92">
        <f t="shared" si="3"/>
        <v>0</v>
      </c>
      <c r="H5" s="92">
        <f t="shared" si="4"/>
        <v>0</v>
      </c>
      <c r="I5" s="92">
        <f t="shared" si="5"/>
        <v>0</v>
      </c>
      <c r="J5" s="92">
        <f t="shared" si="6"/>
        <v>0</v>
      </c>
      <c r="K5" s="318">
        <f t="shared" si="7"/>
        <v>0</v>
      </c>
      <c r="L5" s="323">
        <f t="shared" si="8"/>
        <v>0</v>
      </c>
      <c r="P5" s="88" t="s">
        <v>141</v>
      </c>
      <c r="Q5" s="89" t="s">
        <v>137</v>
      </c>
      <c r="R5" s="90">
        <f>'2025'!R5*1.02</f>
        <v>58848.03720231841</v>
      </c>
      <c r="S5" s="90">
        <f t="shared" si="9"/>
        <v>30.082063745594077</v>
      </c>
      <c r="T5" s="89">
        <v>37.5</v>
      </c>
      <c r="U5" s="92">
        <f t="shared" si="1"/>
        <v>789.75510049123636</v>
      </c>
      <c r="V5" s="92">
        <f t="shared" si="10"/>
        <v>7902.007480122279</v>
      </c>
      <c r="W5" s="92">
        <f t="shared" si="11"/>
        <v>3680.9190881697896</v>
      </c>
      <c r="X5" s="92">
        <f t="shared" si="12"/>
        <v>506.54849837198941</v>
      </c>
      <c r="Y5" s="92">
        <f t="shared" si="13"/>
        <v>12879.230167155294</v>
      </c>
      <c r="Z5" s="318">
        <f t="shared" si="14"/>
        <v>1466.5006075977112</v>
      </c>
      <c r="AA5" s="323">
        <f t="shared" si="15"/>
        <v>73193.767977071417</v>
      </c>
    </row>
    <row r="6" spans="1:27" x14ac:dyDescent="0.3">
      <c r="A6" s="88" t="s">
        <v>41</v>
      </c>
      <c r="B6" s="89" t="s">
        <v>134</v>
      </c>
      <c r="C6" s="90">
        <f>'2025'!C6*1.02</f>
        <v>0</v>
      </c>
      <c r="D6" s="90">
        <f t="shared" si="0"/>
        <v>0</v>
      </c>
      <c r="E6" s="89">
        <v>37.5</v>
      </c>
      <c r="F6" s="92">
        <f t="shared" si="2"/>
        <v>0</v>
      </c>
      <c r="G6" s="92">
        <f t="shared" si="3"/>
        <v>0</v>
      </c>
      <c r="H6" s="92">
        <f t="shared" si="4"/>
        <v>0</v>
      </c>
      <c r="I6" s="92">
        <f t="shared" si="5"/>
        <v>0</v>
      </c>
      <c r="J6" s="92">
        <f t="shared" si="6"/>
        <v>0</v>
      </c>
      <c r="K6" s="318">
        <f t="shared" si="7"/>
        <v>0</v>
      </c>
      <c r="L6" s="323">
        <f t="shared" si="8"/>
        <v>0</v>
      </c>
      <c r="P6" s="88" t="s">
        <v>142</v>
      </c>
      <c r="Q6" s="89" t="s">
        <v>137</v>
      </c>
      <c r="R6" s="90">
        <f>'2025'!R6*1.02</f>
        <v>60432.317384659211</v>
      </c>
      <c r="S6" s="90">
        <f t="shared" si="9"/>
        <v>30.891919429857747</v>
      </c>
      <c r="T6" s="89">
        <v>37.5</v>
      </c>
      <c r="U6" s="92">
        <f t="shared" si="1"/>
        <v>811.01652931866272</v>
      </c>
      <c r="V6" s="92">
        <f t="shared" si="10"/>
        <v>8114.7417436020687</v>
      </c>
      <c r="W6" s="92">
        <f t="shared" si="11"/>
        <v>3780.0151233381071</v>
      </c>
      <c r="X6" s="92">
        <f t="shared" si="12"/>
        <v>520.18556743184956</v>
      </c>
      <c r="Y6" s="92">
        <f t="shared" si="13"/>
        <v>13225.958963690689</v>
      </c>
      <c r="Z6" s="318">
        <f t="shared" si="14"/>
        <v>1505.9810722055652</v>
      </c>
      <c r="AA6" s="323">
        <f t="shared" si="15"/>
        <v>75164.25742055547</v>
      </c>
    </row>
    <row r="7" spans="1:27" x14ac:dyDescent="0.3">
      <c r="A7" s="88" t="s">
        <v>42</v>
      </c>
      <c r="B7" s="89" t="s">
        <v>134</v>
      </c>
      <c r="C7" s="90">
        <f>'2025'!C7*1.02</f>
        <v>0</v>
      </c>
      <c r="D7" s="90">
        <f t="shared" si="0"/>
        <v>0</v>
      </c>
      <c r="E7" s="89">
        <v>37.5</v>
      </c>
      <c r="F7" s="92">
        <f t="shared" si="2"/>
        <v>0</v>
      </c>
      <c r="G7" s="92">
        <f t="shared" si="3"/>
        <v>0</v>
      </c>
      <c r="H7" s="92">
        <f t="shared" si="4"/>
        <v>0</v>
      </c>
      <c r="I7" s="92">
        <f t="shared" si="5"/>
        <v>0</v>
      </c>
      <c r="J7" s="92">
        <f t="shared" si="6"/>
        <v>0</v>
      </c>
      <c r="K7" s="318">
        <f t="shared" si="7"/>
        <v>0</v>
      </c>
      <c r="L7" s="323">
        <f t="shared" si="8"/>
        <v>0</v>
      </c>
      <c r="P7" s="88" t="s">
        <v>143</v>
      </c>
      <c r="Q7" s="89" t="s">
        <v>137</v>
      </c>
      <c r="R7" s="90">
        <f>'2025'!R7*1.02</f>
        <v>62016.597567000004</v>
      </c>
      <c r="S7" s="90">
        <f t="shared" si="9"/>
        <v>31.701775114121403</v>
      </c>
      <c r="T7" s="89">
        <v>37.5</v>
      </c>
      <c r="U7" s="92">
        <f t="shared" si="1"/>
        <v>832.27795814608896</v>
      </c>
      <c r="V7" s="92">
        <f t="shared" si="10"/>
        <v>8327.4760070818575</v>
      </c>
      <c r="W7" s="92">
        <f t="shared" si="11"/>
        <v>3879.1111585064227</v>
      </c>
      <c r="X7" s="92">
        <f t="shared" si="12"/>
        <v>533.82263649170955</v>
      </c>
      <c r="Y7" s="92">
        <f t="shared" si="13"/>
        <v>13572.687760226079</v>
      </c>
      <c r="Z7" s="318">
        <f t="shared" si="14"/>
        <v>1545.4615368134184</v>
      </c>
      <c r="AA7" s="323">
        <f t="shared" si="15"/>
        <v>77134.746864039495</v>
      </c>
    </row>
    <row r="8" spans="1:27" x14ac:dyDescent="0.3">
      <c r="A8" s="88" t="s">
        <v>43</v>
      </c>
      <c r="B8" s="89" t="s">
        <v>134</v>
      </c>
      <c r="C8" s="90">
        <f>'2025'!C8*1.02</f>
        <v>0</v>
      </c>
      <c r="D8" s="90">
        <f t="shared" si="0"/>
        <v>0</v>
      </c>
      <c r="E8" s="89">
        <v>37.5</v>
      </c>
      <c r="F8" s="92">
        <f t="shared" si="2"/>
        <v>0</v>
      </c>
      <c r="G8" s="92">
        <f t="shared" si="3"/>
        <v>0</v>
      </c>
      <c r="H8" s="92">
        <f t="shared" si="4"/>
        <v>0</v>
      </c>
      <c r="I8" s="92">
        <f t="shared" si="5"/>
        <v>0</v>
      </c>
      <c r="J8" s="92">
        <f t="shared" si="6"/>
        <v>0</v>
      </c>
      <c r="K8" s="318">
        <f t="shared" si="7"/>
        <v>0</v>
      </c>
      <c r="L8" s="323">
        <f t="shared" si="8"/>
        <v>0</v>
      </c>
      <c r="P8" s="88" t="s">
        <v>144</v>
      </c>
      <c r="Q8" s="89" t="s">
        <v>137</v>
      </c>
      <c r="R8" s="90">
        <f>'2025'!R8*1.02</f>
        <v>62848.316790100806</v>
      </c>
      <c r="S8" s="90">
        <f t="shared" si="9"/>
        <v>32.126935100371021</v>
      </c>
      <c r="T8" s="89">
        <v>37.5</v>
      </c>
      <c r="U8" s="92">
        <f t="shared" si="1"/>
        <v>843.43983422297867</v>
      </c>
      <c r="V8" s="92">
        <f t="shared" si="10"/>
        <v>8439.1577527229019</v>
      </c>
      <c r="W8" s="92">
        <f t="shared" si="11"/>
        <v>3931.1348335490447</v>
      </c>
      <c r="X8" s="92">
        <f t="shared" si="12"/>
        <v>540.98185782785015</v>
      </c>
      <c r="Y8" s="92">
        <f t="shared" si="13"/>
        <v>13754.714278322775</v>
      </c>
      <c r="Z8" s="318">
        <f t="shared" si="14"/>
        <v>1566.1880861430873</v>
      </c>
      <c r="AA8" s="323">
        <f t="shared" si="15"/>
        <v>78169.219154566672</v>
      </c>
    </row>
    <row r="9" spans="1:27" x14ac:dyDescent="0.3">
      <c r="A9" s="88" t="s">
        <v>44</v>
      </c>
      <c r="B9" s="89" t="s">
        <v>134</v>
      </c>
      <c r="C9" s="90">
        <f>'2025'!C9*1.02</f>
        <v>54409.599900489608</v>
      </c>
      <c r="D9" s="90">
        <f t="shared" si="0"/>
        <v>27.813214006640052</v>
      </c>
      <c r="E9" s="89">
        <v>37.5</v>
      </c>
      <c r="F9" s="92">
        <f t="shared" si="2"/>
        <v>730.19018271362586</v>
      </c>
      <c r="G9" s="92">
        <f t="shared" si="3"/>
        <v>7306.0221860244283</v>
      </c>
      <c r="H9" s="92">
        <f t="shared" si="4"/>
        <v>3479.6055512659032</v>
      </c>
      <c r="I9" s="92">
        <f t="shared" si="5"/>
        <v>413.54842562402422</v>
      </c>
      <c r="J9" s="92">
        <f t="shared" si="6"/>
        <v>11929.366345627981</v>
      </c>
      <c r="K9" s="318">
        <f t="shared" si="7"/>
        <v>1355.8941828237025</v>
      </c>
      <c r="L9" s="323">
        <f t="shared" si="8"/>
        <v>67694.860428941291</v>
      </c>
      <c r="P9" s="88" t="s">
        <v>145</v>
      </c>
      <c r="Q9" s="89" t="s">
        <v>137</v>
      </c>
      <c r="R9" s="90">
        <f>'2025'!R9*1.02</f>
        <v>63682.265823451206</v>
      </c>
      <c r="S9" s="90">
        <f t="shared" si="9"/>
        <v>32.553234925725853</v>
      </c>
      <c r="T9" s="89">
        <v>37.5</v>
      </c>
      <c r="U9" s="92">
        <f t="shared" si="1"/>
        <v>854.63163490061061</v>
      </c>
      <c r="V9" s="92">
        <f t="shared" si="10"/>
        <v>8551.1389132316162</v>
      </c>
      <c r="W9" s="92">
        <f t="shared" si="11"/>
        <v>3983.2979822512966</v>
      </c>
      <c r="X9" s="92">
        <f t="shared" si="12"/>
        <v>548.16027278687568</v>
      </c>
      <c r="Y9" s="92">
        <f t="shared" si="13"/>
        <v>13937.228803170399</v>
      </c>
      <c r="Z9" s="318">
        <f t="shared" si="14"/>
        <v>1586.9702026291354</v>
      </c>
      <c r="AA9" s="323">
        <f t="shared" si="15"/>
        <v>79206.464829250734</v>
      </c>
    </row>
    <row r="10" spans="1:27" x14ac:dyDescent="0.3">
      <c r="A10" s="88" t="s">
        <v>45</v>
      </c>
      <c r="B10" s="89" t="s">
        <v>134</v>
      </c>
      <c r="C10" s="90">
        <f>'2025'!C10*1.02</f>
        <v>55546.803127785599</v>
      </c>
      <c r="D10" s="90">
        <f t="shared" si="0"/>
        <v>28.394531950305737</v>
      </c>
      <c r="E10" s="89">
        <v>37.5</v>
      </c>
      <c r="F10" s="92">
        <f t="shared" si="2"/>
        <v>745.45172909221469</v>
      </c>
      <c r="G10" s="92">
        <f t="shared" si="3"/>
        <v>7458.7237685363107</v>
      </c>
      <c r="H10" s="92">
        <f t="shared" si="4"/>
        <v>3552.3320309653254</v>
      </c>
      <c r="I10" s="92">
        <f t="shared" si="5"/>
        <v>422.1919114265836</v>
      </c>
      <c r="J10" s="92">
        <f t="shared" si="6"/>
        <v>12178.699440020435</v>
      </c>
      <c r="K10" s="318">
        <f t="shared" si="7"/>
        <v>1384.2334325774048</v>
      </c>
      <c r="L10" s="323">
        <f t="shared" si="8"/>
        <v>69109.736000383418</v>
      </c>
      <c r="P10" s="88" t="s">
        <v>146</v>
      </c>
      <c r="Q10" s="89" t="s">
        <v>137</v>
      </c>
      <c r="R10" s="90">
        <f>'2025'!R10*1.02</f>
        <v>65287.72920316321</v>
      </c>
      <c r="S10" s="90">
        <f t="shared" si="9"/>
        <v>33.373919081489177</v>
      </c>
      <c r="T10" s="89">
        <v>37.5</v>
      </c>
      <c r="U10" s="92">
        <f t="shared" si="1"/>
        <v>876.17734743508913</v>
      </c>
      <c r="V10" s="92">
        <f t="shared" si="10"/>
        <v>8766.7176179542748</v>
      </c>
      <c r="W10" s="92">
        <f t="shared" si="11"/>
        <v>4083.7190171861153</v>
      </c>
      <c r="X10" s="92">
        <f t="shared" si="12"/>
        <v>561.97968126414423</v>
      </c>
      <c r="Y10" s="92">
        <f t="shared" si="13"/>
        <v>14288.593663839622</v>
      </c>
      <c r="Z10" s="318">
        <f t="shared" si="14"/>
        <v>1626.9785552225974</v>
      </c>
      <c r="AA10" s="323">
        <f t="shared" si="15"/>
        <v>81203.301422225428</v>
      </c>
    </row>
    <row r="11" spans="1:27" x14ac:dyDescent="0.3">
      <c r="A11" s="88" t="s">
        <v>46</v>
      </c>
      <c r="B11" s="89" t="s">
        <v>134</v>
      </c>
      <c r="C11" s="90">
        <f>'2025'!C11*1.02</f>
        <v>56694.040501204807</v>
      </c>
      <c r="D11" s="90">
        <f t="shared" si="0"/>
        <v>28.980979169944948</v>
      </c>
      <c r="E11" s="89">
        <v>37.5</v>
      </c>
      <c r="F11" s="92">
        <f t="shared" si="2"/>
        <v>760.84793617414437</v>
      </c>
      <c r="G11" s="92">
        <f t="shared" si="3"/>
        <v>7612.772717952711</v>
      </c>
      <c r="H11" s="92">
        <f t="shared" si="4"/>
        <v>3625.7002148973907</v>
      </c>
      <c r="I11" s="92">
        <f t="shared" si="5"/>
        <v>430.91166328034211</v>
      </c>
      <c r="J11" s="92">
        <f t="shared" si="6"/>
        <v>12430.232532304588</v>
      </c>
      <c r="K11" s="318">
        <f t="shared" si="7"/>
        <v>1412.8227345348162</v>
      </c>
      <c r="L11" s="323">
        <f t="shared" si="8"/>
        <v>70537.095768044208</v>
      </c>
      <c r="P11" s="88" t="s">
        <v>147</v>
      </c>
      <c r="Q11" s="89" t="s">
        <v>137</v>
      </c>
      <c r="R11" s="90">
        <f>'2025'!R11*1.02</f>
        <v>66281.109669359997</v>
      </c>
      <c r="S11" s="90">
        <f t="shared" si="9"/>
        <v>33.881717402867729</v>
      </c>
      <c r="T11" s="89">
        <v>37.5</v>
      </c>
      <c r="U11" s="92">
        <f t="shared" si="1"/>
        <v>889.50875706579757</v>
      </c>
      <c r="V11" s="92">
        <f t="shared" si="10"/>
        <v>8900.1069415014172</v>
      </c>
      <c r="W11" s="92">
        <f t="shared" si="11"/>
        <v>4145.8545325520327</v>
      </c>
      <c r="X11" s="92">
        <f t="shared" si="12"/>
        <v>570.53044025945405</v>
      </c>
      <c r="Y11" s="92">
        <f t="shared" si="13"/>
        <v>14506.000671378702</v>
      </c>
      <c r="Z11" s="318">
        <f t="shared" si="14"/>
        <v>1651.7337233898018</v>
      </c>
      <c r="AA11" s="323">
        <f t="shared" si="15"/>
        <v>82438.844064128498</v>
      </c>
    </row>
    <row r="12" spans="1:27" x14ac:dyDescent="0.3">
      <c r="A12" s="88" t="s">
        <v>47</v>
      </c>
      <c r="B12" s="89" t="s">
        <v>134</v>
      </c>
      <c r="C12" s="90">
        <f>'2025'!C12*1.02</f>
        <v>58403.190057523199</v>
      </c>
      <c r="D12" s="90">
        <f t="shared" si="0"/>
        <v>29.854665844101316</v>
      </c>
      <c r="E12" s="89">
        <v>37.5</v>
      </c>
      <c r="F12" s="92">
        <f t="shared" si="2"/>
        <v>783.78514264314106</v>
      </c>
      <c r="G12" s="92">
        <f t="shared" si="3"/>
        <v>7842.2742140220407</v>
      </c>
      <c r="H12" s="92">
        <f t="shared" si="4"/>
        <v>3735.0038358574043</v>
      </c>
      <c r="I12" s="92">
        <f t="shared" si="5"/>
        <v>443.90231400124759</v>
      </c>
      <c r="J12" s="92">
        <f t="shared" si="6"/>
        <v>12804.965506523833</v>
      </c>
      <c r="K12" s="318">
        <f t="shared" si="7"/>
        <v>1455.414959899939</v>
      </c>
      <c r="L12" s="323">
        <f t="shared" si="8"/>
        <v>72663.570523946968</v>
      </c>
      <c r="P12" s="88" t="s">
        <v>148</v>
      </c>
      <c r="Q12" s="89" t="s">
        <v>137</v>
      </c>
      <c r="R12" s="90">
        <f>'2025'!R12*1.02</f>
        <v>67268.91560993281</v>
      </c>
      <c r="S12" s="90">
        <f t="shared" si="9"/>
        <v>34.386666126483227</v>
      </c>
      <c r="T12" s="89">
        <v>37.5</v>
      </c>
      <c r="U12" s="92">
        <f t="shared" si="1"/>
        <v>902.7653551946504</v>
      </c>
      <c r="V12" s="92">
        <f t="shared" si="10"/>
        <v>9032.7477278793904</v>
      </c>
      <c r="W12" s="92">
        <f t="shared" si="11"/>
        <v>4207.6413637688738</v>
      </c>
      <c r="X12" s="92">
        <f t="shared" si="12"/>
        <v>579.0332151975515</v>
      </c>
      <c r="Y12" s="92">
        <f t="shared" si="13"/>
        <v>14722.187662040464</v>
      </c>
      <c r="Z12" s="318">
        <f t="shared" si="14"/>
        <v>1676.3499736660574</v>
      </c>
      <c r="AA12" s="323">
        <f t="shared" si="15"/>
        <v>83667.453245639335</v>
      </c>
    </row>
    <row r="13" spans="1:27" x14ac:dyDescent="0.3">
      <c r="A13" s="88" t="s">
        <v>48</v>
      </c>
      <c r="B13" s="89" t="s">
        <v>134</v>
      </c>
      <c r="C13" s="90">
        <f>'2025'!C13*1.02</f>
        <v>59549.312525817601</v>
      </c>
      <c r="D13" s="90">
        <f t="shared" si="0"/>
        <v>30.44054314418791</v>
      </c>
      <c r="E13" s="89">
        <v>37.5</v>
      </c>
      <c r="F13" s="92">
        <f t="shared" si="2"/>
        <v>799.16638742469934</v>
      </c>
      <c r="G13" s="92">
        <f t="shared" si="3"/>
        <v>7996.1734560046052</v>
      </c>
      <c r="H13" s="92">
        <f t="shared" si="4"/>
        <v>3808.3007193191756</v>
      </c>
      <c r="I13" s="92">
        <f t="shared" si="5"/>
        <v>452.61359184931723</v>
      </c>
      <c r="J13" s="92">
        <f t="shared" si="6"/>
        <v>13056.254154597797</v>
      </c>
      <c r="K13" s="318">
        <f t="shared" si="7"/>
        <v>1483.9764782791606</v>
      </c>
      <c r="L13" s="323">
        <f t="shared" si="8"/>
        <v>74089.543158694563</v>
      </c>
      <c r="P13" s="88" t="s">
        <v>149</v>
      </c>
      <c r="Q13" s="89" t="s">
        <v>137</v>
      </c>
      <c r="R13" s="90">
        <f>'2025'!R13*1.02</f>
        <v>69243.412585953614</v>
      </c>
      <c r="S13" s="90">
        <f t="shared" si="9"/>
        <v>35.395993654161593</v>
      </c>
      <c r="T13" s="89">
        <v>37.5</v>
      </c>
      <c r="U13" s="92">
        <f t="shared" si="1"/>
        <v>929.26358915198477</v>
      </c>
      <c r="V13" s="92">
        <f t="shared" si="10"/>
        <v>9297.8795932014928</v>
      </c>
      <c r="W13" s="92">
        <f t="shared" si="11"/>
        <v>4331.1452893727364</v>
      </c>
      <c r="X13" s="92">
        <f t="shared" si="12"/>
        <v>596.02916826230319</v>
      </c>
      <c r="Y13" s="92">
        <f t="shared" si="13"/>
        <v>15154.317639988516</v>
      </c>
      <c r="Z13" s="318">
        <f t="shared" si="14"/>
        <v>1725.5546906403777</v>
      </c>
      <c r="AA13" s="323">
        <f t="shared" si="15"/>
        <v>86123.284916582517</v>
      </c>
    </row>
    <row r="14" spans="1:27" x14ac:dyDescent="0.3">
      <c r="A14" s="88" t="s">
        <v>49</v>
      </c>
      <c r="B14" s="89" t="s">
        <v>134</v>
      </c>
      <c r="C14" s="90">
        <f>'2025'!C14*1.02</f>
        <v>60404.444756539211</v>
      </c>
      <c r="D14" s="90">
        <f t="shared" si="0"/>
        <v>30.877671441042409</v>
      </c>
      <c r="E14" s="89">
        <v>37.5</v>
      </c>
      <c r="F14" s="92">
        <f t="shared" si="2"/>
        <v>810.64247180938355</v>
      </c>
      <c r="G14" s="92">
        <f t="shared" si="3"/>
        <v>8110.9990577561894</v>
      </c>
      <c r="H14" s="92">
        <f t="shared" si="4"/>
        <v>3862.9881800343301</v>
      </c>
      <c r="I14" s="92">
        <f t="shared" si="5"/>
        <v>459.11315421261446</v>
      </c>
      <c r="J14" s="92">
        <f t="shared" si="6"/>
        <v>13243.742863812518</v>
      </c>
      <c r="K14" s="318">
        <f t="shared" si="7"/>
        <v>1505.2864827508174</v>
      </c>
      <c r="L14" s="323">
        <f t="shared" si="8"/>
        <v>75153.474103102533</v>
      </c>
      <c r="P14" s="88" t="s">
        <v>150</v>
      </c>
      <c r="Q14" s="89" t="s">
        <v>137</v>
      </c>
      <c r="R14" s="90">
        <f>'2025'!R14*1.02</f>
        <v>71225.713897848007</v>
      </c>
      <c r="S14" s="90">
        <f t="shared" si="9"/>
        <v>36.409310618708247</v>
      </c>
      <c r="T14" s="89">
        <v>37.5</v>
      </c>
      <c r="U14" s="92">
        <f t="shared" si="1"/>
        <v>955.86655921191721</v>
      </c>
      <c r="V14" s="92">
        <f t="shared" si="10"/>
        <v>9564.0594105604414</v>
      </c>
      <c r="W14" s="92">
        <f t="shared" si="11"/>
        <v>4455.1373727853097</v>
      </c>
      <c r="X14" s="92">
        <f t="shared" si="12"/>
        <v>613.09229900715275</v>
      </c>
      <c r="Y14" s="92">
        <f t="shared" si="13"/>
        <v>15588.155641564821</v>
      </c>
      <c r="Z14" s="318">
        <f t="shared" si="14"/>
        <v>1774.9538926620271</v>
      </c>
      <c r="AA14" s="323">
        <f t="shared" si="15"/>
        <v>88588.82343207486</v>
      </c>
    </row>
    <row r="15" spans="1:27" x14ac:dyDescent="0.3">
      <c r="A15" s="88" t="s">
        <v>50</v>
      </c>
      <c r="B15" s="89" t="s">
        <v>134</v>
      </c>
      <c r="C15" s="90">
        <f>'2025'!C15*1.02</f>
        <v>61555.02684533281</v>
      </c>
      <c r="D15" s="90">
        <f t="shared" si="0"/>
        <v>31.465828419339456</v>
      </c>
      <c r="E15" s="89">
        <v>37.5</v>
      </c>
      <c r="F15" s="92">
        <f t="shared" si="2"/>
        <v>826.08356579242661</v>
      </c>
      <c r="G15" s="92">
        <f t="shared" si="3"/>
        <v>8265.4971294740935</v>
      </c>
      <c r="H15" s="92">
        <f t="shared" si="4"/>
        <v>3936.5702653772755</v>
      </c>
      <c r="I15" s="92">
        <f t="shared" si="5"/>
        <v>467.85832808343923</v>
      </c>
      <c r="J15" s="92">
        <f t="shared" si="6"/>
        <v>13496.009288727235</v>
      </c>
      <c r="K15" s="318">
        <f t="shared" si="7"/>
        <v>1533.9591354427985</v>
      </c>
      <c r="L15" s="323">
        <f t="shared" si="8"/>
        <v>76584.995269502848</v>
      </c>
      <c r="P15" s="88" t="s">
        <v>151</v>
      </c>
      <c r="Q15" s="89" t="s">
        <v>137</v>
      </c>
      <c r="R15" s="90">
        <f>'2025'!R15*1.02</f>
        <v>73201.325778993603</v>
      </c>
      <c r="S15" s="90">
        <f t="shared" si="9"/>
        <v>37.419208065939216</v>
      </c>
      <c r="T15" s="89">
        <v>37.5</v>
      </c>
      <c r="U15" s="92">
        <f t="shared" si="1"/>
        <v>982.37975546962275</v>
      </c>
      <c r="V15" s="92">
        <f t="shared" si="10"/>
        <v>9829.3409833163769</v>
      </c>
      <c r="W15" s="92">
        <f t="shared" si="11"/>
        <v>4578.7110352189884</v>
      </c>
      <c r="X15" s="92">
        <f t="shared" si="12"/>
        <v>630.09784888334696</v>
      </c>
      <c r="Y15" s="92">
        <f t="shared" si="13"/>
        <v>16020.529622888334</v>
      </c>
      <c r="Z15" s="318">
        <f t="shared" si="14"/>
        <v>1824.1863932145368</v>
      </c>
      <c r="AA15" s="323">
        <f t="shared" si="15"/>
        <v>91046.041795096477</v>
      </c>
    </row>
    <row r="16" spans="1:27" x14ac:dyDescent="0.3">
      <c r="A16" s="88" t="s">
        <v>51</v>
      </c>
      <c r="B16" s="89" t="s">
        <v>134</v>
      </c>
      <c r="C16" s="90">
        <f>'2025'!C16*1.02</f>
        <v>63278.670168273609</v>
      </c>
      <c r="D16" s="90">
        <f t="shared" si="0"/>
        <v>32.346924047679799</v>
      </c>
      <c r="E16" s="89">
        <v>37.5</v>
      </c>
      <c r="F16" s="92">
        <f t="shared" si="2"/>
        <v>849.2152821662487</v>
      </c>
      <c r="G16" s="92">
        <f t="shared" si="3"/>
        <v>8496.9448221832808</v>
      </c>
      <c r="H16" s="92">
        <f t="shared" si="4"/>
        <v>4046.8007924511057</v>
      </c>
      <c r="I16" s="92">
        <f t="shared" si="5"/>
        <v>480.95914087829891</v>
      </c>
      <c r="J16" s="92">
        <f t="shared" si="6"/>
        <v>13873.920037678934</v>
      </c>
      <c r="K16" s="318">
        <f t="shared" si="7"/>
        <v>1576.9125473243903</v>
      </c>
      <c r="L16" s="323">
        <f t="shared" si="8"/>
        <v>78729.502753276931</v>
      </c>
      <c r="P16" s="88" t="s">
        <v>152</v>
      </c>
      <c r="Q16" s="89" t="s">
        <v>137</v>
      </c>
      <c r="R16" s="90">
        <f>'2025'!R16*1.02</f>
        <v>75179.167470388798</v>
      </c>
      <c r="S16" s="90">
        <f t="shared" si="9"/>
        <v>38.430245352275421</v>
      </c>
      <c r="T16" s="89">
        <v>37.5</v>
      </c>
      <c r="U16" s="92">
        <f t="shared" si="1"/>
        <v>1008.9228763280706</v>
      </c>
      <c r="V16" s="92">
        <f t="shared" si="10"/>
        <v>10094.921970939986</v>
      </c>
      <c r="W16" s="92">
        <f t="shared" si="11"/>
        <v>4702.4241713122992</v>
      </c>
      <c r="X16" s="92">
        <f t="shared" si="12"/>
        <v>647.12259238242643</v>
      </c>
      <c r="Y16" s="92">
        <f t="shared" si="13"/>
        <v>16453.391610962783</v>
      </c>
      <c r="Z16" s="318">
        <f t="shared" si="14"/>
        <v>1873.4744609234267</v>
      </c>
      <c r="AA16" s="323">
        <f t="shared" si="15"/>
        <v>93506.033542275021</v>
      </c>
    </row>
    <row r="17" spans="1:27" x14ac:dyDescent="0.3">
      <c r="A17" s="88" t="s">
        <v>52</v>
      </c>
      <c r="B17" s="89" t="s">
        <v>134</v>
      </c>
      <c r="C17" s="90">
        <f>'2025'!C17*1.02</f>
        <v>65002.313491214401</v>
      </c>
      <c r="D17" s="90">
        <f t="shared" si="0"/>
        <v>33.228019676020139</v>
      </c>
      <c r="E17" s="89">
        <v>37.5</v>
      </c>
      <c r="F17" s="92">
        <f t="shared" si="2"/>
        <v>872.34699854007056</v>
      </c>
      <c r="G17" s="92">
        <f t="shared" si="3"/>
        <v>8728.3925148924682</v>
      </c>
      <c r="H17" s="92">
        <f t="shared" si="4"/>
        <v>4157.0313195249364</v>
      </c>
      <c r="I17" s="92">
        <f t="shared" si="5"/>
        <v>494.05995367315853</v>
      </c>
      <c r="J17" s="92">
        <f t="shared" si="6"/>
        <v>14251.830786630633</v>
      </c>
      <c r="K17" s="318">
        <f t="shared" si="7"/>
        <v>1619.8659592059819</v>
      </c>
      <c r="L17" s="323">
        <f t="shared" si="8"/>
        <v>80874.010237051014</v>
      </c>
      <c r="P17" s="88" t="s">
        <v>153</v>
      </c>
      <c r="Q17" s="89" t="s">
        <v>137</v>
      </c>
      <c r="R17" s="90">
        <f>'2025'!R17*1.02</f>
        <v>77315.325689505611</v>
      </c>
      <c r="S17" s="90">
        <f t="shared" si="9"/>
        <v>39.522211215082741</v>
      </c>
      <c r="T17" s="89">
        <v>37.5</v>
      </c>
      <c r="U17" s="92">
        <f t="shared" si="1"/>
        <v>1037.590643839224</v>
      </c>
      <c r="V17" s="92">
        <f t="shared" si="10"/>
        <v>10381.761414168192</v>
      </c>
      <c r="W17" s="92">
        <f t="shared" si="11"/>
        <v>4836.0399372394595</v>
      </c>
      <c r="X17" s="92">
        <f t="shared" si="12"/>
        <v>665.51008310634768</v>
      </c>
      <c r="Y17" s="92">
        <f t="shared" si="13"/>
        <v>16920.902078353221</v>
      </c>
      <c r="Z17" s="318">
        <f t="shared" si="14"/>
        <v>1926.7077967352836</v>
      </c>
      <c r="AA17" s="323">
        <f t="shared" si="15"/>
        <v>96162.93556459411</v>
      </c>
    </row>
    <row r="18" spans="1:27" x14ac:dyDescent="0.3">
      <c r="A18" s="88" t="s">
        <v>53</v>
      </c>
      <c r="B18" s="89" t="s">
        <v>134</v>
      </c>
      <c r="C18" s="90">
        <f>'2025'!C18*1.02</f>
        <v>66729.301529529606</v>
      </c>
      <c r="D18" s="90">
        <f t="shared" si="0"/>
        <v>34.110825063018325</v>
      </c>
      <c r="E18" s="89">
        <v>37.5</v>
      </c>
      <c r="F18" s="92">
        <f t="shared" si="2"/>
        <v>895.52360181500626</v>
      </c>
      <c r="G18" s="92">
        <f t="shared" si="3"/>
        <v>8960.2893299031603</v>
      </c>
      <c r="H18" s="92">
        <f t="shared" si="4"/>
        <v>4267.4757480096478</v>
      </c>
      <c r="I18" s="92">
        <f t="shared" si="5"/>
        <v>507.18618848508453</v>
      </c>
      <c r="J18" s="92">
        <f t="shared" si="6"/>
        <v>14630.474868212899</v>
      </c>
      <c r="K18" s="318">
        <f t="shared" si="7"/>
        <v>1662.9027218221433</v>
      </c>
      <c r="L18" s="323">
        <f t="shared" si="8"/>
        <v>83022.679119564636</v>
      </c>
      <c r="P18" s="88" t="s">
        <v>154</v>
      </c>
      <c r="Q18" s="89" t="s">
        <v>137</v>
      </c>
      <c r="R18" s="90">
        <f>'2025'!R18*1.02</f>
        <v>79478.24163161761</v>
      </c>
      <c r="S18" s="90">
        <f t="shared" si="9"/>
        <v>40.627855147152772</v>
      </c>
      <c r="T18" s="89">
        <v>37.5</v>
      </c>
      <c r="U18" s="92">
        <f t="shared" si="1"/>
        <v>1066.6175065592854</v>
      </c>
      <c r="V18" s="92">
        <f t="shared" si="10"/>
        <v>10672.193835808439</v>
      </c>
      <c r="W18" s="92">
        <f t="shared" si="11"/>
        <v>4971.3293870822008</v>
      </c>
      <c r="X18" s="92">
        <f t="shared" si="12"/>
        <v>684.12789730488998</v>
      </c>
      <c r="Y18" s="92">
        <f t="shared" si="13"/>
        <v>17394.268626754816</v>
      </c>
      <c r="Z18" s="318">
        <f t="shared" si="14"/>
        <v>1980.6079384236975</v>
      </c>
      <c r="AA18" s="323">
        <f t="shared" si="15"/>
        <v>98853.118196796117</v>
      </c>
    </row>
    <row r="19" spans="1:27" x14ac:dyDescent="0.3">
      <c r="A19" s="88" t="s">
        <v>54</v>
      </c>
      <c r="B19" s="89" t="s">
        <v>134</v>
      </c>
      <c r="C19" s="90">
        <f>'2025'!C19*1.02</f>
        <v>68451.829947345599</v>
      </c>
      <c r="D19" s="90">
        <f t="shared" si="0"/>
        <v>34.991350771806061</v>
      </c>
      <c r="E19" s="89">
        <v>37.5</v>
      </c>
      <c r="F19" s="92">
        <f t="shared" si="2"/>
        <v>918.64035588845707</v>
      </c>
      <c r="G19" s="92">
        <f t="shared" si="3"/>
        <v>9191.5873151785145</v>
      </c>
      <c r="H19" s="92">
        <f t="shared" si="4"/>
        <v>4377.6349746131855</v>
      </c>
      <c r="I19" s="92">
        <f t="shared" si="5"/>
        <v>520.27852727425545</v>
      </c>
      <c r="J19" s="92">
        <f t="shared" si="6"/>
        <v>15008.141172954412</v>
      </c>
      <c r="K19" s="318">
        <f t="shared" si="7"/>
        <v>1705.8283501255455</v>
      </c>
      <c r="L19" s="323">
        <f t="shared" si="8"/>
        <v>85165.799470425583</v>
      </c>
      <c r="P19" s="88" t="s">
        <v>155</v>
      </c>
      <c r="Q19" s="89" t="s">
        <v>137</v>
      </c>
      <c r="R19" s="90">
        <f>'2025'!R19*1.02</f>
        <v>81617.744566108799</v>
      </c>
      <c r="S19" s="90">
        <f t="shared" si="9"/>
        <v>41.721530768617917</v>
      </c>
      <c r="T19" s="89">
        <v>37.5</v>
      </c>
      <c r="U19" s="92">
        <f t="shared" si="1"/>
        <v>1095.3301609715522</v>
      </c>
      <c r="V19" s="92">
        <f t="shared" si="10"/>
        <v>10959.482401338148</v>
      </c>
      <c r="W19" s="92">
        <f t="shared" si="11"/>
        <v>5105.1543634988084</v>
      </c>
      <c r="X19" s="92">
        <f t="shared" si="12"/>
        <v>702.54417846313868</v>
      </c>
      <c r="Y19" s="92">
        <f t="shared" si="13"/>
        <v>17862.511104271649</v>
      </c>
      <c r="Z19" s="318">
        <f t="shared" si="14"/>
        <v>2033.9246249701234</v>
      </c>
      <c r="AA19" s="323">
        <f t="shared" si="15"/>
        <v>101514.18029535057</v>
      </c>
    </row>
    <row r="20" spans="1:27" x14ac:dyDescent="0.3">
      <c r="A20" s="88" t="s">
        <v>55</v>
      </c>
      <c r="B20" s="89" t="s">
        <v>134</v>
      </c>
      <c r="C20" s="90">
        <f>'2025'!C20*1.02</f>
        <v>71323.825548830428</v>
      </c>
      <c r="D20" s="90">
        <f t="shared" si="0"/>
        <v>36.459463539338238</v>
      </c>
      <c r="E20" s="89">
        <v>37.5</v>
      </c>
      <c r="F20" s="92">
        <f t="shared" si="2"/>
        <v>957.18324164458011</v>
      </c>
      <c r="G20" s="92">
        <f t="shared" si="3"/>
        <v>9577.2336647379398</v>
      </c>
      <c r="H20" s="92">
        <f t="shared" si="4"/>
        <v>4561.3049860893752</v>
      </c>
      <c r="I20" s="92">
        <f t="shared" si="5"/>
        <v>542.10756592856251</v>
      </c>
      <c r="J20" s="92">
        <f t="shared" si="6"/>
        <v>15637.829458400458</v>
      </c>
      <c r="K20" s="318">
        <f t="shared" si="7"/>
        <v>1777.3988475427391</v>
      </c>
      <c r="L20" s="323">
        <f t="shared" si="8"/>
        <v>88739.053854773621</v>
      </c>
      <c r="P20" s="88" t="s">
        <v>156</v>
      </c>
      <c r="Q20" s="89" t="s">
        <v>137</v>
      </c>
      <c r="R20" s="90">
        <f>'2025'!R20*1.02</f>
        <v>83026.984643856005</v>
      </c>
      <c r="S20" s="90">
        <f t="shared" si="9"/>
        <v>42.441909083121281</v>
      </c>
      <c r="T20" s="89">
        <v>37.5</v>
      </c>
      <c r="U20" s="92">
        <f t="shared" si="1"/>
        <v>1114.2425086407056</v>
      </c>
      <c r="V20" s="92">
        <f t="shared" si="10"/>
        <v>11148.712597705815</v>
      </c>
      <c r="W20" s="92">
        <f t="shared" si="11"/>
        <v>5193.3017163860377</v>
      </c>
      <c r="X20" s="92">
        <f t="shared" si="12"/>
        <v>714.67454812651886</v>
      </c>
      <c r="Y20" s="92">
        <f t="shared" si="13"/>
        <v>18170.931370859078</v>
      </c>
      <c r="Z20" s="318">
        <f t="shared" si="14"/>
        <v>2069.0430678021626</v>
      </c>
      <c r="AA20" s="323">
        <f t="shared" si="15"/>
        <v>103266.95908251725</v>
      </c>
    </row>
    <row r="21" spans="1:27" x14ac:dyDescent="0.3">
      <c r="A21" s="88" t="s">
        <v>56</v>
      </c>
      <c r="B21" s="89" t="s">
        <v>134</v>
      </c>
      <c r="C21" s="90">
        <f>'2025'!C21*1.02</f>
        <v>73048.58377689599</v>
      </c>
      <c r="D21" s="90">
        <f t="shared" si="0"/>
        <v>37.341129087231174</v>
      </c>
      <c r="E21" s="89">
        <v>37.5</v>
      </c>
      <c r="F21" s="92">
        <f t="shared" si="2"/>
        <v>980.32992031877279</v>
      </c>
      <c r="G21" s="92">
        <f t="shared" si="3"/>
        <v>9808.8310648809565</v>
      </c>
      <c r="H21" s="92">
        <f t="shared" si="4"/>
        <v>4671.606813633497</v>
      </c>
      <c r="I21" s="92">
        <f t="shared" si="5"/>
        <v>555.21685272911077</v>
      </c>
      <c r="J21" s="92">
        <f t="shared" si="6"/>
        <v>16015.984651562336</v>
      </c>
      <c r="K21" s="318">
        <f t="shared" si="7"/>
        <v>1820.3800430025196</v>
      </c>
      <c r="L21" s="323">
        <f t="shared" si="8"/>
        <v>90884.948471460841</v>
      </c>
      <c r="P21" s="88" t="s">
        <v>157</v>
      </c>
      <c r="Q21" s="89" t="s">
        <v>137</v>
      </c>
      <c r="R21" s="90">
        <f>'2025'!R21*1.02</f>
        <v>84436.224721603212</v>
      </c>
      <c r="S21" s="90">
        <f t="shared" si="9"/>
        <v>43.162287397624645</v>
      </c>
      <c r="T21" s="89">
        <v>37.5</v>
      </c>
      <c r="U21" s="92">
        <f t="shared" si="1"/>
        <v>1133.154856309859</v>
      </c>
      <c r="V21" s="92">
        <f t="shared" si="10"/>
        <v>11337.942794073482</v>
      </c>
      <c r="W21" s="92">
        <f t="shared" si="11"/>
        <v>5281.449069273267</v>
      </c>
      <c r="X21" s="92">
        <f t="shared" si="12"/>
        <v>726.80491778989904</v>
      </c>
      <c r="Y21" s="92">
        <f t="shared" si="13"/>
        <v>18479.351637446507</v>
      </c>
      <c r="Z21" s="318">
        <f t="shared" si="14"/>
        <v>2104.1615106342015</v>
      </c>
      <c r="AA21" s="323">
        <f t="shared" si="15"/>
        <v>105019.73786968392</v>
      </c>
    </row>
    <row r="22" spans="1:27" x14ac:dyDescent="0.3">
      <c r="A22" s="88" t="s">
        <v>57</v>
      </c>
      <c r="B22" s="89" t="s">
        <v>134</v>
      </c>
      <c r="C22" s="90">
        <f>'2025'!C22*1.02</f>
        <v>74485.696482763204</v>
      </c>
      <c r="D22" s="90">
        <f t="shared" si="0"/>
        <v>38.075755390549872</v>
      </c>
      <c r="E22" s="89">
        <v>37.5</v>
      </c>
      <c r="F22" s="92">
        <f t="shared" si="2"/>
        <v>999.61632549720559</v>
      </c>
      <c r="G22" s="92">
        <f t="shared" si="3"/>
        <v>10001.803947094504</v>
      </c>
      <c r="H22" s="92">
        <f t="shared" si="4"/>
        <v>4763.5131198418858</v>
      </c>
      <c r="I22" s="92">
        <f t="shared" si="5"/>
        <v>566.13984606195299</v>
      </c>
      <c r="J22" s="92">
        <f t="shared" si="6"/>
        <v>16331.073238495548</v>
      </c>
      <c r="K22" s="318">
        <f t="shared" si="7"/>
        <v>1856.1930752893063</v>
      </c>
      <c r="L22" s="323">
        <f t="shared" si="8"/>
        <v>92672.962796548061</v>
      </c>
      <c r="P22" s="88" t="s">
        <v>158</v>
      </c>
      <c r="Q22" s="89" t="s">
        <v>137</v>
      </c>
      <c r="R22" s="90">
        <f>'2025'!R22*1.02</f>
        <v>87237.981300225612</v>
      </c>
      <c r="S22" s="90">
        <f t="shared" si="9"/>
        <v>44.594495233342165</v>
      </c>
      <c r="T22" s="89">
        <v>37.5</v>
      </c>
      <c r="U22" s="92">
        <f t="shared" si="1"/>
        <v>1170.7551171425982</v>
      </c>
      <c r="V22" s="92">
        <f t="shared" si="10"/>
        <v>11714.157575301289</v>
      </c>
      <c r="W22" s="92">
        <f t="shared" si="11"/>
        <v>5456.6977226004874</v>
      </c>
      <c r="X22" s="92">
        <f t="shared" si="12"/>
        <v>750.92170494502125</v>
      </c>
      <c r="Y22" s="92">
        <f t="shared" si="13"/>
        <v>19092.532119989395</v>
      </c>
      <c r="Z22" s="318">
        <f t="shared" si="14"/>
        <v>2173.9816426254306</v>
      </c>
      <c r="AA22" s="323">
        <f t="shared" si="15"/>
        <v>108504.49506284043</v>
      </c>
    </row>
    <row r="23" spans="1:27" x14ac:dyDescent="0.3">
      <c r="A23" s="88" t="s">
        <v>58</v>
      </c>
      <c r="B23" s="89" t="s">
        <v>134</v>
      </c>
      <c r="C23" s="90">
        <f>'2025'!C23*1.02</f>
        <v>75919.464473255983</v>
      </c>
      <c r="D23" s="90">
        <f t="shared" si="0"/>
        <v>38.808671935210725</v>
      </c>
      <c r="E23" s="89">
        <v>37.5</v>
      </c>
      <c r="F23" s="92">
        <f t="shared" si="2"/>
        <v>1018.8578437745243</v>
      </c>
      <c r="G23" s="92">
        <f t="shared" si="3"/>
        <v>10194.327707006543</v>
      </c>
      <c r="H23" s="92">
        <f t="shared" si="4"/>
        <v>4855.205524639392</v>
      </c>
      <c r="I23" s="92">
        <f t="shared" si="5"/>
        <v>577.03741737772884</v>
      </c>
      <c r="J23" s="92">
        <f t="shared" si="6"/>
        <v>16645.428492798186</v>
      </c>
      <c r="K23" s="318">
        <f t="shared" si="7"/>
        <v>1891.9227568415229</v>
      </c>
      <c r="L23" s="323">
        <f t="shared" si="8"/>
        <v>94456.815722895684</v>
      </c>
      <c r="P23" s="88" t="s">
        <v>159</v>
      </c>
      <c r="Q23" s="89" t="s">
        <v>137</v>
      </c>
      <c r="R23" s="90">
        <f>'2025'!R23*1.02</f>
        <v>90030.818637849632</v>
      </c>
      <c r="S23" s="90">
        <f t="shared" si="9"/>
        <v>46.022143712638787</v>
      </c>
      <c r="T23" s="89">
        <v>37.5</v>
      </c>
      <c r="U23" s="92">
        <f t="shared" si="1"/>
        <v>1208.2356795723686</v>
      </c>
      <c r="V23" s="92">
        <f t="shared" si="10"/>
        <v>12089.174697058417</v>
      </c>
      <c r="W23" s="92">
        <f t="shared" si="11"/>
        <v>5631.3884812891829</v>
      </c>
      <c r="X23" s="92">
        <f t="shared" si="12"/>
        <v>774.96171760860318</v>
      </c>
      <c r="Y23" s="92">
        <f t="shared" si="13"/>
        <v>19703.760575528569</v>
      </c>
      <c r="Z23" s="318">
        <f t="shared" si="14"/>
        <v>2243.5795059911406</v>
      </c>
      <c r="AA23" s="323">
        <f t="shared" si="15"/>
        <v>111978.15871936936</v>
      </c>
    </row>
    <row r="24" spans="1:27" x14ac:dyDescent="0.3">
      <c r="A24" s="88" t="s">
        <v>59</v>
      </c>
      <c r="B24" s="89" t="s">
        <v>134</v>
      </c>
      <c r="C24" s="90">
        <f>'2025'!C24*1.02</f>
        <v>77071.161467174403</v>
      </c>
      <c r="D24" s="90">
        <f t="shared" si="0"/>
        <v>39.3973988330604</v>
      </c>
      <c r="E24" s="89">
        <v>37.5</v>
      </c>
      <c r="F24" s="92">
        <f t="shared" si="2"/>
        <v>1034.3139000579388</v>
      </c>
      <c r="G24" s="92">
        <f t="shared" si="3"/>
        <v>10348.975486158286</v>
      </c>
      <c r="H24" s="92">
        <f t="shared" si="4"/>
        <v>4928.8589104526327</v>
      </c>
      <c r="I24" s="92">
        <f t="shared" si="5"/>
        <v>585.79106525424254</v>
      </c>
      <c r="J24" s="92">
        <f t="shared" si="6"/>
        <v>16897.939361923101</v>
      </c>
      <c r="K24" s="318">
        <f t="shared" si="7"/>
        <v>1920.6231931116945</v>
      </c>
      <c r="L24" s="323">
        <f t="shared" si="8"/>
        <v>95889.724022209208</v>
      </c>
      <c r="P24" s="88" t="s">
        <v>160</v>
      </c>
      <c r="Q24" s="89" t="s">
        <v>137</v>
      </c>
      <c r="R24" s="90">
        <f>'2025'!R24*1.02</f>
        <v>92853.758413843228</v>
      </c>
      <c r="S24" s="90">
        <f t="shared" si="9"/>
        <v>47.465180019855964</v>
      </c>
      <c r="T24" s="89">
        <v>37.5</v>
      </c>
      <c r="U24" s="92">
        <f t="shared" si="1"/>
        <v>1246.1202241121598</v>
      </c>
      <c r="V24" s="92">
        <f t="shared" si="10"/>
        <v>12468.23391952909</v>
      </c>
      <c r="W24" s="92">
        <f t="shared" si="11"/>
        <v>5807.962134382904</v>
      </c>
      <c r="X24" s="92">
        <f t="shared" si="12"/>
        <v>799.26084418113351</v>
      </c>
      <c r="Y24" s="92">
        <f t="shared" si="13"/>
        <v>20321.577122205286</v>
      </c>
      <c r="Z24" s="318">
        <f t="shared" si="14"/>
        <v>2313.9275259679785</v>
      </c>
      <c r="AA24" s="323">
        <f t="shared" si="15"/>
        <v>115489.2630620165</v>
      </c>
    </row>
    <row r="25" spans="1:27" x14ac:dyDescent="0.3">
      <c r="A25" s="88" t="s">
        <v>60</v>
      </c>
      <c r="B25" s="89" t="s">
        <v>134</v>
      </c>
      <c r="C25" s="90">
        <f>'2025'!C25*1.02</f>
        <v>79366.751119137596</v>
      </c>
      <c r="D25" s="90">
        <f t="shared" si="0"/>
        <v>40.570863191891419</v>
      </c>
      <c r="E25" s="89">
        <v>37.5</v>
      </c>
      <c r="F25" s="92">
        <f t="shared" si="2"/>
        <v>1065.1212765221687</v>
      </c>
      <c r="G25" s="92">
        <f t="shared" si="3"/>
        <v>10657.22309242492</v>
      </c>
      <c r="H25" s="92">
        <f t="shared" si="4"/>
        <v>5075.6665787870543</v>
      </c>
      <c r="I25" s="92">
        <f t="shared" si="5"/>
        <v>603.2390429674482</v>
      </c>
      <c r="J25" s="92">
        <f t="shared" si="6"/>
        <v>17401.249990701592</v>
      </c>
      <c r="K25" s="318">
        <f t="shared" si="7"/>
        <v>1977.8295806047067</v>
      </c>
      <c r="L25" s="323">
        <f t="shared" si="8"/>
        <v>98745.830690443894</v>
      </c>
      <c r="P25" s="88" t="s">
        <v>161</v>
      </c>
      <c r="Q25" s="89" t="s">
        <v>137</v>
      </c>
      <c r="R25" s="90">
        <f>'2025'!R25*1.02</f>
        <v>99002.460177115208</v>
      </c>
      <c r="S25" s="90">
        <f t="shared" si="9"/>
        <v>50.608286352518952</v>
      </c>
      <c r="T25" s="89">
        <v>37.5</v>
      </c>
      <c r="U25" s="92">
        <f t="shared" si="1"/>
        <v>1328.6373106591382</v>
      </c>
      <c r="V25" s="92">
        <f t="shared" si="10"/>
        <v>13293.870417130101</v>
      </c>
      <c r="W25" s="92">
        <f t="shared" si="11"/>
        <v>6192.5607508172925</v>
      </c>
      <c r="X25" s="92">
        <f t="shared" si="12"/>
        <v>852.18725928678339</v>
      </c>
      <c r="Y25" s="92">
        <f t="shared" si="13"/>
        <v>21667.255737893316</v>
      </c>
      <c r="Z25" s="318">
        <f t="shared" si="14"/>
        <v>2467.153959685299</v>
      </c>
      <c r="AA25" s="323">
        <f t="shared" si="15"/>
        <v>123136.86987469383</v>
      </c>
    </row>
    <row r="26" spans="1:27" x14ac:dyDescent="0.3">
      <c r="A26" s="88" t="s">
        <v>61</v>
      </c>
      <c r="B26" s="89" t="s">
        <v>134</v>
      </c>
      <c r="C26" s="90">
        <f>'2025'!C26*1.02</f>
        <v>82244.321246246414</v>
      </c>
      <c r="D26" s="90">
        <f t="shared" si="0"/>
        <v>42.041825557186669</v>
      </c>
      <c r="E26" s="89">
        <v>37.5</v>
      </c>
      <c r="F26" s="92">
        <f t="shared" si="2"/>
        <v>1103.7389737801473</v>
      </c>
      <c r="G26" s="92">
        <f t="shared" si="3"/>
        <v>11043.61797915352</v>
      </c>
      <c r="H26" s="92">
        <f t="shared" si="4"/>
        <v>5259.6930926147115</v>
      </c>
      <c r="I26" s="92">
        <f t="shared" si="5"/>
        <v>625.11045165019914</v>
      </c>
      <c r="J26" s="92">
        <f t="shared" si="6"/>
        <v>18032.160497198576</v>
      </c>
      <c r="K26" s="318">
        <f t="shared" si="7"/>
        <v>2049.5389959128502</v>
      </c>
      <c r="L26" s="323">
        <f t="shared" si="8"/>
        <v>102326.02073935785</v>
      </c>
      <c r="P26" s="88" t="s">
        <v>162</v>
      </c>
      <c r="Q26" s="89" t="s">
        <v>137</v>
      </c>
      <c r="R26" s="90">
        <f>'2025'!R26*1.02</f>
        <v>102324.87744901922</v>
      </c>
      <c r="S26" s="90">
        <f t="shared" si="9"/>
        <v>52.306646619306946</v>
      </c>
      <c r="T26" s="89">
        <v>37.5</v>
      </c>
      <c r="U26" s="92">
        <f t="shared" si="1"/>
        <v>1373.2249657652119</v>
      </c>
      <c r="V26" s="92">
        <f t="shared" si="10"/>
        <v>13739.998569958938</v>
      </c>
      <c r="W26" s="92">
        <f t="shared" si="11"/>
        <v>6400.3765036685127</v>
      </c>
      <c r="X26" s="92">
        <f t="shared" si="12"/>
        <v>880.78575738557515</v>
      </c>
      <c r="Y26" s="92">
        <f t="shared" si="13"/>
        <v>22394.385796778239</v>
      </c>
      <c r="Z26" s="318">
        <f t="shared" si="14"/>
        <v>2549.9490226912135</v>
      </c>
      <c r="AA26" s="323">
        <f t="shared" si="15"/>
        <v>127269.21226848866</v>
      </c>
    </row>
    <row r="27" spans="1:27" x14ac:dyDescent="0.3">
      <c r="A27" s="88" t="s">
        <v>62</v>
      </c>
      <c r="B27" s="89" t="s">
        <v>134</v>
      </c>
      <c r="C27" s="90">
        <f>'2025'!C27*1.02</f>
        <v>85693.837702377612</v>
      </c>
      <c r="D27" s="90">
        <f t="shared" si="0"/>
        <v>43.805156652972585</v>
      </c>
      <c r="E27" s="89">
        <v>37.5</v>
      </c>
      <c r="F27" s="92">
        <f t="shared" si="2"/>
        <v>1150.032331128534</v>
      </c>
      <c r="G27" s="92">
        <f t="shared" si="3"/>
        <v>11506.812779439564</v>
      </c>
      <c r="H27" s="92">
        <f t="shared" si="4"/>
        <v>5480.2967477029606</v>
      </c>
      <c r="I27" s="92">
        <f t="shared" si="5"/>
        <v>651.329025251296</v>
      </c>
      <c r="J27" s="92">
        <f t="shared" si="6"/>
        <v>18788.470883522354</v>
      </c>
      <c r="K27" s="318">
        <f t="shared" si="7"/>
        <v>2135.5013868324136</v>
      </c>
      <c r="L27" s="323">
        <f t="shared" si="8"/>
        <v>106617.80997273239</v>
      </c>
      <c r="P27" s="88" t="s">
        <v>163</v>
      </c>
      <c r="Q27" s="89" t="s">
        <v>137</v>
      </c>
      <c r="R27" s="90">
        <f>'2025'!R27*1.02</f>
        <v>105672.93753879363</v>
      </c>
      <c r="S27" s="90">
        <f t="shared" si="9"/>
        <v>54.018115035805046</v>
      </c>
      <c r="T27" s="89">
        <v>37.5</v>
      </c>
      <c r="U27" s="92">
        <f t="shared" si="1"/>
        <v>1418.1567537798226</v>
      </c>
      <c r="V27" s="92">
        <f t="shared" si="10"/>
        <v>14189.569993765983</v>
      </c>
      <c r="W27" s="92">
        <f t="shared" si="11"/>
        <v>6609.7962036054996</v>
      </c>
      <c r="X27" s="92">
        <f t="shared" si="12"/>
        <v>909.6049821475458</v>
      </c>
      <c r="Y27" s="92">
        <f t="shared" si="13"/>
        <v>23127.127933298849</v>
      </c>
      <c r="Z27" s="318">
        <f t="shared" si="14"/>
        <v>2633.3831079954962</v>
      </c>
      <c r="AA27" s="323">
        <f t="shared" si="15"/>
        <v>131433.44858008798</v>
      </c>
    </row>
    <row r="28" spans="1:27" x14ac:dyDescent="0.3">
      <c r="A28" s="88" t="s">
        <v>63</v>
      </c>
      <c r="B28" s="89" t="s">
        <v>134</v>
      </c>
      <c r="C28" s="90">
        <f>'2025'!C28*1.02</f>
        <v>88565.833303862397</v>
      </c>
      <c r="D28" s="90">
        <f t="shared" si="0"/>
        <v>45.273269420504739</v>
      </c>
      <c r="E28" s="89">
        <v>37.5</v>
      </c>
      <c r="F28" s="92">
        <f t="shared" si="2"/>
        <v>1188.5752168846564</v>
      </c>
      <c r="G28" s="92">
        <f t="shared" si="3"/>
        <v>11892.459128998984</v>
      </c>
      <c r="H28" s="92">
        <f t="shared" si="4"/>
        <v>5663.9667591791485</v>
      </c>
      <c r="I28" s="92">
        <f t="shared" si="5"/>
        <v>673.15806390560283</v>
      </c>
      <c r="J28" s="92">
        <f t="shared" si="6"/>
        <v>19418.159168968392</v>
      </c>
      <c r="K28" s="318">
        <f t="shared" si="7"/>
        <v>2207.0718842496062</v>
      </c>
      <c r="L28" s="323">
        <f t="shared" si="8"/>
        <v>110191.06435708041</v>
      </c>
      <c r="P28" s="88" t="s">
        <v>164</v>
      </c>
      <c r="Q28" s="89" t="s">
        <v>137</v>
      </c>
      <c r="R28" s="90">
        <f>'2025'!R28*1.02</f>
        <v>107178.0594572736</v>
      </c>
      <c r="S28" s="90">
        <f t="shared" si="9"/>
        <v>54.787506431833158</v>
      </c>
      <c r="T28" s="89">
        <v>37.5</v>
      </c>
      <c r="U28" s="92">
        <f t="shared" si="1"/>
        <v>1438.3558592808959</v>
      </c>
      <c r="V28" s="92">
        <f t="shared" si="10"/>
        <v>14391.675029443471</v>
      </c>
      <c r="W28" s="92">
        <f t="shared" si="11"/>
        <v>6703.9409238568896</v>
      </c>
      <c r="X28" s="92">
        <f t="shared" si="12"/>
        <v>922.56067759498478</v>
      </c>
      <c r="Y28" s="92">
        <f t="shared" si="13"/>
        <v>23456.532490176243</v>
      </c>
      <c r="Z28" s="318">
        <f t="shared" si="14"/>
        <v>2670.8909385518664</v>
      </c>
      <c r="AA28" s="323">
        <f t="shared" si="15"/>
        <v>133305.48288600173</v>
      </c>
    </row>
    <row r="29" spans="1:27" x14ac:dyDescent="0.3">
      <c r="A29" s="88" t="s">
        <v>64</v>
      </c>
      <c r="B29" s="89" t="s">
        <v>134</v>
      </c>
      <c r="C29" s="90">
        <f>'2025'!C29*1.02</f>
        <v>90288.361721678433</v>
      </c>
      <c r="D29" s="90">
        <f t="shared" si="0"/>
        <v>46.153795129292497</v>
      </c>
      <c r="E29" s="89">
        <v>37.5</v>
      </c>
      <c r="F29" s="92">
        <f t="shared" si="2"/>
        <v>1211.691970958108</v>
      </c>
      <c r="G29" s="92">
        <f t="shared" si="3"/>
        <v>12123.757114274344</v>
      </c>
      <c r="H29" s="92">
        <f t="shared" si="4"/>
        <v>5774.1259857826881</v>
      </c>
      <c r="I29" s="92">
        <f t="shared" si="5"/>
        <v>686.25040269477404</v>
      </c>
      <c r="J29" s="92">
        <f t="shared" si="6"/>
        <v>19795.825473709916</v>
      </c>
      <c r="K29" s="318">
        <f t="shared" si="7"/>
        <v>2249.9975125530091</v>
      </c>
      <c r="L29" s="323">
        <f t="shared" si="8"/>
        <v>112334.18470794134</v>
      </c>
      <c r="P29" s="88" t="s">
        <v>165</v>
      </c>
      <c r="Q29" s="89" t="s">
        <v>137</v>
      </c>
      <c r="R29" s="90">
        <f>'2025'!R29*1.02</f>
        <v>108680.95156550402</v>
      </c>
      <c r="S29" s="90">
        <f t="shared" si="9"/>
        <v>55.555757988756049</v>
      </c>
      <c r="T29" s="89">
        <v>37.5</v>
      </c>
      <c r="U29" s="92">
        <f t="shared" si="1"/>
        <v>1458.5250401812273</v>
      </c>
      <c r="V29" s="92">
        <f t="shared" si="10"/>
        <v>14593.480650253296</v>
      </c>
      <c r="W29" s="92">
        <f t="shared" si="11"/>
        <v>6797.9461704486494</v>
      </c>
      <c r="X29" s="92">
        <f t="shared" si="12"/>
        <v>935.49717941953895</v>
      </c>
      <c r="Y29" s="92">
        <f t="shared" si="13"/>
        <v>23785.449040302708</v>
      </c>
      <c r="Z29" s="318">
        <f t="shared" si="14"/>
        <v>2708.3432019518573</v>
      </c>
      <c r="AA29" s="323">
        <f t="shared" si="15"/>
        <v>135174.74380775855</v>
      </c>
    </row>
    <row r="30" spans="1:27" x14ac:dyDescent="0.3">
      <c r="A30" s="88" t="s">
        <v>65</v>
      </c>
      <c r="B30" s="89" t="s">
        <v>134</v>
      </c>
      <c r="C30" s="90">
        <f>'2025'!C30*1.02</f>
        <v>92010.890139494426</v>
      </c>
      <c r="D30" s="90">
        <f t="shared" si="0"/>
        <v>47.034320838080212</v>
      </c>
      <c r="E30" s="89">
        <v>37.5</v>
      </c>
      <c r="F30" s="92">
        <f t="shared" si="2"/>
        <v>1234.8087250315587</v>
      </c>
      <c r="G30" s="92">
        <f t="shared" si="3"/>
        <v>12355.055099549694</v>
      </c>
      <c r="H30" s="92">
        <f t="shared" si="4"/>
        <v>5884.285212386224</v>
      </c>
      <c r="I30" s="92">
        <f t="shared" si="5"/>
        <v>699.34274148394491</v>
      </c>
      <c r="J30" s="92">
        <f t="shared" si="6"/>
        <v>20173.491778451422</v>
      </c>
      <c r="K30" s="318">
        <f t="shared" si="7"/>
        <v>2292.9231408564106</v>
      </c>
      <c r="L30" s="323">
        <f t="shared" si="8"/>
        <v>114477.30505880225</v>
      </c>
      <c r="P30" s="88" t="s">
        <v>166</v>
      </c>
      <c r="Q30" s="89" t="s">
        <v>137</v>
      </c>
      <c r="R30" s="90">
        <f>'2025'!R30*1.02</f>
        <v>111687.85068708962</v>
      </c>
      <c r="S30" s="90">
        <f t="shared" si="9"/>
        <v>57.092831022154449</v>
      </c>
      <c r="T30" s="89">
        <v>37.5</v>
      </c>
      <c r="U30" s="92">
        <f t="shared" si="1"/>
        <v>1498.8783642822609</v>
      </c>
      <c r="V30" s="92">
        <f t="shared" si="10"/>
        <v>14997.241599306777</v>
      </c>
      <c r="W30" s="92">
        <f t="shared" si="11"/>
        <v>6986.0264004619876</v>
      </c>
      <c r="X30" s="92">
        <f t="shared" si="12"/>
        <v>961.37977988009004</v>
      </c>
      <c r="Y30" s="92">
        <f t="shared" si="13"/>
        <v>24443.526143931118</v>
      </c>
      <c r="Z30" s="318">
        <f t="shared" si="14"/>
        <v>2783.2755123300294</v>
      </c>
      <c r="AA30" s="323">
        <f t="shared" si="15"/>
        <v>138914.65234335078</v>
      </c>
    </row>
    <row r="31" spans="1:27" x14ac:dyDescent="0.3">
      <c r="A31" s="88" t="s">
        <v>66</v>
      </c>
      <c r="B31" s="89" t="s">
        <v>134</v>
      </c>
      <c r="C31" s="90">
        <f>'2025'!C31*1.02</f>
        <v>93735.648367560003</v>
      </c>
      <c r="D31" s="90">
        <f t="shared" si="0"/>
        <v>47.915986385973163</v>
      </c>
      <c r="E31" s="89">
        <v>37.5</v>
      </c>
      <c r="F31" s="92">
        <f t="shared" si="2"/>
        <v>1257.9554037057515</v>
      </c>
      <c r="G31" s="92">
        <f t="shared" si="3"/>
        <v>12586.652499692713</v>
      </c>
      <c r="H31" s="92">
        <f t="shared" si="4"/>
        <v>5994.5870399303476</v>
      </c>
      <c r="I31" s="92">
        <f t="shared" si="5"/>
        <v>712.45202828449317</v>
      </c>
      <c r="J31" s="92">
        <f t="shared" si="6"/>
        <v>20551.646971613303</v>
      </c>
      <c r="K31" s="318">
        <f t="shared" si="7"/>
        <v>2335.9043363161918</v>
      </c>
      <c r="L31" s="323">
        <f t="shared" si="8"/>
        <v>116623.19967548951</v>
      </c>
      <c r="P31" s="88" t="s">
        <v>167</v>
      </c>
      <c r="Q31" s="89" t="s">
        <v>137</v>
      </c>
      <c r="R31" s="90">
        <f>'2025'!R31*1.02</f>
        <v>114692.5199984256</v>
      </c>
      <c r="S31" s="90">
        <f t="shared" si="9"/>
        <v>58.628764216447586</v>
      </c>
      <c r="T31" s="89">
        <v>37.5</v>
      </c>
      <c r="U31" s="92">
        <f t="shared" si="1"/>
        <v>1539.2017637825522</v>
      </c>
      <c r="V31" s="92">
        <f t="shared" si="10"/>
        <v>15400.703133492581</v>
      </c>
      <c r="W31" s="92">
        <f t="shared" si="11"/>
        <v>7173.96715681569</v>
      </c>
      <c r="X31" s="92">
        <f t="shared" si="12"/>
        <v>987.24318671775552</v>
      </c>
      <c r="Y31" s="92">
        <f t="shared" si="13"/>
        <v>25101.11524080858</v>
      </c>
      <c r="Z31" s="318">
        <f t="shared" si="14"/>
        <v>2858.15225555182</v>
      </c>
      <c r="AA31" s="323">
        <f t="shared" si="15"/>
        <v>142651.78749478603</v>
      </c>
    </row>
    <row r="32" spans="1:27" x14ac:dyDescent="0.3">
      <c r="A32" s="88" t="s">
        <v>67</v>
      </c>
      <c r="B32" s="89" t="s">
        <v>134</v>
      </c>
      <c r="C32" s="90">
        <f>'2025'!C32*1.02</f>
        <v>97184.049918566408</v>
      </c>
      <c r="D32" s="90">
        <f t="shared" si="0"/>
        <v>49.678747562206468</v>
      </c>
      <c r="E32" s="89">
        <v>37.5</v>
      </c>
      <c r="F32" s="92">
        <f t="shared" si="2"/>
        <v>1304.2337987537669</v>
      </c>
      <c r="G32" s="92">
        <f t="shared" si="3"/>
        <v>13049.697592544922</v>
      </c>
      <c r="H32" s="92">
        <f t="shared" si="4"/>
        <v>6215.1193945483019</v>
      </c>
      <c r="I32" s="92">
        <f t="shared" si="5"/>
        <v>738.66212787990128</v>
      </c>
      <c r="J32" s="92">
        <f t="shared" si="6"/>
        <v>21307.712913726893</v>
      </c>
      <c r="K32" s="318">
        <f t="shared" si="7"/>
        <v>2421.8389436575653</v>
      </c>
      <c r="L32" s="323">
        <f t="shared" si="8"/>
        <v>120913.60177595085</v>
      </c>
      <c r="P32" s="88" t="s">
        <v>168</v>
      </c>
      <c r="Q32" s="89" t="s">
        <v>137</v>
      </c>
      <c r="R32" s="90">
        <f>'2025'!R32*1.02</f>
        <v>117700.53402513603</v>
      </c>
      <c r="S32" s="90">
        <f t="shared" si="9"/>
        <v>60.166407169398617</v>
      </c>
      <c r="T32" s="89">
        <v>37.5</v>
      </c>
      <c r="U32" s="92">
        <f t="shared" si="1"/>
        <v>1579.5700501839574</v>
      </c>
      <c r="V32" s="92">
        <f t="shared" si="10"/>
        <v>15804.6137899799</v>
      </c>
      <c r="W32" s="92">
        <f t="shared" si="11"/>
        <v>7362.1171236588443</v>
      </c>
      <c r="X32" s="92">
        <f t="shared" si="12"/>
        <v>1013.1353839897492</v>
      </c>
      <c r="Y32" s="92">
        <f t="shared" si="13"/>
        <v>25759.436347812451</v>
      </c>
      <c r="Z32" s="318">
        <f t="shared" si="14"/>
        <v>2933.1123495081824</v>
      </c>
      <c r="AA32" s="323">
        <f t="shared" si="15"/>
        <v>146393.08272245669</v>
      </c>
    </row>
    <row r="33" spans="1:27" x14ac:dyDescent="0.3">
      <c r="A33" s="88" t="s">
        <v>68</v>
      </c>
      <c r="B33" s="89" t="s">
        <v>134</v>
      </c>
      <c r="C33" s="90">
        <f>'2025'!C33*1.02</f>
        <v>100631.33656444801</v>
      </c>
      <c r="D33" s="90">
        <f t="shared" si="0"/>
        <v>51.440938818887162</v>
      </c>
      <c r="E33" s="89">
        <v>37.5</v>
      </c>
      <c r="F33" s="92">
        <f t="shared" si="2"/>
        <v>1350.4972315014113</v>
      </c>
      <c r="G33" s="92">
        <f t="shared" si="3"/>
        <v>13512.592977963299</v>
      </c>
      <c r="H33" s="92">
        <f t="shared" si="4"/>
        <v>6435.5804486959642</v>
      </c>
      <c r="I33" s="92">
        <f t="shared" si="5"/>
        <v>764.86375346962063</v>
      </c>
      <c r="J33" s="92">
        <f t="shared" si="6"/>
        <v>22063.534411630295</v>
      </c>
      <c r="K33" s="318">
        <f t="shared" si="7"/>
        <v>2507.745767420749</v>
      </c>
      <c r="L33" s="323">
        <f t="shared" si="8"/>
        <v>125202.61674349906</v>
      </c>
      <c r="P33" s="88" t="s">
        <v>169</v>
      </c>
      <c r="Q33" s="89" t="s">
        <v>137</v>
      </c>
      <c r="R33" s="90">
        <f>'2025'!R33*1.02</f>
        <v>121604.93177218561</v>
      </c>
      <c r="S33" s="90">
        <f t="shared" si="9"/>
        <v>62.162265442650785</v>
      </c>
      <c r="T33" s="89">
        <v>37.5</v>
      </c>
      <c r="U33" s="92">
        <f t="shared" si="1"/>
        <v>1631.9680260837793</v>
      </c>
      <c r="V33" s="92">
        <f t="shared" si="10"/>
        <v>16328.889223270695</v>
      </c>
      <c r="W33" s="92">
        <f t="shared" si="11"/>
        <v>7606.3355016739342</v>
      </c>
      <c r="X33" s="92">
        <f t="shared" si="12"/>
        <v>1046.7434176615507</v>
      </c>
      <c r="Y33" s="92">
        <f t="shared" si="13"/>
        <v>26613.936168689957</v>
      </c>
      <c r="Z33" s="318">
        <f t="shared" si="14"/>
        <v>3030.4104403292258</v>
      </c>
      <c r="AA33" s="323">
        <f t="shared" si="15"/>
        <v>151249.27838120479</v>
      </c>
    </row>
    <row r="34" spans="1:27" x14ac:dyDescent="0.3">
      <c r="A34" s="88" t="s">
        <v>69</v>
      </c>
      <c r="B34" s="89" t="s">
        <v>134</v>
      </c>
      <c r="C34" s="90">
        <f>'2025'!C34*1.02</f>
        <v>104078.62321032964</v>
      </c>
      <c r="D34" s="90">
        <f t="shared" si="0"/>
        <v>53.203130075567863</v>
      </c>
      <c r="E34" s="89">
        <v>37.5</v>
      </c>
      <c r="F34" s="92">
        <f t="shared" si="2"/>
        <v>1396.7606642490557</v>
      </c>
      <c r="G34" s="92">
        <f t="shared" si="3"/>
        <v>13975.488363381677</v>
      </c>
      <c r="H34" s="92">
        <f t="shared" si="4"/>
        <v>6656.0415028436273</v>
      </c>
      <c r="I34" s="92">
        <f t="shared" si="5"/>
        <v>791.06537905934022</v>
      </c>
      <c r="J34" s="92">
        <f t="shared" si="6"/>
        <v>22819.3559095337</v>
      </c>
      <c r="K34" s="318">
        <f t="shared" si="7"/>
        <v>2593.6525911839335</v>
      </c>
      <c r="L34" s="323">
        <f t="shared" si="8"/>
        <v>129491.63171104726</v>
      </c>
      <c r="P34" s="88" t="s">
        <v>170</v>
      </c>
      <c r="Q34" s="89" t="s">
        <v>137</v>
      </c>
      <c r="R34" s="90">
        <f>'2025'!R34*1.02</f>
        <v>125488.14632186401</v>
      </c>
      <c r="S34" s="90">
        <f t="shared" si="9"/>
        <v>64.147295244403338</v>
      </c>
      <c r="T34" s="89">
        <v>37.5</v>
      </c>
      <c r="U34" s="92">
        <f t="shared" si="1"/>
        <v>1684.0817182765493</v>
      </c>
      <c r="V34" s="92">
        <f t="shared" si="10"/>
        <v>16850.320215318625</v>
      </c>
      <c r="W34" s="92">
        <f t="shared" si="11"/>
        <v>7849.2288799225253</v>
      </c>
      <c r="X34" s="92">
        <f t="shared" si="12"/>
        <v>1080.1691119159439</v>
      </c>
      <c r="Y34" s="92">
        <f t="shared" si="13"/>
        <v>27463.799925433643</v>
      </c>
      <c r="Z34" s="318">
        <f t="shared" si="14"/>
        <v>3127.1806431646628</v>
      </c>
      <c r="AA34" s="323">
        <f t="shared" si="15"/>
        <v>156079.12689046233</v>
      </c>
    </row>
    <row r="35" spans="1:27" x14ac:dyDescent="0.3">
      <c r="A35" s="88" t="s">
        <v>70</v>
      </c>
      <c r="B35" s="89" t="s">
        <v>134</v>
      </c>
      <c r="C35" s="90">
        <f>'2025'!C35*1.02</f>
        <v>108097.8561852336</v>
      </c>
      <c r="D35" s="90">
        <f t="shared" si="0"/>
        <v>55.257690062739229</v>
      </c>
      <c r="E35" s="89">
        <v>37.5</v>
      </c>
      <c r="F35" s="92">
        <f t="shared" si="2"/>
        <v>1450.6997570871074</v>
      </c>
      <c r="G35" s="92">
        <f t="shared" si="3"/>
        <v>14515.183662357495</v>
      </c>
      <c r="H35" s="92">
        <f t="shared" si="4"/>
        <v>6913.0796982518777</v>
      </c>
      <c r="I35" s="92">
        <f t="shared" si="5"/>
        <v>821.61416956740527</v>
      </c>
      <c r="J35" s="92">
        <f t="shared" si="6"/>
        <v>23700.577287263885</v>
      </c>
      <c r="K35" s="318">
        <f t="shared" si="7"/>
        <v>2693.8123905585376</v>
      </c>
      <c r="L35" s="323">
        <f t="shared" si="8"/>
        <v>134492.24586305601</v>
      </c>
      <c r="P35" s="88" t="s">
        <v>171</v>
      </c>
      <c r="Q35" s="89" t="s">
        <v>137</v>
      </c>
      <c r="R35" s="90">
        <f>'2025'!R35*1.02</f>
        <v>129359.0969151696</v>
      </c>
      <c r="S35" s="90">
        <f t="shared" si="9"/>
        <v>66.126055931077104</v>
      </c>
      <c r="T35" s="89">
        <v>37.5</v>
      </c>
      <c r="U35" s="92">
        <f t="shared" si="1"/>
        <v>1736.0308251652364</v>
      </c>
      <c r="V35" s="92">
        <f t="shared" si="10"/>
        <v>17370.104425594367</v>
      </c>
      <c r="W35" s="92">
        <f t="shared" si="11"/>
        <v>8091.3551530431405</v>
      </c>
      <c r="X35" s="92">
        <f t="shared" si="12"/>
        <v>1113.489241244469</v>
      </c>
      <c r="Y35" s="92">
        <f t="shared" si="13"/>
        <v>28310.979645047209</v>
      </c>
      <c r="Z35" s="318">
        <f t="shared" si="14"/>
        <v>3223.6452266400088</v>
      </c>
      <c r="AA35" s="323">
        <f t="shared" si="15"/>
        <v>160893.72178685683</v>
      </c>
    </row>
    <row r="36" spans="1:27" x14ac:dyDescent="0.3">
      <c r="A36" s="88" t="s">
        <v>71</v>
      </c>
      <c r="B36" s="89" t="s">
        <v>134</v>
      </c>
      <c r="C36" s="90">
        <f>'2025'!C36*1.02</f>
        <v>108675.37703988001</v>
      </c>
      <c r="D36" s="90">
        <f t="shared" si="0"/>
        <v>55.552908390992975</v>
      </c>
      <c r="E36" s="89">
        <v>37.5</v>
      </c>
      <c r="F36" s="92">
        <f t="shared" si="2"/>
        <v>1458.4502286793713</v>
      </c>
      <c r="G36" s="92">
        <f t="shared" si="3"/>
        <v>14592.732113084119</v>
      </c>
      <c r="H36" s="92">
        <f t="shared" si="4"/>
        <v>6950.013341863938</v>
      </c>
      <c r="I36" s="92">
        <f t="shared" si="5"/>
        <v>826.00370451419531</v>
      </c>
      <c r="J36" s="92">
        <f t="shared" si="6"/>
        <v>23827.199388141624</v>
      </c>
      <c r="K36" s="318">
        <f t="shared" si="7"/>
        <v>2708.2042840609074</v>
      </c>
      <c r="L36" s="323">
        <f t="shared" si="8"/>
        <v>135210.78071208257</v>
      </c>
      <c r="P36" s="88" t="s">
        <v>172</v>
      </c>
      <c r="Q36" s="89" t="s">
        <v>137</v>
      </c>
      <c r="R36" s="90">
        <f>'2025'!R36*1.02</f>
        <v>133237.8518443488</v>
      </c>
      <c r="S36" s="90">
        <f t="shared" si="9"/>
        <v>68.108806054619194</v>
      </c>
      <c r="T36" s="89">
        <v>37.5</v>
      </c>
      <c r="U36" s="92">
        <f t="shared" si="1"/>
        <v>1788.0846681565215</v>
      </c>
      <c r="V36" s="92">
        <f t="shared" si="10"/>
        <v>17890.936587906956</v>
      </c>
      <c r="W36" s="92">
        <f t="shared" si="11"/>
        <v>8333.96958397247</v>
      </c>
      <c r="X36" s="92">
        <f t="shared" si="12"/>
        <v>1146.8765482530921</v>
      </c>
      <c r="Y36" s="92">
        <f t="shared" si="13"/>
        <v>29159.867388289036</v>
      </c>
      <c r="Z36" s="318">
        <f t="shared" si="14"/>
        <v>3320.3042951626858</v>
      </c>
      <c r="AA36" s="323">
        <f t="shared" si="15"/>
        <v>165718.02352780054</v>
      </c>
    </row>
    <row r="37" spans="1:27" x14ac:dyDescent="0.3">
      <c r="A37" s="88" t="s">
        <v>72</v>
      </c>
      <c r="B37" s="89" t="s">
        <v>134</v>
      </c>
      <c r="C37" s="90">
        <f>'2025'!C37*1.02</f>
        <v>112122.66368576161</v>
      </c>
      <c r="D37" s="90">
        <f t="shared" si="0"/>
        <v>57.315099647673669</v>
      </c>
      <c r="E37" s="89">
        <v>37.5</v>
      </c>
      <c r="F37" s="92">
        <f t="shared" si="2"/>
        <v>1504.7136614270153</v>
      </c>
      <c r="G37" s="92">
        <f t="shared" si="3"/>
        <v>15055.627498502494</v>
      </c>
      <c r="H37" s="92">
        <f t="shared" si="4"/>
        <v>7170.4743960115993</v>
      </c>
      <c r="I37" s="92">
        <f t="shared" si="5"/>
        <v>852.20533010391466</v>
      </c>
      <c r="J37" s="92">
        <f t="shared" si="6"/>
        <v>24583.020886045026</v>
      </c>
      <c r="K37" s="318">
        <f t="shared" si="7"/>
        <v>2794.1111078240915</v>
      </c>
      <c r="L37" s="323">
        <f t="shared" si="8"/>
        <v>139499.79567963071</v>
      </c>
      <c r="P37" s="88" t="s">
        <v>173</v>
      </c>
      <c r="Q37" s="89" t="s">
        <v>137</v>
      </c>
      <c r="R37" s="90">
        <f>'2025'!R37*1.02</f>
        <v>141471.4261909968</v>
      </c>
      <c r="S37" s="90">
        <f t="shared" si="9"/>
        <v>72.31766195066929</v>
      </c>
      <c r="T37" s="89">
        <v>37.5</v>
      </c>
      <c r="U37" s="92">
        <f t="shared" si="1"/>
        <v>1898.5812563975796</v>
      </c>
      <c r="V37" s="92">
        <f t="shared" si="10"/>
        <v>18996.525986779758</v>
      </c>
      <c r="W37" s="92">
        <f t="shared" si="11"/>
        <v>8848.9760721624898</v>
      </c>
      <c r="X37" s="92">
        <f t="shared" si="12"/>
        <v>1217.749000756306</v>
      </c>
      <c r="Y37" s="92">
        <f t="shared" si="13"/>
        <v>30961.832316096134</v>
      </c>
      <c r="Z37" s="318">
        <f t="shared" si="14"/>
        <v>3525.486020095128</v>
      </c>
      <c r="AA37" s="323">
        <f t="shared" si="15"/>
        <v>175958.74452718804</v>
      </c>
    </row>
    <row r="38" spans="1:27" x14ac:dyDescent="0.3">
      <c r="A38" s="88" t="s">
        <v>73</v>
      </c>
      <c r="B38" s="89" t="s">
        <v>134</v>
      </c>
      <c r="C38" s="90">
        <f>'2025'!C38*1.02</f>
        <v>115576.63976239202</v>
      </c>
      <c r="D38" s="90">
        <f t="shared" si="0"/>
        <v>59.080710421670034</v>
      </c>
      <c r="E38" s="89">
        <v>37.5</v>
      </c>
      <c r="F38" s="92">
        <f t="shared" si="2"/>
        <v>1551.0668679768867</v>
      </c>
      <c r="G38" s="92">
        <f t="shared" si="3"/>
        <v>15519.421128523882</v>
      </c>
      <c r="H38" s="92">
        <f t="shared" si="4"/>
        <v>7391.3632529810229</v>
      </c>
      <c r="I38" s="92">
        <f t="shared" si="5"/>
        <v>878.45779972776677</v>
      </c>
      <c r="J38" s="92">
        <f t="shared" si="6"/>
        <v>25340.309049209558</v>
      </c>
      <c r="K38" s="318">
        <f t="shared" si="7"/>
        <v>2880.184633056414</v>
      </c>
      <c r="L38" s="323">
        <f t="shared" si="8"/>
        <v>143797.13344465796</v>
      </c>
      <c r="P38" s="88" t="s">
        <v>174</v>
      </c>
      <c r="Q38" s="89" t="s">
        <v>137</v>
      </c>
      <c r="R38" s="90">
        <f>'2025'!R38*1.02</f>
        <v>145824.01579821599</v>
      </c>
      <c r="S38" s="90">
        <f t="shared" si="9"/>
        <v>74.542627884072076</v>
      </c>
      <c r="T38" s="89">
        <v>37.5</v>
      </c>
      <c r="U38" s="92">
        <f t="shared" si="1"/>
        <v>1956.9940770466103</v>
      </c>
      <c r="V38" s="92">
        <f t="shared" si="10"/>
        <v>19580.983808472294</v>
      </c>
      <c r="W38" s="92">
        <f t="shared" si="11"/>
        <v>9121.2286557635507</v>
      </c>
      <c r="X38" s="92">
        <f t="shared" si="12"/>
        <v>1255.2149526280116</v>
      </c>
      <c r="Y38" s="92">
        <f t="shared" si="13"/>
        <v>31914.421493910464</v>
      </c>
      <c r="Z38" s="318">
        <f t="shared" si="14"/>
        <v>3633.9531093485139</v>
      </c>
      <c r="AA38" s="323">
        <f t="shared" si="15"/>
        <v>181372.39040147496</v>
      </c>
    </row>
    <row r="39" spans="1:27" x14ac:dyDescent="0.3">
      <c r="A39" s="88" t="s">
        <v>74</v>
      </c>
      <c r="B39" s="89" t="s">
        <v>134</v>
      </c>
      <c r="C39" s="90">
        <f>'2025'!C39*1.02</f>
        <v>119020.58169289921</v>
      </c>
      <c r="D39" s="90">
        <f t="shared" si="0"/>
        <v>60.841191919692889</v>
      </c>
      <c r="E39" s="89">
        <v>37.5</v>
      </c>
      <c r="F39" s="92">
        <f t="shared" si="2"/>
        <v>1597.2854138234175</v>
      </c>
      <c r="G39" s="92">
        <f t="shared" si="3"/>
        <v>15981.867391640748</v>
      </c>
      <c r="H39" s="92">
        <f t="shared" si="4"/>
        <v>7611.6104057178027</v>
      </c>
      <c r="I39" s="92">
        <f t="shared" si="5"/>
        <v>904.63400330041964</v>
      </c>
      <c r="J39" s="92">
        <f t="shared" si="6"/>
        <v>26095.397214482386</v>
      </c>
      <c r="K39" s="318">
        <f t="shared" si="7"/>
        <v>2966.0081060850284</v>
      </c>
      <c r="L39" s="323">
        <f t="shared" si="8"/>
        <v>148081.98701346663</v>
      </c>
      <c r="P39" s="88" t="s">
        <v>175</v>
      </c>
      <c r="Q39" s="89" t="s">
        <v>137</v>
      </c>
      <c r="R39" s="90">
        <f>'2025'!R39*1.02</f>
        <v>150179.95012080963</v>
      </c>
      <c r="S39" s="90">
        <f t="shared" si="9"/>
        <v>76.769303576132728</v>
      </c>
      <c r="T39" s="89">
        <v>37.5</v>
      </c>
      <c r="U39" s="92">
        <f t="shared" si="1"/>
        <v>2015.451784596755</v>
      </c>
      <c r="V39" s="92">
        <f t="shared" si="10"/>
        <v>20165.890752466348</v>
      </c>
      <c r="W39" s="92">
        <f t="shared" si="11"/>
        <v>9393.6904498540625</v>
      </c>
      <c r="X39" s="92">
        <f t="shared" si="12"/>
        <v>1292.7096949340453</v>
      </c>
      <c r="Y39" s="92">
        <f t="shared" si="13"/>
        <v>32867.742681851218</v>
      </c>
      <c r="Z39" s="318">
        <f t="shared" si="14"/>
        <v>3742.5035493364703</v>
      </c>
      <c r="AA39" s="323">
        <f t="shared" si="15"/>
        <v>186790.19635199732</v>
      </c>
    </row>
    <row r="40" spans="1:27" x14ac:dyDescent="0.3">
      <c r="A40" s="88" t="s">
        <v>75</v>
      </c>
      <c r="B40" s="89" t="s">
        <v>134</v>
      </c>
      <c r="C40" s="90">
        <f>'2025'!C40*1.02</f>
        <v>125914.04007953762</v>
      </c>
      <c r="D40" s="90">
        <f t="shared" si="0"/>
        <v>64.36500451350166</v>
      </c>
      <c r="E40" s="89">
        <v>37.5</v>
      </c>
      <c r="F40" s="92">
        <f t="shared" si="2"/>
        <v>1689.7973170183345</v>
      </c>
      <c r="G40" s="92">
        <f t="shared" si="3"/>
        <v>16907.508455043666</v>
      </c>
      <c r="H40" s="92">
        <f t="shared" si="4"/>
        <v>8052.4612135428333</v>
      </c>
      <c r="I40" s="92">
        <f t="shared" si="5"/>
        <v>957.02878047416971</v>
      </c>
      <c r="J40" s="92">
        <f t="shared" si="6"/>
        <v>27606.795766079005</v>
      </c>
      <c r="K40" s="318">
        <f t="shared" si="7"/>
        <v>3137.7939700332058</v>
      </c>
      <c r="L40" s="323">
        <f t="shared" si="8"/>
        <v>156658.62981564985</v>
      </c>
      <c r="P40" s="88" t="s">
        <v>78</v>
      </c>
      <c r="Q40" s="89" t="s">
        <v>137</v>
      </c>
      <c r="R40" s="90">
        <f>'2025'!R40*1.02</f>
        <v>0</v>
      </c>
      <c r="S40" s="90">
        <f t="shared" si="9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'2025'!C41*1.02</f>
        <v>128215.20425712482</v>
      </c>
      <c r="D41" s="90">
        <f t="shared" si="0"/>
        <v>65.54131847009576</v>
      </c>
      <c r="E41" s="89">
        <v>37.5</v>
      </c>
      <c r="F41" s="92">
        <f t="shared" si="2"/>
        <v>1720.6795049844206</v>
      </c>
      <c r="G41" s="92">
        <f t="shared" si="3"/>
        <v>17216.504598479474</v>
      </c>
      <c r="H41" s="92">
        <f t="shared" si="4"/>
        <v>8199.6253842287242</v>
      </c>
      <c r="I41" s="92">
        <f t="shared" si="5"/>
        <v>974.51912821581925</v>
      </c>
      <c r="J41" s="92">
        <f t="shared" si="6"/>
        <v>28111.328615908438</v>
      </c>
      <c r="K41" s="318">
        <f t="shared" si="7"/>
        <v>3195.1392754171684</v>
      </c>
      <c r="L41" s="323">
        <f t="shared" si="8"/>
        <v>159521.67214845042</v>
      </c>
      <c r="P41" s="88" t="s">
        <v>176</v>
      </c>
      <c r="Q41" s="89" t="s">
        <v>137</v>
      </c>
      <c r="R41" s="90">
        <f>'2025'!R41*1.02</f>
        <v>0</v>
      </c>
      <c r="S41" s="90">
        <f t="shared" si="9"/>
        <v>0</v>
      </c>
      <c r="T41" s="89">
        <v>37.5</v>
      </c>
      <c r="U41" s="92">
        <f t="shared" si="1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f>'2025'!C42*1.02</f>
        <v>130514.13862446242</v>
      </c>
      <c r="D42" s="90">
        <f t="shared" si="0"/>
        <v>66.716492587584611</v>
      </c>
      <c r="E42" s="89">
        <v>37.5</v>
      </c>
      <c r="F42" s="92">
        <f t="shared" si="2"/>
        <v>1751.5317683497642</v>
      </c>
      <c r="G42" s="92">
        <f t="shared" si="3"/>
        <v>17525.201327047613</v>
      </c>
      <c r="H42" s="92">
        <f t="shared" si="4"/>
        <v>8346.6469539740247</v>
      </c>
      <c r="I42" s="92">
        <f t="shared" si="5"/>
        <v>991.99252794609129</v>
      </c>
      <c r="J42" s="92">
        <f t="shared" si="6"/>
        <v>28615.372577317492</v>
      </c>
      <c r="K42" s="318">
        <f t="shared" si="7"/>
        <v>3252.4290136447498</v>
      </c>
      <c r="L42" s="323">
        <f t="shared" si="8"/>
        <v>162381.94021542466</v>
      </c>
      <c r="P42" s="88" t="s">
        <v>177</v>
      </c>
      <c r="Q42" s="89" t="s">
        <v>137</v>
      </c>
      <c r="R42" s="90">
        <f>'2025'!R42*1.02</f>
        <v>159802.69625295844</v>
      </c>
      <c r="S42" s="90">
        <f t="shared" si="9"/>
        <v>81.688279234739142</v>
      </c>
      <c r="T42" s="89">
        <v>37.5</v>
      </c>
      <c r="U42" s="92">
        <f t="shared" si="1"/>
        <v>2144.5913991002858</v>
      </c>
      <c r="V42" s="92">
        <f t="shared" si="10"/>
        <v>21458.015613897784</v>
      </c>
      <c r="W42" s="92">
        <f t="shared" si="11"/>
        <v>9995.5890279946307</v>
      </c>
      <c r="X42" s="92">
        <f t="shared" si="12"/>
        <v>1375.5397744946738</v>
      </c>
      <c r="Y42" s="92">
        <f t="shared" si="13"/>
        <v>34973.735815487373</v>
      </c>
      <c r="Z42" s="318">
        <f t="shared" si="14"/>
        <v>3982.3036126935331</v>
      </c>
      <c r="AA42" s="323">
        <f t="shared" si="15"/>
        <v>198758.73568113937</v>
      </c>
    </row>
    <row r="43" spans="1:27" x14ac:dyDescent="0.3">
      <c r="A43" s="88" t="s">
        <v>78</v>
      </c>
      <c r="B43" s="89" t="s">
        <v>134</v>
      </c>
      <c r="C43" s="90">
        <f>'2025'!C43*1.02</f>
        <v>133383.90441569762</v>
      </c>
      <c r="D43" s="90">
        <f t="shared" si="0"/>
        <v>68.183465516011566</v>
      </c>
      <c r="E43" s="89">
        <v>37.5</v>
      </c>
      <c r="F43" s="92">
        <f t="shared" si="2"/>
        <v>1790.0447295051445</v>
      </c>
      <c r="G43" s="92">
        <f t="shared" si="3"/>
        <v>17910.548261739365</v>
      </c>
      <c r="H43" s="92">
        <f t="shared" si="4"/>
        <v>8530.1743645096285</v>
      </c>
      <c r="I43" s="92">
        <f t="shared" si="5"/>
        <v>1013.8046185890206</v>
      </c>
      <c r="J43" s="92">
        <f t="shared" si="6"/>
        <v>29244.571974343158</v>
      </c>
      <c r="K43" s="318">
        <f t="shared" si="7"/>
        <v>3323.9439439055636</v>
      </c>
      <c r="L43" s="323">
        <f t="shared" si="8"/>
        <v>165952.42033394636</v>
      </c>
      <c r="P43" s="88" t="s">
        <v>178</v>
      </c>
      <c r="Q43" s="89" t="s">
        <v>137</v>
      </c>
      <c r="R43" s="90">
        <f>'2025'!R43*1.02</f>
        <v>162973.48642788961</v>
      </c>
      <c r="S43" s="90">
        <f t="shared" si="9"/>
        <v>83.309130442371696</v>
      </c>
      <c r="T43" s="89">
        <v>37.5</v>
      </c>
      <c r="U43" s="92">
        <f t="shared" si="1"/>
        <v>2187.1441813558804</v>
      </c>
      <c r="V43" s="92">
        <f t="shared" si="10"/>
        <v>21883.783555725029</v>
      </c>
      <c r="W43" s="92">
        <f t="shared" si="11"/>
        <v>10193.920571990895</v>
      </c>
      <c r="X43" s="92">
        <f t="shared" si="12"/>
        <v>1402.833106237279</v>
      </c>
      <c r="Y43" s="92">
        <f t="shared" si="13"/>
        <v>35667.681415309089</v>
      </c>
      <c r="Z43" s="318">
        <f t="shared" si="14"/>
        <v>4061.3201090656203</v>
      </c>
      <c r="AA43" s="323">
        <f t="shared" si="15"/>
        <v>202702.48795226435</v>
      </c>
    </row>
    <row r="44" spans="1:27" x14ac:dyDescent="0.3">
      <c r="A44" s="88" t="s">
        <v>79</v>
      </c>
      <c r="B44" s="89" t="s">
        <v>134</v>
      </c>
      <c r="C44" s="90">
        <f>'2025'!C44*1.02</f>
        <v>0</v>
      </c>
      <c r="D44" s="90">
        <f t="shared" si="0"/>
        <v>0</v>
      </c>
      <c r="E44" s="89">
        <v>37.5</v>
      </c>
      <c r="F44" s="92">
        <f t="shared" si="2"/>
        <v>0</v>
      </c>
      <c r="G44" s="92">
        <f t="shared" si="3"/>
        <v>0</v>
      </c>
      <c r="H44" s="92">
        <f t="shared" si="4"/>
        <v>0</v>
      </c>
      <c r="I44" s="92">
        <f t="shared" si="5"/>
        <v>0</v>
      </c>
      <c r="J44" s="92">
        <f t="shared" si="6"/>
        <v>0</v>
      </c>
      <c r="K44" s="318">
        <f t="shared" si="7"/>
        <v>0</v>
      </c>
      <c r="L44" s="323">
        <f t="shared" si="8"/>
        <v>0</v>
      </c>
      <c r="P44" s="88" t="s">
        <v>179</v>
      </c>
      <c r="Q44" s="89" t="s">
        <v>137</v>
      </c>
      <c r="R44" s="90">
        <f>'2025'!R44*1.02</f>
        <v>166138.70207719679</v>
      </c>
      <c r="S44" s="90">
        <f t="shared" si="9"/>
        <v>84.927132052241177</v>
      </c>
      <c r="T44" s="89">
        <v>37.5</v>
      </c>
      <c r="U44" s="92">
        <f t="shared" si="1"/>
        <v>2229.6221521096195</v>
      </c>
      <c r="V44" s="92">
        <f t="shared" si="10"/>
        <v>22308.802960383102</v>
      </c>
      <c r="W44" s="92">
        <f t="shared" si="11"/>
        <v>10391.903431838078</v>
      </c>
      <c r="X44" s="92">
        <f t="shared" si="12"/>
        <v>1430.0784539226713</v>
      </c>
      <c r="Y44" s="92">
        <f t="shared" si="13"/>
        <v>36360.406998253471</v>
      </c>
      <c r="Z44" s="318">
        <f t="shared" si="14"/>
        <v>4140.1976875467572</v>
      </c>
      <c r="AA44" s="323">
        <f t="shared" si="15"/>
        <v>206639.30676299703</v>
      </c>
    </row>
    <row r="45" spans="1:27" x14ac:dyDescent="0.3">
      <c r="A45" s="88" t="s">
        <v>80</v>
      </c>
      <c r="B45" s="89" t="s">
        <v>134</v>
      </c>
      <c r="C45" s="90">
        <f>'2025'!C45*1.02</f>
        <v>143965.46895517441</v>
      </c>
      <c r="D45" s="90">
        <f t="shared" si="0"/>
        <v>73.592571989865519</v>
      </c>
      <c r="E45" s="89">
        <v>37.5</v>
      </c>
      <c r="F45" s="92">
        <f t="shared" si="2"/>
        <v>1932.0519223278773</v>
      </c>
      <c r="G45" s="92">
        <f t="shared" si="3"/>
        <v>19331.421516269053</v>
      </c>
      <c r="H45" s="92">
        <f t="shared" si="4"/>
        <v>9206.887128065724</v>
      </c>
      <c r="I45" s="92">
        <f t="shared" si="5"/>
        <v>1094.231406581267</v>
      </c>
      <c r="J45" s="92">
        <f t="shared" si="6"/>
        <v>31564.591973243922</v>
      </c>
      <c r="K45" s="318">
        <f t="shared" si="7"/>
        <v>3587.6378845059439</v>
      </c>
      <c r="L45" s="323">
        <f t="shared" si="8"/>
        <v>179117.69881292424</v>
      </c>
      <c r="P45" s="88" t="s">
        <v>180</v>
      </c>
      <c r="Q45" s="89" t="s">
        <v>137</v>
      </c>
      <c r="R45" s="90">
        <f>'2025'!R45*1.02</f>
        <v>0</v>
      </c>
      <c r="S45" s="90">
        <f t="shared" si="9"/>
        <v>0</v>
      </c>
      <c r="T45" s="89">
        <v>37.5</v>
      </c>
      <c r="U45" s="92">
        <f t="shared" si="1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f>'2025'!C46*1.02</f>
        <v>146820.74097978722</v>
      </c>
      <c r="D46" s="90">
        <f t="shared" si="0"/>
        <v>75.052135964108487</v>
      </c>
      <c r="E46" s="89">
        <v>37.5</v>
      </c>
      <c r="F46" s="92">
        <f t="shared" si="2"/>
        <v>1970.3703735784327</v>
      </c>
      <c r="G46" s="92">
        <f t="shared" si="3"/>
        <v>19714.822254320949</v>
      </c>
      <c r="H46" s="92">
        <f t="shared" si="4"/>
        <v>9389.4876324875113</v>
      </c>
      <c r="I46" s="92">
        <f t="shared" si="5"/>
        <v>1115.9333351502423</v>
      </c>
      <c r="J46" s="92">
        <f t="shared" si="6"/>
        <v>32190.613595537136</v>
      </c>
      <c r="K46" s="318">
        <f t="shared" si="7"/>
        <v>3658.7916282502888</v>
      </c>
      <c r="L46" s="323">
        <f t="shared" si="8"/>
        <v>182670.14620357467</v>
      </c>
      <c r="P46" s="88" t="s">
        <v>181</v>
      </c>
      <c r="Q46" s="89" t="s">
        <v>137</v>
      </c>
      <c r="R46" s="90">
        <f>'2025'!R46*1.02</f>
        <v>0</v>
      </c>
      <c r="S46" s="90">
        <f t="shared" si="9"/>
        <v>0</v>
      </c>
      <c r="T46" s="89">
        <v>37.5</v>
      </c>
      <c r="U46" s="92">
        <f t="shared" si="1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f>'2025'!C47*1.02</f>
        <v>149676.01300440004</v>
      </c>
      <c r="D47" s="90">
        <f t="shared" si="0"/>
        <v>76.511699938351455</v>
      </c>
      <c r="E47" s="89">
        <v>37.5</v>
      </c>
      <c r="F47" s="92">
        <f t="shared" si="2"/>
        <v>2008.6888248289883</v>
      </c>
      <c r="G47" s="92">
        <f t="shared" si="3"/>
        <v>20098.222992372845</v>
      </c>
      <c r="H47" s="92">
        <f t="shared" si="4"/>
        <v>9572.0881369092986</v>
      </c>
      <c r="I47" s="92">
        <f t="shared" si="5"/>
        <v>1137.6352637192176</v>
      </c>
      <c r="J47" s="92">
        <f t="shared" si="6"/>
        <v>32816.63521783035</v>
      </c>
      <c r="K47" s="318">
        <f t="shared" si="7"/>
        <v>3729.9453719946337</v>
      </c>
      <c r="L47" s="323">
        <f t="shared" si="8"/>
        <v>186222.59359422501</v>
      </c>
      <c r="P47" s="88" t="s">
        <v>182</v>
      </c>
      <c r="Q47" s="89" t="s">
        <v>137</v>
      </c>
      <c r="R47" s="90">
        <f>'2025'!R47*1.02</f>
        <v>0</v>
      </c>
      <c r="S47" s="90">
        <f t="shared" si="9"/>
        <v>0</v>
      </c>
      <c r="T47" s="89">
        <v>37.5</v>
      </c>
      <c r="U47" s="92">
        <f t="shared" si="1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f>'2025'!C48*1.02</f>
        <v>0</v>
      </c>
      <c r="D48" s="90">
        <f t="shared" si="0"/>
        <v>0</v>
      </c>
      <c r="E48" s="89">
        <v>37.5</v>
      </c>
      <c r="F48" s="92">
        <f t="shared" si="2"/>
        <v>0</v>
      </c>
      <c r="G48" s="92">
        <f t="shared" si="3"/>
        <v>0</v>
      </c>
      <c r="H48" s="92">
        <f t="shared" si="4"/>
        <v>0</v>
      </c>
      <c r="I48" s="92">
        <f t="shared" si="5"/>
        <v>0</v>
      </c>
      <c r="J48" s="92">
        <f t="shared" si="6"/>
        <v>0</v>
      </c>
      <c r="K48" s="318">
        <f t="shared" si="7"/>
        <v>0</v>
      </c>
      <c r="L48" s="323">
        <f t="shared" si="8"/>
        <v>0</v>
      </c>
      <c r="P48" s="88" t="s">
        <v>183</v>
      </c>
      <c r="Q48" s="89" t="s">
        <v>137</v>
      </c>
      <c r="R48" s="90">
        <f>'2025'!R48*1.02</f>
        <v>0</v>
      </c>
      <c r="S48" s="90">
        <f t="shared" si="9"/>
        <v>0</v>
      </c>
      <c r="T48" s="89">
        <v>37.5</v>
      </c>
      <c r="U48" s="92">
        <f t="shared" si="1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27" x14ac:dyDescent="0.3">
      <c r="A49" s="88" t="s">
        <v>84</v>
      </c>
      <c r="B49" s="89" t="s">
        <v>134</v>
      </c>
      <c r="C49" s="90">
        <f>'2025'!C49*1.02</f>
        <v>0</v>
      </c>
      <c r="D49" s="90">
        <f t="shared" si="0"/>
        <v>0</v>
      </c>
      <c r="E49" s="89">
        <v>37.5</v>
      </c>
      <c r="F49" s="92">
        <f t="shared" si="2"/>
        <v>0</v>
      </c>
      <c r="G49" s="92">
        <f t="shared" si="3"/>
        <v>0</v>
      </c>
      <c r="H49" s="92">
        <f t="shared" si="4"/>
        <v>0</v>
      </c>
      <c r="I49" s="92">
        <f t="shared" si="5"/>
        <v>0</v>
      </c>
      <c r="J49" s="92">
        <f t="shared" si="6"/>
        <v>0</v>
      </c>
      <c r="K49" s="318">
        <f t="shared" si="7"/>
        <v>0</v>
      </c>
      <c r="L49" s="323">
        <f t="shared" si="8"/>
        <v>0</v>
      </c>
      <c r="P49" s="88" t="s">
        <v>184</v>
      </c>
      <c r="Q49" s="89" t="s">
        <v>137</v>
      </c>
      <c r="R49" s="90">
        <f>'2025'!R49*1.02</f>
        <v>0</v>
      </c>
      <c r="S49" s="90">
        <f t="shared" si="9"/>
        <v>0</v>
      </c>
      <c r="T49" s="89">
        <v>37.5</v>
      </c>
      <c r="U49" s="92">
        <f t="shared" si="1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27" x14ac:dyDescent="0.3">
      <c r="A50" s="88" t="s">
        <v>85</v>
      </c>
      <c r="B50" s="89" t="s">
        <v>134</v>
      </c>
      <c r="C50" s="90">
        <f>'2025'!C50*1.02</f>
        <v>0</v>
      </c>
      <c r="D50" s="90">
        <f t="shared" si="0"/>
        <v>0</v>
      </c>
      <c r="E50" s="89">
        <v>37.5</v>
      </c>
      <c r="F50" s="92">
        <f t="shared" si="2"/>
        <v>0</v>
      </c>
      <c r="G50" s="92">
        <f t="shared" si="3"/>
        <v>0</v>
      </c>
      <c r="H50" s="92">
        <f t="shared" si="4"/>
        <v>0</v>
      </c>
      <c r="I50" s="92">
        <f t="shared" si="5"/>
        <v>0</v>
      </c>
      <c r="J50" s="92">
        <f t="shared" si="6"/>
        <v>0</v>
      </c>
      <c r="K50" s="318">
        <f t="shared" si="7"/>
        <v>0</v>
      </c>
      <c r="L50" s="323">
        <f t="shared" si="8"/>
        <v>0</v>
      </c>
      <c r="P50" s="88" t="s">
        <v>185</v>
      </c>
      <c r="Q50" s="89" t="s">
        <v>137</v>
      </c>
      <c r="R50" s="90">
        <f>'2025'!R50*1.02</f>
        <v>0</v>
      </c>
      <c r="S50" s="90">
        <f t="shared" si="9"/>
        <v>0</v>
      </c>
      <c r="T50" s="89">
        <v>37.5</v>
      </c>
      <c r="U50" s="92">
        <f t="shared" si="1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27" x14ac:dyDescent="0.3">
      <c r="A51" s="88" t="s">
        <v>86</v>
      </c>
      <c r="B51" s="89" t="s">
        <v>134</v>
      </c>
      <c r="C51" s="90">
        <f>'2025'!C51*1.02</f>
        <v>0</v>
      </c>
      <c r="D51" s="90">
        <f t="shared" si="0"/>
        <v>0</v>
      </c>
      <c r="E51" s="89">
        <v>37.5</v>
      </c>
      <c r="F51" s="92">
        <f t="shared" si="2"/>
        <v>0</v>
      </c>
      <c r="G51" s="92">
        <f t="shared" si="3"/>
        <v>0</v>
      </c>
      <c r="H51" s="92">
        <f t="shared" si="4"/>
        <v>0</v>
      </c>
      <c r="I51" s="92">
        <f t="shared" si="5"/>
        <v>0</v>
      </c>
      <c r="J51" s="92">
        <f t="shared" si="6"/>
        <v>0</v>
      </c>
      <c r="K51" s="318">
        <f t="shared" si="7"/>
        <v>0</v>
      </c>
      <c r="L51" s="323">
        <f t="shared" si="8"/>
        <v>0</v>
      </c>
      <c r="P51" s="88" t="s">
        <v>186</v>
      </c>
      <c r="Q51" s="89" t="s">
        <v>137</v>
      </c>
      <c r="R51" s="90">
        <f>'2025'!R51*1.02</f>
        <v>0</v>
      </c>
      <c r="S51" s="90">
        <f t="shared" si="9"/>
        <v>0</v>
      </c>
      <c r="T51" s="89">
        <v>37.5</v>
      </c>
      <c r="U51" s="92">
        <f t="shared" si="1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27" x14ac:dyDescent="0.3">
      <c r="A52" s="88" t="s">
        <v>87</v>
      </c>
      <c r="B52" s="89" t="s">
        <v>134</v>
      </c>
      <c r="C52" s="90">
        <f>'2025'!C52*1.02</f>
        <v>0</v>
      </c>
      <c r="D52" s="90">
        <f t="shared" si="0"/>
        <v>0</v>
      </c>
      <c r="E52" s="89">
        <v>37.5</v>
      </c>
      <c r="F52" s="92">
        <f t="shared" si="2"/>
        <v>0</v>
      </c>
      <c r="G52" s="92">
        <f t="shared" si="3"/>
        <v>0</v>
      </c>
      <c r="H52" s="92">
        <f t="shared" si="4"/>
        <v>0</v>
      </c>
      <c r="I52" s="92">
        <f t="shared" si="5"/>
        <v>0</v>
      </c>
      <c r="J52" s="92">
        <f t="shared" si="6"/>
        <v>0</v>
      </c>
      <c r="K52" s="318">
        <f t="shared" si="7"/>
        <v>0</v>
      </c>
      <c r="L52" s="323">
        <f t="shared" si="8"/>
        <v>0</v>
      </c>
      <c r="P52" s="88" t="s">
        <v>187</v>
      </c>
      <c r="Q52" s="89" t="s">
        <v>137</v>
      </c>
      <c r="R52" s="90">
        <f>'2025'!R52*1.02</f>
        <v>0</v>
      </c>
      <c r="S52" s="90">
        <f t="shared" si="9"/>
        <v>0</v>
      </c>
      <c r="T52" s="89">
        <v>37.5</v>
      </c>
      <c r="U52" s="92">
        <f t="shared" si="1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27" x14ac:dyDescent="0.3">
      <c r="A53" s="88" t="s">
        <v>88</v>
      </c>
      <c r="B53" s="89" t="s">
        <v>134</v>
      </c>
      <c r="C53" s="90">
        <f>'2025'!C53*1.02</f>
        <v>0</v>
      </c>
      <c r="D53" s="90">
        <f t="shared" si="0"/>
        <v>0</v>
      </c>
      <c r="E53" s="89">
        <v>37.5</v>
      </c>
      <c r="F53" s="92">
        <f t="shared" si="2"/>
        <v>0</v>
      </c>
      <c r="G53" s="92">
        <f t="shared" si="3"/>
        <v>0</v>
      </c>
      <c r="H53" s="92">
        <f t="shared" si="4"/>
        <v>0</v>
      </c>
      <c r="I53" s="92">
        <f t="shared" si="5"/>
        <v>0</v>
      </c>
      <c r="J53" s="92">
        <f t="shared" si="6"/>
        <v>0</v>
      </c>
      <c r="K53" s="318">
        <f t="shared" si="7"/>
        <v>0</v>
      </c>
      <c r="L53" s="323">
        <f t="shared" si="8"/>
        <v>0</v>
      </c>
      <c r="P53" s="88" t="s">
        <v>188</v>
      </c>
      <c r="Q53" s="89" t="s">
        <v>137</v>
      </c>
      <c r="R53" s="90">
        <f>'2025'!R53*1.02</f>
        <v>0</v>
      </c>
      <c r="S53" s="90">
        <f t="shared" si="9"/>
        <v>0</v>
      </c>
      <c r="T53" s="89">
        <v>37.5</v>
      </c>
      <c r="U53" s="92">
        <f t="shared" si="1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27" x14ac:dyDescent="0.3">
      <c r="A54" s="88" t="s">
        <v>89</v>
      </c>
      <c r="B54" s="89" t="s">
        <v>134</v>
      </c>
      <c r="C54" s="90">
        <f>'2025'!C54*1.02</f>
        <v>0</v>
      </c>
      <c r="D54" s="90">
        <f t="shared" si="0"/>
        <v>0</v>
      </c>
      <c r="E54" s="89">
        <v>37.5</v>
      </c>
      <c r="F54" s="92">
        <f t="shared" si="2"/>
        <v>0</v>
      </c>
      <c r="G54" s="92">
        <f t="shared" si="3"/>
        <v>0</v>
      </c>
      <c r="H54" s="92">
        <f t="shared" si="4"/>
        <v>0</v>
      </c>
      <c r="I54" s="92">
        <f t="shared" si="5"/>
        <v>0</v>
      </c>
      <c r="J54" s="92">
        <f t="shared" si="6"/>
        <v>0</v>
      </c>
      <c r="K54" s="318">
        <f t="shared" si="7"/>
        <v>0</v>
      </c>
      <c r="L54" s="323">
        <f t="shared" si="8"/>
        <v>0</v>
      </c>
      <c r="P54" s="88" t="s">
        <v>189</v>
      </c>
      <c r="Q54" s="89" t="s">
        <v>137</v>
      </c>
      <c r="R54" s="90">
        <f>'2025'!R54*1.02</f>
        <v>0</v>
      </c>
      <c r="S54" s="90">
        <f t="shared" si="9"/>
        <v>0</v>
      </c>
      <c r="T54" s="89">
        <v>37.5</v>
      </c>
      <c r="U54" s="92">
        <f t="shared" si="1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27" x14ac:dyDescent="0.3">
      <c r="A55" s="88" t="s">
        <v>90</v>
      </c>
      <c r="B55" s="89" t="s">
        <v>134</v>
      </c>
      <c r="C55" s="90">
        <f>'2025'!C55*1.02</f>
        <v>0</v>
      </c>
      <c r="D55" s="90">
        <f t="shared" si="0"/>
        <v>0</v>
      </c>
      <c r="E55" s="89">
        <v>37.5</v>
      </c>
      <c r="F55" s="92">
        <f t="shared" si="2"/>
        <v>0</v>
      </c>
      <c r="G55" s="92">
        <f t="shared" si="3"/>
        <v>0</v>
      </c>
      <c r="H55" s="92">
        <f t="shared" si="4"/>
        <v>0</v>
      </c>
      <c r="I55" s="92">
        <f t="shared" si="5"/>
        <v>0</v>
      </c>
      <c r="J55" s="92">
        <f t="shared" si="6"/>
        <v>0</v>
      </c>
      <c r="K55" s="318">
        <f t="shared" si="7"/>
        <v>0</v>
      </c>
      <c r="L55" s="323">
        <f t="shared" si="8"/>
        <v>0</v>
      </c>
      <c r="P55" s="88" t="s">
        <v>190</v>
      </c>
      <c r="Q55" s="89" t="s">
        <v>137</v>
      </c>
      <c r="R55" s="90">
        <f>'2025'!R55*1.02</f>
        <v>0</v>
      </c>
      <c r="S55" s="90">
        <f t="shared" si="9"/>
        <v>0</v>
      </c>
      <c r="T55" s="89">
        <v>37.5</v>
      </c>
      <c r="U55" s="92">
        <f t="shared" si="1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27" x14ac:dyDescent="0.3">
      <c r="A56" s="88" t="s">
        <v>91</v>
      </c>
      <c r="B56" s="89" t="s">
        <v>134</v>
      </c>
      <c r="C56" s="90">
        <f>'2025'!C56*1.02</f>
        <v>0</v>
      </c>
      <c r="D56" s="90">
        <f t="shared" si="0"/>
        <v>0</v>
      </c>
      <c r="E56" s="89">
        <v>37.5</v>
      </c>
      <c r="F56" s="92">
        <f t="shared" si="2"/>
        <v>0</v>
      </c>
      <c r="G56" s="92">
        <f t="shared" si="3"/>
        <v>0</v>
      </c>
      <c r="H56" s="92">
        <f t="shared" si="4"/>
        <v>0</v>
      </c>
      <c r="I56" s="92">
        <f t="shared" si="5"/>
        <v>0</v>
      </c>
      <c r="J56" s="92">
        <f t="shared" si="6"/>
        <v>0</v>
      </c>
      <c r="K56" s="318">
        <f t="shared" si="7"/>
        <v>0</v>
      </c>
      <c r="L56" s="323">
        <f t="shared" si="8"/>
        <v>0</v>
      </c>
      <c r="P56" s="88" t="s">
        <v>191</v>
      </c>
      <c r="Q56" s="89" t="s">
        <v>137</v>
      </c>
      <c r="R56" s="90">
        <f>'2025'!R56*1.02</f>
        <v>0</v>
      </c>
      <c r="S56" s="90">
        <f t="shared" si="9"/>
        <v>0</v>
      </c>
      <c r="T56" s="89">
        <v>37.5</v>
      </c>
      <c r="U56" s="92">
        <f t="shared" si="1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27" x14ac:dyDescent="0.3">
      <c r="A57" s="88" t="s">
        <v>92</v>
      </c>
      <c r="B57" s="89" t="s">
        <v>134</v>
      </c>
      <c r="C57" s="90">
        <f>'2025'!C57*1.02</f>
        <v>0</v>
      </c>
      <c r="D57" s="90">
        <f t="shared" si="0"/>
        <v>0</v>
      </c>
      <c r="E57" s="89">
        <v>37.5</v>
      </c>
      <c r="F57" s="92">
        <f t="shared" si="2"/>
        <v>0</v>
      </c>
      <c r="G57" s="92">
        <f t="shared" si="3"/>
        <v>0</v>
      </c>
      <c r="H57" s="92">
        <f t="shared" si="4"/>
        <v>0</v>
      </c>
      <c r="I57" s="92">
        <f t="shared" si="5"/>
        <v>0</v>
      </c>
      <c r="J57" s="92">
        <f t="shared" si="6"/>
        <v>0</v>
      </c>
      <c r="K57" s="318">
        <f t="shared" si="7"/>
        <v>0</v>
      </c>
      <c r="L57" s="323">
        <f t="shared" si="8"/>
        <v>0</v>
      </c>
      <c r="P57" s="88" t="s">
        <v>192</v>
      </c>
      <c r="Q57" s="89" t="s">
        <v>137</v>
      </c>
      <c r="R57" s="90">
        <f>'2025'!R57*1.02</f>
        <v>0</v>
      </c>
      <c r="S57" s="90">
        <f t="shared" si="9"/>
        <v>0</v>
      </c>
      <c r="T57" s="89">
        <v>37.5</v>
      </c>
      <c r="U57" s="92">
        <f t="shared" si="1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27" x14ac:dyDescent="0.3">
      <c r="A58" s="88" t="s">
        <v>93</v>
      </c>
      <c r="B58" s="89" t="s">
        <v>134</v>
      </c>
      <c r="C58" s="90">
        <f>'2025'!C58*1.02</f>
        <v>0</v>
      </c>
      <c r="D58" s="90">
        <f t="shared" si="0"/>
        <v>0</v>
      </c>
      <c r="E58" s="89">
        <v>37.5</v>
      </c>
      <c r="F58" s="92">
        <f t="shared" si="2"/>
        <v>0</v>
      </c>
      <c r="G58" s="92">
        <f t="shared" si="3"/>
        <v>0</v>
      </c>
      <c r="H58" s="92">
        <f t="shared" si="4"/>
        <v>0</v>
      </c>
      <c r="I58" s="92">
        <f t="shared" si="5"/>
        <v>0</v>
      </c>
      <c r="J58" s="92">
        <f t="shared" si="6"/>
        <v>0</v>
      </c>
      <c r="K58" s="318">
        <f t="shared" si="7"/>
        <v>0</v>
      </c>
      <c r="L58" s="323">
        <f t="shared" si="8"/>
        <v>0</v>
      </c>
      <c r="P58" s="88" t="s">
        <v>193</v>
      </c>
      <c r="Q58" s="89" t="s">
        <v>137</v>
      </c>
      <c r="R58" s="90">
        <f>'2025'!R58*1.02</f>
        <v>80976.674119348798</v>
      </c>
      <c r="S58" s="90">
        <f t="shared" si="9"/>
        <v>41.3938270258652</v>
      </c>
      <c r="T58" s="89">
        <v>37.5</v>
      </c>
      <c r="U58" s="92">
        <f t="shared" si="1"/>
        <v>1086.7268382581317</v>
      </c>
      <c r="V58" s="92">
        <f t="shared" si="10"/>
        <v>10873.40062688292</v>
      </c>
      <c r="W58" s="92">
        <f t="shared" si="11"/>
        <v>5065.0556863546972</v>
      </c>
      <c r="X58" s="92">
        <f t="shared" si="12"/>
        <v>697.02601188367396</v>
      </c>
      <c r="Y58" s="92">
        <f t="shared" si="13"/>
        <v>17722.209163379423</v>
      </c>
      <c r="Z58" s="318">
        <f t="shared" si="14"/>
        <v>2017.9490675109284</v>
      </c>
      <c r="AA58" s="323">
        <f t="shared" si="15"/>
        <v>100716.83235023916</v>
      </c>
    </row>
    <row r="59" spans="1:27" x14ac:dyDescent="0.3">
      <c r="A59" s="88" t="s">
        <v>94</v>
      </c>
      <c r="B59" s="89" t="s">
        <v>134</v>
      </c>
      <c r="C59" s="90">
        <f>'2025'!C59*1.02</f>
        <v>0</v>
      </c>
      <c r="D59" s="90">
        <f t="shared" si="0"/>
        <v>0</v>
      </c>
      <c r="E59" s="89">
        <v>37.5</v>
      </c>
      <c r="F59" s="92">
        <f t="shared" si="2"/>
        <v>0</v>
      </c>
      <c r="G59" s="92">
        <f t="shared" si="3"/>
        <v>0</v>
      </c>
      <c r="H59" s="92">
        <f t="shared" si="4"/>
        <v>0</v>
      </c>
      <c r="I59" s="92">
        <f t="shared" si="5"/>
        <v>0</v>
      </c>
      <c r="J59" s="92">
        <f t="shared" si="6"/>
        <v>0</v>
      </c>
      <c r="K59" s="318">
        <f t="shared" si="7"/>
        <v>0</v>
      </c>
      <c r="L59" s="323">
        <f t="shared" si="8"/>
        <v>0</v>
      </c>
      <c r="P59" s="88" t="s">
        <v>194</v>
      </c>
      <c r="Q59" s="89" t="s">
        <v>137</v>
      </c>
      <c r="R59" s="90">
        <f>'2025'!R59*1.02</f>
        <v>85260.139608830403</v>
      </c>
      <c r="S59" s="90">
        <f t="shared" si="9"/>
        <v>43.583457947005961</v>
      </c>
      <c r="T59" s="89">
        <v>37.5</v>
      </c>
      <c r="U59" s="92">
        <f t="shared" si="1"/>
        <v>1144.2119962841502</v>
      </c>
      <c r="V59" s="92">
        <f t="shared" si="10"/>
        <v>11448.576587677679</v>
      </c>
      <c r="W59" s="92">
        <f t="shared" si="11"/>
        <v>5332.9845865071766</v>
      </c>
      <c r="X59" s="92">
        <f t="shared" si="12"/>
        <v>733.89696144594166</v>
      </c>
      <c r="Y59" s="92">
        <f t="shared" si="13"/>
        <v>18659.670131914947</v>
      </c>
      <c r="Z59" s="318">
        <f t="shared" si="14"/>
        <v>2124.6935749165405</v>
      </c>
      <c r="AA59" s="323">
        <f t="shared" si="15"/>
        <v>106044.50331566187</v>
      </c>
    </row>
    <row r="60" spans="1:27" x14ac:dyDescent="0.3">
      <c r="A60" s="88" t="s">
        <v>95</v>
      </c>
      <c r="B60" s="89" t="s">
        <v>134</v>
      </c>
      <c r="C60" s="90">
        <f>'2025'!C60*1.02</f>
        <v>0</v>
      </c>
      <c r="D60" s="90">
        <f t="shared" si="0"/>
        <v>0</v>
      </c>
      <c r="E60" s="89">
        <v>37.5</v>
      </c>
      <c r="F60" s="92">
        <f t="shared" si="2"/>
        <v>0</v>
      </c>
      <c r="G60" s="92">
        <f t="shared" si="3"/>
        <v>0</v>
      </c>
      <c r="H60" s="92">
        <f t="shared" si="4"/>
        <v>0</v>
      </c>
      <c r="I60" s="92">
        <f t="shared" si="5"/>
        <v>0</v>
      </c>
      <c r="J60" s="92">
        <f t="shared" si="6"/>
        <v>0</v>
      </c>
      <c r="K60" s="318">
        <f t="shared" si="7"/>
        <v>0</v>
      </c>
      <c r="L60" s="323">
        <f t="shared" si="8"/>
        <v>0</v>
      </c>
      <c r="P60" s="88" t="s">
        <v>195</v>
      </c>
      <c r="Q60" s="89" t="s">
        <v>137</v>
      </c>
      <c r="R60" s="90">
        <f>'2025'!R60*1.02</f>
        <v>89581.511872555202</v>
      </c>
      <c r="S60" s="90">
        <f t="shared" si="9"/>
        <v>45.792466132935573</v>
      </c>
      <c r="T60" s="89">
        <v>37.5</v>
      </c>
      <c r="U60" s="92">
        <f t="shared" si="1"/>
        <v>1202.2058725227885</v>
      </c>
      <c r="V60" s="92">
        <f t="shared" si="10"/>
        <v>12028.842601222834</v>
      </c>
      <c r="W60" s="92">
        <f t="shared" si="11"/>
        <v>5603.284538873394</v>
      </c>
      <c r="X60" s="92">
        <f t="shared" si="12"/>
        <v>771.09420259725607</v>
      </c>
      <c r="Y60" s="92">
        <f t="shared" si="13"/>
        <v>19605.42721521627</v>
      </c>
      <c r="Z60" s="318">
        <f t="shared" si="14"/>
        <v>2232.3827239806092</v>
      </c>
      <c r="AA60" s="323">
        <f t="shared" si="15"/>
        <v>111419.32181175209</v>
      </c>
    </row>
    <row r="61" spans="1:27" x14ac:dyDescent="0.3">
      <c r="A61" s="88" t="s">
        <v>96</v>
      </c>
      <c r="B61" s="89" t="s">
        <v>134</v>
      </c>
      <c r="C61" s="90">
        <f>'2025'!C61*1.02</f>
        <v>75819.123012024036</v>
      </c>
      <c r="D61" s="90">
        <f t="shared" si="0"/>
        <v>38.757379175475542</v>
      </c>
      <c r="E61" s="89">
        <v>37.5</v>
      </c>
      <c r="F61" s="92">
        <f t="shared" si="2"/>
        <v>1017.5112367411201</v>
      </c>
      <c r="G61" s="92">
        <f t="shared" si="3"/>
        <v>10180.854037961384</v>
      </c>
      <c r="H61" s="92">
        <f t="shared" si="4"/>
        <v>4848.7884823129762</v>
      </c>
      <c r="I61" s="92">
        <f t="shared" si="5"/>
        <v>576.2747568657386</v>
      </c>
      <c r="J61" s="92">
        <f t="shared" si="6"/>
        <v>16623.428513881219</v>
      </c>
      <c r="K61" s="318">
        <f t="shared" si="7"/>
        <v>1889.4222348044327</v>
      </c>
      <c r="L61" s="323">
        <f t="shared" si="8"/>
        <v>94331.973760709676</v>
      </c>
      <c r="P61" s="88" t="s">
        <v>196</v>
      </c>
      <c r="Q61" s="89" t="s">
        <v>137</v>
      </c>
      <c r="R61" s="90">
        <f>'2025'!R61*1.02</f>
        <v>93912.918282403218</v>
      </c>
      <c r="S61" s="90">
        <f t="shared" si="9"/>
        <v>48.006603594838708</v>
      </c>
      <c r="T61" s="89">
        <v>37.5</v>
      </c>
      <c r="U61" s="92">
        <f t="shared" si="1"/>
        <v>1260.3344094647671</v>
      </c>
      <c r="V61" s="92">
        <f t="shared" si="10"/>
        <v>12610.455981672509</v>
      </c>
      <c r="W61" s="92">
        <f t="shared" si="11"/>
        <v>5874.212122707957</v>
      </c>
      <c r="X61" s="92">
        <f t="shared" si="12"/>
        <v>808.37781505155363</v>
      </c>
      <c r="Y61" s="92">
        <f t="shared" si="13"/>
        <v>20553.380328896787</v>
      </c>
      <c r="Z61" s="318">
        <f t="shared" si="14"/>
        <v>2340.3219252483868</v>
      </c>
      <c r="AA61" s="323">
        <f t="shared" si="15"/>
        <v>116806.62053654839</v>
      </c>
    </row>
    <row r="62" spans="1:27" x14ac:dyDescent="0.3">
      <c r="A62" s="88" t="s">
        <v>97</v>
      </c>
      <c r="B62" s="89" t="s">
        <v>134</v>
      </c>
      <c r="C62" s="90">
        <f>'2025'!C62*1.02</f>
        <v>80150.529421872023</v>
      </c>
      <c r="D62" s="90">
        <f t="shared" si="0"/>
        <v>40.97151663737867</v>
      </c>
      <c r="E62" s="89">
        <v>37.5</v>
      </c>
      <c r="F62" s="92">
        <f t="shared" si="2"/>
        <v>1075.6397736830986</v>
      </c>
      <c r="G62" s="92">
        <f t="shared" si="3"/>
        <v>10762.467418411054</v>
      </c>
      <c r="H62" s="92">
        <f t="shared" si="4"/>
        <v>5125.7908094034219</v>
      </c>
      <c r="I62" s="92">
        <f t="shared" si="5"/>
        <v>609.19626896666341</v>
      </c>
      <c r="J62" s="92">
        <f t="shared" si="6"/>
        <v>17573.094270464237</v>
      </c>
      <c r="K62" s="318">
        <f t="shared" si="7"/>
        <v>1997.3614360722102</v>
      </c>
      <c r="L62" s="323">
        <f t="shared" si="8"/>
        <v>99720.985128408473</v>
      </c>
      <c r="P62" s="88" t="s">
        <v>197</v>
      </c>
      <c r="Q62" s="89" t="s">
        <v>137</v>
      </c>
      <c r="R62" s="90">
        <f>'2025'!R62*1.02</f>
        <v>97425.984330648003</v>
      </c>
      <c r="S62" s="90">
        <f t="shared" si="9"/>
        <v>49.802420105123581</v>
      </c>
      <c r="T62" s="89">
        <v>37.5</v>
      </c>
      <c r="U62" s="92">
        <f t="shared" si="1"/>
        <v>1307.4806179343097</v>
      </c>
      <c r="V62" s="92">
        <f t="shared" si="10"/>
        <v>13082.184105687158</v>
      </c>
      <c r="W62" s="92">
        <f t="shared" si="11"/>
        <v>6093.952873457687</v>
      </c>
      <c r="X62" s="92">
        <f t="shared" si="12"/>
        <v>838.61736790702105</v>
      </c>
      <c r="Y62" s="92">
        <f t="shared" si="13"/>
        <v>21322.234964986175</v>
      </c>
      <c r="Z62" s="318">
        <f t="shared" si="14"/>
        <v>2427.8679801247745</v>
      </c>
      <c r="AA62" s="323">
        <f t="shared" si="15"/>
        <v>121176.08727575897</v>
      </c>
    </row>
    <row r="63" spans="1:27" x14ac:dyDescent="0.3">
      <c r="A63" s="88" t="s">
        <v>98</v>
      </c>
      <c r="B63" s="89" t="s">
        <v>134</v>
      </c>
      <c r="C63" s="90">
        <f>'2025'!C63*1.02</f>
        <v>84481.935831720009</v>
      </c>
      <c r="D63" s="90">
        <f t="shared" si="0"/>
        <v>43.185654099281798</v>
      </c>
      <c r="E63" s="89">
        <v>37.5</v>
      </c>
      <c r="F63" s="92">
        <f t="shared" si="2"/>
        <v>1133.7683106250768</v>
      </c>
      <c r="G63" s="92">
        <f t="shared" si="3"/>
        <v>11344.080798860725</v>
      </c>
      <c r="H63" s="92">
        <f t="shared" si="4"/>
        <v>5402.7931364938695</v>
      </c>
      <c r="I63" s="92">
        <f t="shared" si="5"/>
        <v>642.11778106758811</v>
      </c>
      <c r="J63" s="92">
        <f t="shared" si="6"/>
        <v>18522.760027047258</v>
      </c>
      <c r="K63" s="318">
        <f t="shared" si="7"/>
        <v>2105.3006373399876</v>
      </c>
      <c r="L63" s="323">
        <f t="shared" si="8"/>
        <v>105109.99649610725</v>
      </c>
      <c r="P63" s="88" t="s">
        <v>198</v>
      </c>
      <c r="Q63" s="89" t="s">
        <v>137</v>
      </c>
      <c r="R63" s="90">
        <f>'2025'!R63*1.02</f>
        <v>100942.39509426721</v>
      </c>
      <c r="S63" s="90">
        <f t="shared" si="9"/>
        <v>51.599946374066306</v>
      </c>
      <c r="T63" s="89">
        <v>37.5</v>
      </c>
      <c r="U63" s="92">
        <f t="shared" si="1"/>
        <v>1354.6717133049665</v>
      </c>
      <c r="V63" s="92">
        <f t="shared" si="10"/>
        <v>13554.361352003314</v>
      </c>
      <c r="W63" s="92">
        <f t="shared" si="11"/>
        <v>6313.9028346968644</v>
      </c>
      <c r="X63" s="92">
        <f t="shared" si="12"/>
        <v>868.88571119681615</v>
      </c>
      <c r="Y63" s="92">
        <f t="shared" si="13"/>
        <v>22091.821611201962</v>
      </c>
      <c r="Z63" s="318">
        <f t="shared" si="14"/>
        <v>2515.4973857357322</v>
      </c>
      <c r="AA63" s="323">
        <f t="shared" si="15"/>
        <v>125549.71409120489</v>
      </c>
    </row>
    <row r="64" spans="1:27" x14ac:dyDescent="0.3">
      <c r="A64" s="88" t="s">
        <v>99</v>
      </c>
      <c r="B64" s="89" t="s">
        <v>134</v>
      </c>
      <c r="C64" s="90">
        <f>'2025'!C64*1.02</f>
        <v>88813.342241568011</v>
      </c>
      <c r="D64" s="90">
        <f t="shared" si="0"/>
        <v>45.399791561184919</v>
      </c>
      <c r="E64" s="89">
        <v>37.5</v>
      </c>
      <c r="F64" s="92">
        <f t="shared" si="2"/>
        <v>1191.8968475670554</v>
      </c>
      <c r="G64" s="92">
        <f t="shared" si="3"/>
        <v>11925.694179310396</v>
      </c>
      <c r="H64" s="92">
        <f t="shared" si="4"/>
        <v>5679.7954635843171</v>
      </c>
      <c r="I64" s="92">
        <f t="shared" si="5"/>
        <v>675.03929316851293</v>
      </c>
      <c r="J64" s="92">
        <f t="shared" si="6"/>
        <v>19472.425783630282</v>
      </c>
      <c r="K64" s="318">
        <f t="shared" si="7"/>
        <v>2213.2398386077648</v>
      </c>
      <c r="L64" s="323">
        <f t="shared" si="8"/>
        <v>110499.00786380607</v>
      </c>
      <c r="P64" s="88" t="s">
        <v>199</v>
      </c>
      <c r="Q64" s="89" t="s">
        <v>137</v>
      </c>
      <c r="R64" s="90">
        <f>'2025'!R64*1.02</f>
        <v>104457.69095276161</v>
      </c>
      <c r="S64" s="90">
        <f t="shared" si="9"/>
        <v>53.396902723456414</v>
      </c>
      <c r="T64" s="89">
        <v>37.5</v>
      </c>
      <c r="U64" s="92">
        <f t="shared" si="1"/>
        <v>1401.8478463752517</v>
      </c>
      <c r="V64" s="92">
        <f t="shared" si="10"/>
        <v>14026.388890885635</v>
      </c>
      <c r="W64" s="92">
        <f t="shared" si="11"/>
        <v>6533.7830591062257</v>
      </c>
      <c r="X64" s="92">
        <f t="shared" si="12"/>
        <v>899.14445767516872</v>
      </c>
      <c r="Y64" s="92">
        <f t="shared" si="13"/>
        <v>22861.16425404228</v>
      </c>
      <c r="Z64" s="318">
        <f t="shared" si="14"/>
        <v>2603.0990077685001</v>
      </c>
      <c r="AA64" s="323">
        <f t="shared" si="15"/>
        <v>129921.95421457238</v>
      </c>
    </row>
    <row r="65" spans="1:27" x14ac:dyDescent="0.3">
      <c r="A65" s="88" t="s">
        <v>100</v>
      </c>
      <c r="B65" s="89" t="s">
        <v>134</v>
      </c>
      <c r="C65" s="90">
        <f>'2025'!C65*1.02</f>
        <v>92337.557341060805</v>
      </c>
      <c r="D65" s="90">
        <f t="shared" si="0"/>
        <v>47.20130726699594</v>
      </c>
      <c r="E65" s="89">
        <v>37.5</v>
      </c>
      <c r="F65" s="92">
        <f t="shared" si="2"/>
        <v>1239.1926790403099</v>
      </c>
      <c r="G65" s="92">
        <f t="shared" si="3"/>
        <v>12398.919377663398</v>
      </c>
      <c r="H65" s="92">
        <f t="shared" si="4"/>
        <v>5905.1762501822341</v>
      </c>
      <c r="I65" s="92">
        <f t="shared" si="5"/>
        <v>701.82562515075836</v>
      </c>
      <c r="J65" s="92">
        <f t="shared" si="6"/>
        <v>20245.113932036704</v>
      </c>
      <c r="K65" s="318">
        <f t="shared" si="7"/>
        <v>2301.0637292660522</v>
      </c>
      <c r="L65" s="323">
        <f t="shared" si="8"/>
        <v>114883.73500236357</v>
      </c>
      <c r="P65" s="88" t="s">
        <v>200</v>
      </c>
      <c r="Q65" s="89" t="s">
        <v>137</v>
      </c>
      <c r="R65" s="90">
        <f>'2025'!R65*1.02</f>
        <v>107969.6420958816</v>
      </c>
      <c r="S65" s="90">
        <f t="shared" si="9"/>
        <v>55.192149314188669</v>
      </c>
      <c r="T65" s="89">
        <v>37.5</v>
      </c>
      <c r="U65" s="92">
        <f t="shared" si="1"/>
        <v>1448.9790925444233</v>
      </c>
      <c r="V65" s="92">
        <f t="shared" si="10"/>
        <v>14497.96730746645</v>
      </c>
      <c r="W65" s="92">
        <f t="shared" si="11"/>
        <v>6753.4540730261397</v>
      </c>
      <c r="X65" s="92">
        <f t="shared" si="12"/>
        <v>929.37441371919351</v>
      </c>
      <c r="Y65" s="92">
        <f t="shared" si="13"/>
        <v>23629.774886756208</v>
      </c>
      <c r="Z65" s="318">
        <f t="shared" si="14"/>
        <v>2690.6172790666974</v>
      </c>
      <c r="AA65" s="323">
        <f t="shared" si="15"/>
        <v>134290.03426170451</v>
      </c>
    </row>
    <row r="66" spans="1:27" x14ac:dyDescent="0.3">
      <c r="A66" s="88" t="s">
        <v>101</v>
      </c>
      <c r="B66" s="89" t="s">
        <v>134</v>
      </c>
      <c r="C66" s="90">
        <f>'2025'!C66*1.02</f>
        <v>95853.968104680011</v>
      </c>
      <c r="D66" s="90">
        <f t="shared" si="0"/>
        <v>48.998833535938665</v>
      </c>
      <c r="E66" s="89">
        <v>37.5</v>
      </c>
      <c r="F66" s="92">
        <f t="shared" si="2"/>
        <v>1286.3837744109665</v>
      </c>
      <c r="G66" s="92">
        <f t="shared" si="3"/>
        <v>12871.096623979554</v>
      </c>
      <c r="H66" s="92">
        <f t="shared" si="4"/>
        <v>6130.0579334880949</v>
      </c>
      <c r="I66" s="92">
        <f t="shared" si="5"/>
        <v>728.55263909318228</v>
      </c>
      <c r="J66" s="92">
        <f t="shared" si="6"/>
        <v>21016.090970971796</v>
      </c>
      <c r="K66" s="318">
        <f t="shared" si="7"/>
        <v>2388.6931348770099</v>
      </c>
      <c r="L66" s="323">
        <f t="shared" si="8"/>
        <v>119258.75221052881</v>
      </c>
      <c r="P66" s="88" t="s">
        <v>201</v>
      </c>
      <c r="Q66" s="89" t="s">
        <v>137</v>
      </c>
      <c r="R66" s="90">
        <f>'2025'!R66*1.02</f>
        <v>113381.39157166079</v>
      </c>
      <c r="S66" s="90">
        <f t="shared" si="9"/>
        <v>57.958538822574205</v>
      </c>
      <c r="T66" s="89">
        <v>37.5</v>
      </c>
      <c r="U66" s="92">
        <f t="shared" si="1"/>
        <v>1521.606098546061</v>
      </c>
      <c r="V66" s="92">
        <f t="shared" si="10"/>
        <v>15224.647191302409</v>
      </c>
      <c r="W66" s="92">
        <f t="shared" si="11"/>
        <v>7091.9566449522554</v>
      </c>
      <c r="X66" s="92">
        <f t="shared" si="12"/>
        <v>975.95733646131941</v>
      </c>
      <c r="Y66" s="92">
        <f t="shared" si="13"/>
        <v>24814.167271262046</v>
      </c>
      <c r="Z66" s="318">
        <f t="shared" si="14"/>
        <v>2825.4787676004926</v>
      </c>
      <c r="AA66" s="323">
        <f t="shared" si="15"/>
        <v>141021.03761052334</v>
      </c>
    </row>
    <row r="67" spans="1:27" x14ac:dyDescent="0.3">
      <c r="A67" s="88" t="s">
        <v>102</v>
      </c>
      <c r="B67" s="89" t="s">
        <v>134</v>
      </c>
      <c r="C67" s="90">
        <f>'2025'!C67*1.02</f>
        <v>99374.838488798428</v>
      </c>
      <c r="D67" s="90">
        <f t="shared" ref="D67:D85" si="16">+C67*12/313/75</f>
        <v>50.798639483091854</v>
      </c>
      <c r="E67" s="89">
        <v>37.5</v>
      </c>
      <c r="F67" s="92">
        <f t="shared" si="2"/>
        <v>1333.6347189831076</v>
      </c>
      <c r="G67" s="92">
        <f t="shared" si="3"/>
        <v>13343.872700031056</v>
      </c>
      <c r="H67" s="92">
        <f t="shared" si="4"/>
        <v>6355.2248186751331</v>
      </c>
      <c r="I67" s="92">
        <f t="shared" si="5"/>
        <v>755.31354905836156</v>
      </c>
      <c r="J67" s="92">
        <f t="shared" si="6"/>
        <v>21788.045786747662</v>
      </c>
      <c r="K67" s="318">
        <f t="shared" si="7"/>
        <v>2476.4336748007281</v>
      </c>
      <c r="L67" s="323">
        <f t="shared" si="8"/>
        <v>123639.31795034684</v>
      </c>
      <c r="P67" s="88" t="s">
        <v>202</v>
      </c>
      <c r="Q67" s="89" t="s">
        <v>137</v>
      </c>
      <c r="R67" s="90">
        <f>'2025'!R67*1.02</f>
        <v>117438.53132080802</v>
      </c>
      <c r="S67" s="90">
        <f t="shared" si="9"/>
        <v>60.032476074534458</v>
      </c>
      <c r="T67" s="89">
        <v>37.5</v>
      </c>
      <c r="U67" s="92">
        <f t="shared" ref="U67:U82" si="17">R67/26.08*2*17.5%</f>
        <v>1576.0539095967335</v>
      </c>
      <c r="V67" s="92">
        <f t="shared" si="10"/>
        <v>15769.432543028632</v>
      </c>
      <c r="W67" s="92">
        <f t="shared" si="11"/>
        <v>7345.7289686521199</v>
      </c>
      <c r="X67" s="92">
        <f t="shared" si="12"/>
        <v>1010.8801333007503</v>
      </c>
      <c r="Y67" s="92">
        <f t="shared" si="13"/>
        <v>25702.095554578234</v>
      </c>
      <c r="Z67" s="318">
        <f t="shared" si="14"/>
        <v>2926.5832086335549</v>
      </c>
      <c r="AA67" s="323">
        <f t="shared" si="15"/>
        <v>146067.21008401981</v>
      </c>
    </row>
    <row r="68" spans="1:27" x14ac:dyDescent="0.3">
      <c r="A68" s="88" t="s">
        <v>103</v>
      </c>
      <c r="B68" s="89" t="s">
        <v>134</v>
      </c>
      <c r="C68" s="90">
        <f>'2025'!C68*1.02</f>
        <v>102890.1343472928</v>
      </c>
      <c r="D68" s="90">
        <f t="shared" si="16"/>
        <v>52.595595832481933</v>
      </c>
      <c r="E68" s="89">
        <v>37.5</v>
      </c>
      <c r="F68" s="92">
        <f t="shared" ref="F68:F85" si="18">C68/26.08*2*17.5%</f>
        <v>1380.8108520533926</v>
      </c>
      <c r="G68" s="92">
        <f t="shared" ref="G68:G85" si="19">(C68+F68)*G$2</f>
        <v>13815.900238913369</v>
      </c>
      <c r="H68" s="92">
        <f t="shared" ref="H68:H85" si="20">(C68+F68+G68)*5.5722%</f>
        <v>6580.0352015106982</v>
      </c>
      <c r="I68" s="92">
        <f t="shared" ref="I68:I85" si="21">(C68+F68)*0.75%</f>
        <v>782.03208899509639</v>
      </c>
      <c r="J68" s="92">
        <f t="shared" ref="J68:J85" si="22">SUM(F68:I68)</f>
        <v>22558.778381472555</v>
      </c>
      <c r="K68" s="318">
        <f t="shared" ref="K68:K85" si="23">D68*48.75</f>
        <v>2564.0352968334942</v>
      </c>
      <c r="L68" s="323">
        <f t="shared" ref="L68:L85" si="24">C68+F68+G68+H68+I68+K68</f>
        <v>128012.94802559883</v>
      </c>
      <c r="P68" s="88" t="s">
        <v>203</v>
      </c>
      <c r="Q68" s="89" t="s">
        <v>137</v>
      </c>
      <c r="R68" s="90">
        <f>'2025'!R68*1.02</f>
        <v>121488.98163920641</v>
      </c>
      <c r="S68" s="90">
        <f t="shared" ref="S68:S82" si="25">+R68*12/313/75</f>
        <v>62.102993809178997</v>
      </c>
      <c r="T68" s="89">
        <v>37.5</v>
      </c>
      <c r="U68" s="92">
        <f t="shared" si="17"/>
        <v>1630.4119468451779</v>
      </c>
      <c r="V68" s="92">
        <f t="shared" ref="V68:V82" si="26">(R68+U68)*V$2</f>
        <v>16313.319650151836</v>
      </c>
      <c r="W68" s="92">
        <f t="shared" ref="W68:W82" si="27">(R68+U68+V68)*5.45%</f>
        <v>7599.0828713730862</v>
      </c>
      <c r="X68" s="92">
        <f t="shared" ref="X68:X82" si="28">(R68+U68+V68)*0.75%</f>
        <v>1045.7453492715256</v>
      </c>
      <c r="Y68" s="92">
        <f t="shared" si="13"/>
        <v>26588.559817641628</v>
      </c>
      <c r="Z68" s="318">
        <f t="shared" ref="Z68:Z82" si="29">S68*48.75</f>
        <v>3027.5209481974762</v>
      </c>
      <c r="AA68" s="323">
        <f t="shared" ref="AA68:AA82" si="30">R68+U68+V68+W68+X68+Z68</f>
        <v>151105.06240504549</v>
      </c>
    </row>
    <row r="69" spans="1:27" x14ac:dyDescent="0.3">
      <c r="A69" s="88" t="s">
        <v>104</v>
      </c>
      <c r="B69" s="89" t="s">
        <v>134</v>
      </c>
      <c r="C69" s="90">
        <f>'2025'!C69*1.02</f>
        <v>108307.45834869602</v>
      </c>
      <c r="D69" s="90">
        <f t="shared" si="16"/>
        <v>55.364834938630558</v>
      </c>
      <c r="E69" s="89">
        <v>37.5</v>
      </c>
      <c r="F69" s="92">
        <f t="shared" si="18"/>
        <v>1453.5126695568867</v>
      </c>
      <c r="G69" s="92">
        <f t="shared" si="19"/>
        <v>14543.32865991851</v>
      </c>
      <c r="H69" s="92">
        <f t="shared" si="20"/>
        <v>6926.4841866670668</v>
      </c>
      <c r="I69" s="92">
        <f t="shared" si="21"/>
        <v>823.20728263689682</v>
      </c>
      <c r="J69" s="92">
        <f t="shared" si="22"/>
        <v>23746.532798779361</v>
      </c>
      <c r="K69" s="318">
        <f t="shared" si="23"/>
        <v>2699.0357032582397</v>
      </c>
      <c r="L69" s="323">
        <f t="shared" si="24"/>
        <v>134753.02685073361</v>
      </c>
      <c r="P69" s="88" t="s">
        <v>204</v>
      </c>
      <c r="Q69" s="89" t="s">
        <v>137</v>
      </c>
      <c r="R69" s="90">
        <f>'2025'!R69*1.02</f>
        <v>125547.2362934784</v>
      </c>
      <c r="S69" s="90">
        <f t="shared" si="25"/>
        <v>64.177500980691832</v>
      </c>
      <c r="T69" s="89">
        <v>37.5</v>
      </c>
      <c r="U69" s="92">
        <f t="shared" si="17"/>
        <v>1684.8747201962208</v>
      </c>
      <c r="V69" s="92">
        <f t="shared" si="26"/>
        <v>16858.254709311888</v>
      </c>
      <c r="W69" s="92">
        <f t="shared" si="27"/>
        <v>7852.9249319027649</v>
      </c>
      <c r="X69" s="92">
        <f t="shared" si="28"/>
        <v>1080.6777429223989</v>
      </c>
      <c r="Y69" s="92">
        <f t="shared" ref="Y69:Y82" si="31">SUM(U69:X69)</f>
        <v>27476.732104333274</v>
      </c>
      <c r="Z69" s="318">
        <f t="shared" si="29"/>
        <v>3128.6531728087266</v>
      </c>
      <c r="AA69" s="323">
        <f t="shared" si="30"/>
        <v>156152.62157062039</v>
      </c>
    </row>
    <row r="70" spans="1:27" x14ac:dyDescent="0.3">
      <c r="A70" s="88" t="s">
        <v>105</v>
      </c>
      <c r="B70" s="89" t="s">
        <v>134</v>
      </c>
      <c r="C70" s="90">
        <f>'2025'!C70*1.02</f>
        <v>112369.0577183424</v>
      </c>
      <c r="D70" s="90">
        <f t="shared" si="16"/>
        <v>57.441051868801225</v>
      </c>
      <c r="E70" s="89">
        <v>37.5</v>
      </c>
      <c r="F70" s="92">
        <f t="shared" si="18"/>
        <v>1508.020329809043</v>
      </c>
      <c r="G70" s="92">
        <f t="shared" si="19"/>
        <v>15088.712841380067</v>
      </c>
      <c r="H70" s="92">
        <f t="shared" si="20"/>
        <v>7186.2317999464749</v>
      </c>
      <c r="I70" s="92">
        <f t="shared" si="21"/>
        <v>854.07808536113589</v>
      </c>
      <c r="J70" s="92">
        <f t="shared" si="22"/>
        <v>24637.043056496721</v>
      </c>
      <c r="K70" s="318">
        <f t="shared" si="23"/>
        <v>2800.2512786040597</v>
      </c>
      <c r="L70" s="323">
        <f t="shared" si="24"/>
        <v>139806.3520534432</v>
      </c>
      <c r="P70" s="88" t="s">
        <v>205</v>
      </c>
      <c r="Q70" s="89" t="s">
        <v>137</v>
      </c>
      <c r="R70" s="90">
        <f>'2025'!R70*1.02</f>
        <v>129598.80151700159</v>
      </c>
      <c r="S70" s="90">
        <f t="shared" si="25"/>
        <v>66.248588634888989</v>
      </c>
      <c r="T70" s="89">
        <v>37.5</v>
      </c>
      <c r="U70" s="92">
        <f t="shared" si="17"/>
        <v>1739.2477197450366</v>
      </c>
      <c r="V70" s="92">
        <f t="shared" si="26"/>
        <v>17402.291523868927</v>
      </c>
      <c r="W70" s="92">
        <f t="shared" si="27"/>
        <v>8106.3485714535464</v>
      </c>
      <c r="X70" s="92">
        <f t="shared" si="28"/>
        <v>1115.5525557046165</v>
      </c>
      <c r="Y70" s="92">
        <f t="shared" si="31"/>
        <v>28363.440370772125</v>
      </c>
      <c r="Z70" s="318">
        <f t="shared" si="29"/>
        <v>3229.6186959508382</v>
      </c>
      <c r="AA70" s="323">
        <f t="shared" si="30"/>
        <v>161191.86058372451</v>
      </c>
    </row>
    <row r="71" spans="1:27" x14ac:dyDescent="0.3">
      <c r="A71" s="88" t="s">
        <v>106</v>
      </c>
      <c r="B71" s="89" t="s">
        <v>134</v>
      </c>
      <c r="C71" s="90">
        <f>'2025'!C71*1.02</f>
        <v>116434.00180336319</v>
      </c>
      <c r="D71" s="90">
        <f t="shared" si="16"/>
        <v>59.518978557629744</v>
      </c>
      <c r="E71" s="89">
        <v>37.5</v>
      </c>
      <c r="F71" s="92">
        <f t="shared" si="18"/>
        <v>1562.5728769623126</v>
      </c>
      <c r="G71" s="92">
        <f t="shared" si="19"/>
        <v>15634.546145143129</v>
      </c>
      <c r="H71" s="92">
        <f t="shared" si="20"/>
        <v>7446.1933146367619</v>
      </c>
      <c r="I71" s="92">
        <f t="shared" si="21"/>
        <v>884.97431010244122</v>
      </c>
      <c r="J71" s="92">
        <f t="shared" si="22"/>
        <v>25528.286646844645</v>
      </c>
      <c r="K71" s="318">
        <f t="shared" si="23"/>
        <v>2901.5502046844499</v>
      </c>
      <c r="L71" s="323">
        <f t="shared" si="24"/>
        <v>144863.83865489229</v>
      </c>
      <c r="P71" s="88" t="s">
        <v>206</v>
      </c>
      <c r="Q71" s="89" t="s">
        <v>137</v>
      </c>
      <c r="R71" s="90">
        <f>'2025'!R71*1.02</f>
        <v>133661.51579177281</v>
      </c>
      <c r="S71" s="90">
        <f t="shared" si="25"/>
        <v>68.325375484612294</v>
      </c>
      <c r="T71" s="89">
        <v>37.5</v>
      </c>
      <c r="U71" s="92">
        <f t="shared" si="17"/>
        <v>1793.7703422975644</v>
      </c>
      <c r="V71" s="92">
        <f t="shared" si="26"/>
        <v>17947.825412764323</v>
      </c>
      <c r="W71" s="92">
        <f t="shared" si="27"/>
        <v>8360.4695793024912</v>
      </c>
      <c r="X71" s="92">
        <f t="shared" si="28"/>
        <v>1150.5233366012601</v>
      </c>
      <c r="Y71" s="92">
        <f t="shared" si="31"/>
        <v>29252.588670965641</v>
      </c>
      <c r="Z71" s="318">
        <f t="shared" si="29"/>
        <v>3330.8620548748495</v>
      </c>
      <c r="AA71" s="323">
        <f t="shared" si="30"/>
        <v>166244.96651761333</v>
      </c>
    </row>
    <row r="72" spans="1:27" x14ac:dyDescent="0.3">
      <c r="A72" s="88" t="s">
        <v>107</v>
      </c>
      <c r="B72" s="89" t="s">
        <v>134</v>
      </c>
      <c r="C72" s="90">
        <f>'2025'!C72*1.02</f>
        <v>120496.7160781344</v>
      </c>
      <c r="D72" s="90">
        <f t="shared" si="16"/>
        <v>61.595765407353049</v>
      </c>
      <c r="E72" s="89">
        <v>37.5</v>
      </c>
      <c r="F72" s="92">
        <f t="shared" si="18"/>
        <v>1617.0954995148404</v>
      </c>
      <c r="G72" s="92">
        <f t="shared" si="19"/>
        <v>16180.080034038525</v>
      </c>
      <c r="H72" s="92">
        <f t="shared" si="20"/>
        <v>7706.0122283864639</v>
      </c>
      <c r="I72" s="92">
        <f t="shared" si="21"/>
        <v>915.85358683236927</v>
      </c>
      <c r="J72" s="92">
        <f t="shared" si="22"/>
        <v>26419.0413487722</v>
      </c>
      <c r="K72" s="318">
        <f t="shared" si="23"/>
        <v>3002.7935636084612</v>
      </c>
      <c r="L72" s="323">
        <f t="shared" si="24"/>
        <v>149918.55099051507</v>
      </c>
      <c r="P72" s="88" t="s">
        <v>207</v>
      </c>
      <c r="Q72" s="89" t="s">
        <v>137</v>
      </c>
      <c r="R72" s="90">
        <f>'2025'!R72*1.02</f>
        <v>137711.96611017123</v>
      </c>
      <c r="S72" s="90">
        <f t="shared" si="25"/>
        <v>70.395893219256862</v>
      </c>
      <c r="T72" s="89">
        <v>37.5</v>
      </c>
      <c r="U72" s="92">
        <f t="shared" si="17"/>
        <v>1848.1283795460095</v>
      </c>
      <c r="V72" s="92">
        <f t="shared" si="26"/>
        <v>18491.712519887536</v>
      </c>
      <c r="W72" s="92">
        <f t="shared" si="27"/>
        <v>8613.8234820234611</v>
      </c>
      <c r="X72" s="92">
        <f t="shared" si="28"/>
        <v>1185.3885525720359</v>
      </c>
      <c r="Y72" s="92">
        <f t="shared" si="31"/>
        <v>30139.052934029045</v>
      </c>
      <c r="Z72" s="318">
        <f t="shared" si="29"/>
        <v>3431.7997944387721</v>
      </c>
      <c r="AA72" s="323">
        <f t="shared" si="30"/>
        <v>171282.81883863904</v>
      </c>
    </row>
    <row r="73" spans="1:27" x14ac:dyDescent="0.3">
      <c r="A73" s="88" t="s">
        <v>108</v>
      </c>
      <c r="B73" s="89" t="s">
        <v>134</v>
      </c>
      <c r="C73" s="90">
        <f>'2025'!C73*1.02</f>
        <v>124556.08563753121</v>
      </c>
      <c r="D73" s="90">
        <f t="shared" si="16"/>
        <v>63.670842498418509</v>
      </c>
      <c r="E73" s="89">
        <v>37.5</v>
      </c>
      <c r="F73" s="92">
        <f t="shared" si="18"/>
        <v>1671.5732351662546</v>
      </c>
      <c r="G73" s="92">
        <f t="shared" si="19"/>
        <v>16725.164800632418</v>
      </c>
      <c r="H73" s="92">
        <f t="shared" si="20"/>
        <v>7965.617240725288</v>
      </c>
      <c r="I73" s="92">
        <f t="shared" si="21"/>
        <v>946.70744154523106</v>
      </c>
      <c r="J73" s="92">
        <f t="shared" si="22"/>
        <v>27309.062718069192</v>
      </c>
      <c r="K73" s="318">
        <f t="shared" si="23"/>
        <v>3103.9535717979024</v>
      </c>
      <c r="L73" s="323">
        <f t="shared" si="24"/>
        <v>154969.10192739833</v>
      </c>
      <c r="P73" s="88" t="s">
        <v>208</v>
      </c>
      <c r="Q73" s="89" t="s">
        <v>137</v>
      </c>
      <c r="R73" s="90">
        <f>'2025'!R73*1.02</f>
        <v>141767.99095419361</v>
      </c>
      <c r="S73" s="90">
        <f t="shared" si="25"/>
        <v>72.469260551664462</v>
      </c>
      <c r="T73" s="89">
        <v>37.5</v>
      </c>
      <c r="U73" s="92">
        <f t="shared" si="17"/>
        <v>1902.5612282963098</v>
      </c>
      <c r="V73" s="92">
        <f t="shared" si="26"/>
        <v>19036.348164179915</v>
      </c>
      <c r="W73" s="92">
        <f t="shared" si="27"/>
        <v>8867.5260688935068</v>
      </c>
      <c r="X73" s="92">
        <f t="shared" si="28"/>
        <v>1220.3017526000237</v>
      </c>
      <c r="Y73" s="92">
        <f t="shared" si="31"/>
        <v>31026.737213969751</v>
      </c>
      <c r="Z73" s="318">
        <f t="shared" si="29"/>
        <v>3532.8764518936423</v>
      </c>
      <c r="AA73" s="323">
        <f t="shared" si="30"/>
        <v>176327.60462005701</v>
      </c>
    </row>
    <row r="74" spans="1:27" x14ac:dyDescent="0.3">
      <c r="A74" s="88" t="s">
        <v>109</v>
      </c>
      <c r="B74" s="89" t="s">
        <v>134</v>
      </c>
      <c r="C74" s="90">
        <f>'2025'!C74*1.02</f>
        <v>128618.79991230242</v>
      </c>
      <c r="D74" s="90">
        <f t="shared" si="16"/>
        <v>65.747629348141814</v>
      </c>
      <c r="E74" s="89">
        <v>37.5</v>
      </c>
      <c r="F74" s="92">
        <f t="shared" si="18"/>
        <v>1726.0958577187823</v>
      </c>
      <c r="G74" s="92">
        <f t="shared" si="19"/>
        <v>17270.69868952781</v>
      </c>
      <c r="H74" s="92">
        <f t="shared" si="20"/>
        <v>8225.4361544749881</v>
      </c>
      <c r="I74" s="92">
        <f t="shared" si="21"/>
        <v>977.586718275159</v>
      </c>
      <c r="J74" s="92">
        <f t="shared" si="22"/>
        <v>28199.81741999674</v>
      </c>
      <c r="K74" s="318">
        <f t="shared" si="23"/>
        <v>3205.1969307219133</v>
      </c>
      <c r="L74" s="323">
        <f t="shared" si="24"/>
        <v>160023.81426302108</v>
      </c>
      <c r="P74" s="88" t="s">
        <v>209</v>
      </c>
      <c r="Q74" s="89" t="s">
        <v>137</v>
      </c>
      <c r="R74" s="90">
        <f>'2025'!R74*1.02</f>
        <v>145820.67108284161</v>
      </c>
      <c r="S74" s="90">
        <f t="shared" si="25"/>
        <v>74.540918125414251</v>
      </c>
      <c r="T74" s="89">
        <v>37.5</v>
      </c>
      <c r="U74" s="92">
        <f t="shared" si="17"/>
        <v>1956.9491901454971</v>
      </c>
      <c r="V74" s="92">
        <f t="shared" si="26"/>
        <v>19580.534686170795</v>
      </c>
      <c r="W74" s="92">
        <f t="shared" si="27"/>
        <v>9121.0194452741071</v>
      </c>
      <c r="X74" s="92">
        <f t="shared" si="28"/>
        <v>1255.1861621936844</v>
      </c>
      <c r="Y74" s="92">
        <f t="shared" si="31"/>
        <v>31913.689483784081</v>
      </c>
      <c r="Z74" s="318">
        <f t="shared" si="29"/>
        <v>3633.8697586139447</v>
      </c>
      <c r="AA74" s="323">
        <f t="shared" si="30"/>
        <v>181368.23032523965</v>
      </c>
    </row>
    <row r="75" spans="1:27" x14ac:dyDescent="0.3">
      <c r="A75" s="88" t="s">
        <v>110</v>
      </c>
      <c r="B75" s="89" t="s">
        <v>134</v>
      </c>
      <c r="C75" s="90">
        <f>'2025'!C75*1.02</f>
        <v>132674.82475632482</v>
      </c>
      <c r="D75" s="90">
        <f t="shared" si="16"/>
        <v>67.820996680549428</v>
      </c>
      <c r="E75" s="89">
        <v>37.5</v>
      </c>
      <c r="F75" s="92">
        <f t="shared" si="18"/>
        <v>1780.5287064690829</v>
      </c>
      <c r="G75" s="92">
        <f t="shared" si="19"/>
        <v>17815.334333820192</v>
      </c>
      <c r="H75" s="92">
        <f t="shared" si="20"/>
        <v>8484.8272654029279</v>
      </c>
      <c r="I75" s="92">
        <f t="shared" si="21"/>
        <v>1008.4151509709542</v>
      </c>
      <c r="J75" s="92">
        <f t="shared" si="22"/>
        <v>29089.105456663157</v>
      </c>
      <c r="K75" s="318">
        <f t="shared" si="23"/>
        <v>3306.2735881767844</v>
      </c>
      <c r="L75" s="323">
        <f t="shared" si="24"/>
        <v>165070.20380116475</v>
      </c>
      <c r="P75" s="88" t="s">
        <v>210</v>
      </c>
      <c r="Q75" s="89" t="s">
        <v>137</v>
      </c>
      <c r="R75" s="90">
        <f>'2025'!R75*1.02</f>
        <v>149881.15554736319</v>
      </c>
      <c r="S75" s="90">
        <f t="shared" si="25"/>
        <v>76.616565136032293</v>
      </c>
      <c r="T75" s="89">
        <v>37.5</v>
      </c>
      <c r="U75" s="92">
        <f t="shared" si="17"/>
        <v>2011.4418880972819</v>
      </c>
      <c r="V75" s="92">
        <f t="shared" si="26"/>
        <v>20125.769160198513</v>
      </c>
      <c r="W75" s="92">
        <f t="shared" si="27"/>
        <v>9375.0009794634152</v>
      </c>
      <c r="X75" s="92">
        <f t="shared" si="28"/>
        <v>1290.1377494674425</v>
      </c>
      <c r="Y75" s="92">
        <f t="shared" si="31"/>
        <v>32802.349777226656</v>
      </c>
      <c r="Z75" s="318">
        <f t="shared" si="29"/>
        <v>3735.0575503815744</v>
      </c>
      <c r="AA75" s="323">
        <f t="shared" si="30"/>
        <v>186418.56287497145</v>
      </c>
    </row>
    <row r="76" spans="1:27" x14ac:dyDescent="0.3">
      <c r="A76" s="88" t="s">
        <v>111</v>
      </c>
      <c r="B76" s="89" t="s">
        <v>134</v>
      </c>
      <c r="C76" s="90">
        <f>'2025'!C76*1.02</f>
        <v>136738.6539362208</v>
      </c>
      <c r="D76" s="90">
        <f t="shared" si="16"/>
        <v>69.898353449825322</v>
      </c>
      <c r="E76" s="89">
        <v>37.5</v>
      </c>
      <c r="F76" s="92">
        <f t="shared" si="18"/>
        <v>1835.0662913219815</v>
      </c>
      <c r="G76" s="92">
        <f t="shared" si="19"/>
        <v>18361.017930149417</v>
      </c>
      <c r="H76" s="92">
        <f t="shared" si="20"/>
        <v>8744.7174796229228</v>
      </c>
      <c r="I76" s="92">
        <f t="shared" si="21"/>
        <v>1039.3029017065708</v>
      </c>
      <c r="J76" s="92">
        <f t="shared" si="22"/>
        <v>29980.104602800893</v>
      </c>
      <c r="K76" s="318">
        <f t="shared" si="23"/>
        <v>3407.5447306789843</v>
      </c>
      <c r="L76" s="323">
        <f t="shared" si="24"/>
        <v>170126.30326970067</v>
      </c>
      <c r="P76" s="88" t="s">
        <v>211</v>
      </c>
      <c r="Q76" s="89" t="s">
        <v>137</v>
      </c>
      <c r="R76" s="90">
        <f>'2025'!R76*1.02</f>
        <v>153932.72077088643</v>
      </c>
      <c r="S76" s="90">
        <f t="shared" si="25"/>
        <v>78.687652790229492</v>
      </c>
      <c r="T76" s="89">
        <v>37.5</v>
      </c>
      <c r="U76" s="92">
        <f t="shared" si="17"/>
        <v>2065.8148876460987</v>
      </c>
      <c r="V76" s="92">
        <f t="shared" si="26"/>
        <v>20669.80597475556</v>
      </c>
      <c r="W76" s="92">
        <f t="shared" si="27"/>
        <v>9628.4246190142003</v>
      </c>
      <c r="X76" s="92">
        <f t="shared" si="28"/>
        <v>1325.0125622496605</v>
      </c>
      <c r="Y76" s="92">
        <f t="shared" si="31"/>
        <v>33689.058043665522</v>
      </c>
      <c r="Z76" s="318">
        <f t="shared" si="29"/>
        <v>3836.0230735236878</v>
      </c>
      <c r="AA76" s="323">
        <f t="shared" si="30"/>
        <v>191457.80188807563</v>
      </c>
    </row>
    <row r="77" spans="1:27" x14ac:dyDescent="0.3">
      <c r="A77" s="88" t="s">
        <v>112</v>
      </c>
      <c r="B77" s="89" t="s">
        <v>134</v>
      </c>
      <c r="C77" s="90">
        <f>'2025'!C77*1.02</f>
        <v>140801.36821099202</v>
      </c>
      <c r="D77" s="90">
        <f t="shared" si="16"/>
        <v>71.975140299548627</v>
      </c>
      <c r="E77" s="89">
        <v>37.5</v>
      </c>
      <c r="F77" s="92">
        <f t="shared" si="18"/>
        <v>1889.5889138745094</v>
      </c>
      <c r="G77" s="92">
        <f t="shared" si="19"/>
        <v>18906.551819044813</v>
      </c>
      <c r="H77" s="92">
        <f t="shared" si="20"/>
        <v>9004.5363933726258</v>
      </c>
      <c r="I77" s="92">
        <f t="shared" si="21"/>
        <v>1070.1821784364988</v>
      </c>
      <c r="J77" s="92">
        <f t="shared" si="22"/>
        <v>30870.859304728445</v>
      </c>
      <c r="K77" s="318">
        <f t="shared" si="23"/>
        <v>3508.7880896029956</v>
      </c>
      <c r="L77" s="323">
        <f t="shared" si="24"/>
        <v>175181.01560532342</v>
      </c>
      <c r="P77" s="88" t="s">
        <v>212</v>
      </c>
      <c r="Q77" s="89" t="s">
        <v>137</v>
      </c>
      <c r="R77" s="90">
        <f>'2025'!R77*1.02</f>
        <v>157992.09033028322</v>
      </c>
      <c r="S77" s="90">
        <f t="shared" si="25"/>
        <v>80.762729881294931</v>
      </c>
      <c r="T77" s="89">
        <v>37.5</v>
      </c>
      <c r="U77" s="92">
        <f t="shared" si="17"/>
        <v>2120.2926232975124</v>
      </c>
      <c r="V77" s="92">
        <f t="shared" si="26"/>
        <v>21214.890741349449</v>
      </c>
      <c r="W77" s="92">
        <f t="shared" si="27"/>
        <v>9882.3364163736951</v>
      </c>
      <c r="X77" s="92">
        <f t="shared" si="28"/>
        <v>1359.9545527119765</v>
      </c>
      <c r="Y77" s="92">
        <f t="shared" si="31"/>
        <v>34577.474333732636</v>
      </c>
      <c r="Z77" s="318">
        <f t="shared" si="29"/>
        <v>3937.1830817131276</v>
      </c>
      <c r="AA77" s="323">
        <f t="shared" si="30"/>
        <v>196506.74774572899</v>
      </c>
    </row>
    <row r="78" spans="1:27" x14ac:dyDescent="0.3">
      <c r="A78" s="88" t="s">
        <v>113</v>
      </c>
      <c r="B78" s="89" t="s">
        <v>134</v>
      </c>
      <c r="C78" s="90">
        <f>'2025'!C78*1.02</f>
        <v>144864.08248576318</v>
      </c>
      <c r="D78" s="90">
        <f t="shared" si="16"/>
        <v>74.051927149271918</v>
      </c>
      <c r="E78" s="89">
        <v>37.5</v>
      </c>
      <c r="F78" s="92">
        <f t="shared" si="18"/>
        <v>1944.1115364270365</v>
      </c>
      <c r="G78" s="92">
        <f t="shared" si="19"/>
        <v>19452.085707940201</v>
      </c>
      <c r="H78" s="92">
        <f t="shared" si="20"/>
        <v>9264.355307122325</v>
      </c>
      <c r="I78" s="92">
        <f t="shared" si="21"/>
        <v>1101.0614551664264</v>
      </c>
      <c r="J78" s="92">
        <f t="shared" si="22"/>
        <v>31761.614006655989</v>
      </c>
      <c r="K78" s="318">
        <f t="shared" si="23"/>
        <v>3610.031448527006</v>
      </c>
      <c r="L78" s="323">
        <f t="shared" si="24"/>
        <v>180235.72794094615</v>
      </c>
      <c r="P78" s="88" t="s">
        <v>213</v>
      </c>
      <c r="Q78" s="89" t="s">
        <v>137</v>
      </c>
      <c r="R78" s="90">
        <f>'2025'!R78*1.02</f>
        <v>164753.98991219522</v>
      </c>
      <c r="S78" s="90">
        <f t="shared" si="25"/>
        <v>84.219291967895302</v>
      </c>
      <c r="T78" s="89">
        <v>37.5</v>
      </c>
      <c r="U78" s="92">
        <f t="shared" si="17"/>
        <v>2211.038975048632</v>
      </c>
      <c r="V78" s="92">
        <f t="shared" si="26"/>
        <v>22122.866327559812</v>
      </c>
      <c r="W78" s="92">
        <f t="shared" si="27"/>
        <v>10305.2902892068</v>
      </c>
      <c r="X78" s="92">
        <f t="shared" si="28"/>
        <v>1418.1592141110275</v>
      </c>
      <c r="Y78" s="92">
        <f t="shared" si="31"/>
        <v>36057.354805926276</v>
      </c>
      <c r="Z78" s="318">
        <f t="shared" si="29"/>
        <v>4105.6904834348961</v>
      </c>
      <c r="AA78" s="323">
        <f t="shared" si="30"/>
        <v>204917.03520155637</v>
      </c>
    </row>
    <row r="79" spans="1:27" x14ac:dyDescent="0.3">
      <c r="A79" s="88" t="s">
        <v>114</v>
      </c>
      <c r="B79" s="89" t="s">
        <v>134</v>
      </c>
      <c r="C79" s="90">
        <f>'2025'!C79*1.02</f>
        <v>148921.22223491041</v>
      </c>
      <c r="D79" s="90">
        <f t="shared" si="16"/>
        <v>76.125864401232164</v>
      </c>
      <c r="E79" s="89">
        <v>37.5</v>
      </c>
      <c r="F79" s="92">
        <f t="shared" si="18"/>
        <v>1998.5593474777088</v>
      </c>
      <c r="G79" s="92">
        <f t="shared" si="19"/>
        <v>19996.871059666428</v>
      </c>
      <c r="H79" s="92">
        <f t="shared" si="20"/>
        <v>9523.8177185205623</v>
      </c>
      <c r="I79" s="92">
        <f t="shared" si="21"/>
        <v>1131.8983618679108</v>
      </c>
      <c r="J79" s="92">
        <f t="shared" si="22"/>
        <v>32651.146487532613</v>
      </c>
      <c r="K79" s="318">
        <f t="shared" si="23"/>
        <v>3711.1358895600679</v>
      </c>
      <c r="L79" s="323">
        <f t="shared" si="24"/>
        <v>185283.50461200307</v>
      </c>
      <c r="P79" s="88" t="s">
        <v>214</v>
      </c>
      <c r="Q79" s="89" t="s">
        <v>137</v>
      </c>
      <c r="R79" s="90">
        <f>'2025'!R79*1.02</f>
        <v>170154.59033672643</v>
      </c>
      <c r="S79" s="90">
        <f t="shared" si="25"/>
        <v>86.979982280754726</v>
      </c>
      <c r="T79" s="89">
        <v>37.5</v>
      </c>
      <c r="U79" s="92">
        <f t="shared" si="17"/>
        <v>2283.5163580465587</v>
      </c>
      <c r="V79" s="92">
        <f t="shared" si="26"/>
        <v>22848.04913705742</v>
      </c>
      <c r="W79" s="92">
        <f t="shared" si="27"/>
        <v>10643.095492834756</v>
      </c>
      <c r="X79" s="92">
        <f t="shared" si="28"/>
        <v>1464.646168738728</v>
      </c>
      <c r="Y79" s="92">
        <f t="shared" si="31"/>
        <v>37239.307156677467</v>
      </c>
      <c r="Z79" s="318">
        <f t="shared" si="29"/>
        <v>4240.2741361867929</v>
      </c>
      <c r="AA79" s="323">
        <f t="shared" si="30"/>
        <v>211634.17162959065</v>
      </c>
    </row>
    <row r="80" spans="1:27" x14ac:dyDescent="0.3">
      <c r="A80" s="88" t="s">
        <v>115</v>
      </c>
      <c r="B80" s="89" t="s">
        <v>134</v>
      </c>
      <c r="C80" s="90">
        <f>'2025'!C80*1.02</f>
        <v>152987.28122505601</v>
      </c>
      <c r="D80" s="90">
        <f t="shared" si="16"/>
        <v>78.204361009613294</v>
      </c>
      <c r="E80" s="89">
        <v>37.5</v>
      </c>
      <c r="F80" s="92">
        <f t="shared" si="18"/>
        <v>2053.1268569313497</v>
      </c>
      <c r="G80" s="92">
        <f t="shared" si="19"/>
        <v>20542.854070863326</v>
      </c>
      <c r="H80" s="92">
        <f t="shared" si="20"/>
        <v>9783.850533681145</v>
      </c>
      <c r="I80" s="92">
        <f t="shared" si="21"/>
        <v>1162.803060614905</v>
      </c>
      <c r="J80" s="92">
        <f t="shared" si="22"/>
        <v>33542.634522090724</v>
      </c>
      <c r="K80" s="318">
        <f t="shared" si="23"/>
        <v>3812.4625992186479</v>
      </c>
      <c r="L80" s="323">
        <f t="shared" si="24"/>
        <v>190342.37834636538</v>
      </c>
      <c r="P80" s="88" t="s">
        <v>215</v>
      </c>
      <c r="Q80" s="89" t="s">
        <v>137</v>
      </c>
      <c r="R80" s="90">
        <f>'2025'!R80*1.02</f>
        <v>175560.76528688159</v>
      </c>
      <c r="S80" s="90">
        <f t="shared" si="25"/>
        <v>89.743522191377167</v>
      </c>
      <c r="T80" s="89">
        <v>37.5</v>
      </c>
      <c r="U80" s="92">
        <f t="shared" si="17"/>
        <v>2356.0685525463405</v>
      </c>
      <c r="V80" s="92">
        <f t="shared" si="26"/>
        <v>23573.980483724205</v>
      </c>
      <c r="W80" s="92">
        <f t="shared" si="27"/>
        <v>10981.249380611793</v>
      </c>
      <c r="X80" s="92">
        <f t="shared" si="28"/>
        <v>1511.1811074236412</v>
      </c>
      <c r="Y80" s="92">
        <f t="shared" si="31"/>
        <v>38422.479524305978</v>
      </c>
      <c r="Z80" s="318">
        <f t="shared" si="29"/>
        <v>4374.9967068296373</v>
      </c>
      <c r="AA80" s="323">
        <f t="shared" si="30"/>
        <v>218358.24151801722</v>
      </c>
    </row>
    <row r="81" spans="1:27" x14ac:dyDescent="0.3">
      <c r="A81" s="88" t="s">
        <v>116</v>
      </c>
      <c r="B81" s="89" t="s">
        <v>134</v>
      </c>
      <c r="C81" s="90">
        <f>'2025'!C81*1.02</f>
        <v>159755.87023771682</v>
      </c>
      <c r="D81" s="90">
        <f t="shared" si="16"/>
        <v>81.664342613529371</v>
      </c>
      <c r="E81" s="89">
        <v>37.5</v>
      </c>
      <c r="F81" s="92">
        <f t="shared" si="18"/>
        <v>2143.9629824846966</v>
      </c>
      <c r="G81" s="92">
        <f t="shared" si="19"/>
        <v>21451.727901676702</v>
      </c>
      <c r="H81" s="92">
        <f t="shared" si="20"/>
        <v>10216.715688833297</v>
      </c>
      <c r="I81" s="92">
        <f t="shared" si="21"/>
        <v>1214.2487491515112</v>
      </c>
      <c r="J81" s="92">
        <f t="shared" si="22"/>
        <v>35026.655322146209</v>
      </c>
      <c r="K81" s="318">
        <f t="shared" si="23"/>
        <v>3981.1367024095566</v>
      </c>
      <c r="L81" s="323">
        <f t="shared" si="24"/>
        <v>198763.66226227258</v>
      </c>
      <c r="P81" s="88" t="s">
        <v>216</v>
      </c>
      <c r="Q81" s="89" t="s">
        <v>137</v>
      </c>
      <c r="R81" s="90">
        <f>'2025'!R81*1.02</f>
        <v>180969.17004728643</v>
      </c>
      <c r="S81" s="90">
        <f t="shared" si="25"/>
        <v>92.508201941104886</v>
      </c>
      <c r="T81" s="89">
        <v>37.5</v>
      </c>
      <c r="U81" s="92">
        <f t="shared" si="17"/>
        <v>2428.6506716468652</v>
      </c>
      <c r="V81" s="92">
        <f t="shared" si="26"/>
        <v>24300.211245258663</v>
      </c>
      <c r="W81" s="92">
        <f t="shared" si="27"/>
        <v>11319.542742048461</v>
      </c>
      <c r="X81" s="92">
        <f t="shared" si="28"/>
        <v>1557.7352397314396</v>
      </c>
      <c r="Y81" s="92">
        <f t="shared" si="31"/>
        <v>39606.139898685426</v>
      </c>
      <c r="Z81" s="318">
        <f t="shared" si="29"/>
        <v>4509.7748446288633</v>
      </c>
      <c r="AA81" s="323">
        <f t="shared" si="30"/>
        <v>225085.08479060073</v>
      </c>
    </row>
    <row r="82" spans="1:27" x14ac:dyDescent="0.3">
      <c r="A82" s="88" t="s">
        <v>117</v>
      </c>
      <c r="B82" s="89" t="s">
        <v>134</v>
      </c>
      <c r="C82" s="90">
        <f>'2025'!C82*1.02</f>
        <v>165168.73461862083</v>
      </c>
      <c r="D82" s="90">
        <f t="shared" si="16"/>
        <v>84.431302041467518</v>
      </c>
      <c r="E82" s="89">
        <v>37.5</v>
      </c>
      <c r="F82" s="92">
        <f t="shared" si="18"/>
        <v>2216.604950786706</v>
      </c>
      <c r="G82" s="92">
        <f t="shared" si="19"/>
        <v>22178.5574929465</v>
      </c>
      <c r="H82" s="92">
        <f t="shared" si="20"/>
        <v>10562.879472108491</v>
      </c>
      <c r="I82" s="92">
        <f t="shared" si="21"/>
        <v>1255.3900467705566</v>
      </c>
      <c r="J82" s="92">
        <f t="shared" si="22"/>
        <v>36213.431962612252</v>
      </c>
      <c r="K82" s="318">
        <f t="shared" si="23"/>
        <v>4116.0259745215417</v>
      </c>
      <c r="L82" s="323">
        <f t="shared" si="24"/>
        <v>205498.19255575465</v>
      </c>
      <c r="P82" s="88" t="s">
        <v>217</v>
      </c>
      <c r="Q82" s="89" t="s">
        <v>137</v>
      </c>
      <c r="R82" s="90">
        <f>'2025'!R82*1.02</f>
        <v>210714.8387769504</v>
      </c>
      <c r="S82" s="90">
        <f t="shared" si="25"/>
        <v>107.71365560483088</v>
      </c>
      <c r="T82" s="89">
        <v>37.5</v>
      </c>
      <c r="U82" s="92">
        <f t="shared" si="17"/>
        <v>2827.8448455495645</v>
      </c>
      <c r="V82" s="92">
        <f t="shared" si="26"/>
        <v>28294.405579981245</v>
      </c>
      <c r="W82" s="92">
        <f t="shared" si="27"/>
        <v>13180.121361535226</v>
      </c>
      <c r="X82" s="92">
        <f t="shared" si="28"/>
        <v>1813.7781690186089</v>
      </c>
      <c r="Y82" s="92">
        <f t="shared" si="31"/>
        <v>46116.149956084642</v>
      </c>
      <c r="Z82" s="318">
        <f t="shared" si="29"/>
        <v>5251.0407107355049</v>
      </c>
      <c r="AA82" s="323">
        <f t="shared" si="30"/>
        <v>262082.02944377053</v>
      </c>
    </row>
    <row r="83" spans="1:27" x14ac:dyDescent="0.3">
      <c r="A83" s="88" t="s">
        <v>118</v>
      </c>
      <c r="B83" s="89" t="s">
        <v>134</v>
      </c>
      <c r="C83" s="90">
        <f>'2025'!C83*1.02</f>
        <v>170586.05862002404</v>
      </c>
      <c r="D83" s="90">
        <f t="shared" si="16"/>
        <v>87.200541147616121</v>
      </c>
      <c r="E83" s="89">
        <v>37.5</v>
      </c>
      <c r="F83" s="92">
        <f t="shared" si="18"/>
        <v>2289.3067682901997</v>
      </c>
      <c r="G83" s="92">
        <f t="shared" si="19"/>
        <v>22905.985913951637</v>
      </c>
      <c r="H83" s="92">
        <f t="shared" si="20"/>
        <v>10909.328457264859</v>
      </c>
      <c r="I83" s="92">
        <f t="shared" si="21"/>
        <v>1296.5652404123568</v>
      </c>
      <c r="J83" s="92">
        <f t="shared" si="22"/>
        <v>37401.186379919047</v>
      </c>
      <c r="K83" s="318">
        <f t="shared" si="23"/>
        <v>4251.0263809462858</v>
      </c>
      <c r="L83" s="323">
        <f t="shared" si="24"/>
        <v>212238.2713808894</v>
      </c>
    </row>
    <row r="84" spans="1:27" x14ac:dyDescent="0.3">
      <c r="A84" s="88" t="s">
        <v>119</v>
      </c>
      <c r="B84" s="89" t="s">
        <v>134</v>
      </c>
      <c r="C84" s="90">
        <f>'2025'!C84*1.02</f>
        <v>176002.26771630242</v>
      </c>
      <c r="D84" s="90">
        <f t="shared" si="16"/>
        <v>89.969210334212093</v>
      </c>
      <c r="E84" s="89">
        <v>37.5</v>
      </c>
      <c r="F84" s="92">
        <f t="shared" si="18"/>
        <v>2361.9936234933225</v>
      </c>
      <c r="G84" s="92">
        <f t="shared" si="19"/>
        <v>23633.264627522938</v>
      </c>
      <c r="H84" s="92">
        <f t="shared" si="20"/>
        <v>11255.70614195093</v>
      </c>
      <c r="I84" s="92">
        <f t="shared" si="21"/>
        <v>1337.731960048468</v>
      </c>
      <c r="J84" s="92">
        <f t="shared" si="22"/>
        <v>38588.696353015657</v>
      </c>
      <c r="K84" s="318">
        <f t="shared" si="23"/>
        <v>4385.9990037928392</v>
      </c>
      <c r="L84" s="323">
        <f t="shared" si="24"/>
        <v>218976.96307311094</v>
      </c>
    </row>
    <row r="85" spans="1:27" x14ac:dyDescent="0.3">
      <c r="A85" s="88" t="s">
        <v>120</v>
      </c>
      <c r="B85" s="89" t="s">
        <v>134</v>
      </c>
      <c r="C85" s="90">
        <f>'2025'!C85*1.02</f>
        <v>205791.41774583363</v>
      </c>
      <c r="D85" s="90">
        <f t="shared" si="16"/>
        <v>105.19689086049003</v>
      </c>
      <c r="E85" s="89">
        <v>37.5</v>
      </c>
      <c r="F85" s="92">
        <f t="shared" si="18"/>
        <v>2761.7713271104972</v>
      </c>
      <c r="G85" s="92">
        <f t="shared" si="19"/>
        <v>27633.297552165099</v>
      </c>
      <c r="H85" s="92">
        <f t="shared" si="20"/>
        <v>13160.783407724335</v>
      </c>
      <c r="I85" s="92">
        <f t="shared" si="21"/>
        <v>1564.148918047081</v>
      </c>
      <c r="J85" s="92">
        <f t="shared" si="22"/>
        <v>45120.00120504701</v>
      </c>
      <c r="K85" s="318">
        <f t="shared" si="23"/>
        <v>5128.348429448889</v>
      </c>
      <c r="L85" s="323">
        <f t="shared" si="24"/>
        <v>256039.76738032958</v>
      </c>
    </row>
  </sheetData>
  <mergeCells count="20">
    <mergeCell ref="AA1:AA2"/>
    <mergeCell ref="M3:O4"/>
    <mergeCell ref="R1:R2"/>
    <mergeCell ref="S1:S2"/>
    <mergeCell ref="T1:T2"/>
    <mergeCell ref="U1:U2"/>
    <mergeCell ref="Y1:Y2"/>
    <mergeCell ref="Z1:Z2"/>
    <mergeCell ref="Q1:Q2"/>
    <mergeCell ref="J1:J2"/>
    <mergeCell ref="K1:K2"/>
    <mergeCell ref="L1:L2"/>
    <mergeCell ref="M1:O2"/>
    <mergeCell ref="P1:P2"/>
    <mergeCell ref="F1:F2"/>
    <mergeCell ref="A1:A2"/>
    <mergeCell ref="B1:B2"/>
    <mergeCell ref="C1:C2"/>
    <mergeCell ref="D1:D2"/>
    <mergeCell ref="E1:E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C9" sqref="C9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2326</v>
      </c>
      <c r="D1" s="519" t="s">
        <v>718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30" t="s">
        <v>2002</v>
      </c>
      <c r="L1" s="521" t="s">
        <v>130</v>
      </c>
      <c r="M1" s="528">
        <v>2027</v>
      </c>
      <c r="N1" s="529"/>
      <c r="O1" s="529"/>
      <c r="P1" s="519" t="s">
        <v>122</v>
      </c>
      <c r="Q1" s="519" t="s">
        <v>123</v>
      </c>
      <c r="R1" s="519" t="s">
        <v>2326</v>
      </c>
      <c r="S1" s="519" t="s">
        <v>718</v>
      </c>
      <c r="T1" s="519" t="s">
        <v>126</v>
      </c>
      <c r="U1" s="526" t="s">
        <v>127</v>
      </c>
      <c r="V1" s="82" t="s">
        <v>128</v>
      </c>
      <c r="W1" s="83"/>
      <c r="X1" s="82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87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87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'2026'!C3*1.02</f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'2026'!R3*1.02</f>
        <v>56828.319674435712</v>
      </c>
      <c r="S3" s="90">
        <f>+R3*12/313/75</f>
        <v>29.049620280861703</v>
      </c>
      <c r="T3" s="89">
        <v>37.5</v>
      </c>
      <c r="U3" s="92">
        <f t="shared" ref="U3:U66" si="1">R3/26.08*2*17.5%</f>
        <v>762.64999563084734</v>
      </c>
      <c r="V3" s="92">
        <f>(R3+U3)*V$2</f>
        <v>7630.8034812838196</v>
      </c>
      <c r="W3" s="92">
        <f>(R3+U3+V3)*5.45%</f>
        <v>3554.586636748596</v>
      </c>
      <c r="X3" s="92">
        <f>(R3+U3+V3)*0.75%</f>
        <v>489.16329863512783</v>
      </c>
      <c r="Y3" s="92">
        <f>SUM(U3:X3)</f>
        <v>12437.20341229839</v>
      </c>
      <c r="Z3" s="318">
        <f>S3*48.75</f>
        <v>1416.168988692008</v>
      </c>
      <c r="AA3" s="323">
        <f>R3+U3+V3+W3+X3+Z3</f>
        <v>70681.692075426123</v>
      </c>
    </row>
    <row r="4" spans="1:27" x14ac:dyDescent="0.3">
      <c r="A4" s="88" t="s">
        <v>138</v>
      </c>
      <c r="B4" s="89" t="s">
        <v>134</v>
      </c>
      <c r="C4" s="90">
        <f>'2026'!C4*1.02</f>
        <v>0</v>
      </c>
      <c r="D4" s="90">
        <f t="shared" si="0"/>
        <v>0</v>
      </c>
      <c r="E4" s="89">
        <v>37.5</v>
      </c>
      <c r="F4" s="92">
        <f t="shared" ref="F4:F67" si="2">C4/26.08*2*17.5%</f>
        <v>0</v>
      </c>
      <c r="G4" s="92">
        <f t="shared" ref="G4:G67" si="3">(C4+F4)*G$2</f>
        <v>0</v>
      </c>
      <c r="H4" s="92">
        <f t="shared" ref="H4:H67" si="4">(C4+F4+G4)*5.5722%</f>
        <v>0</v>
      </c>
      <c r="I4" s="92">
        <f t="shared" ref="I4:I67" si="5">(C4+F4)*0.75%</f>
        <v>0</v>
      </c>
      <c r="J4" s="92">
        <f t="shared" ref="J4:J67" si="6">SUM(F4:I4)</f>
        <v>0</v>
      </c>
      <c r="K4" s="318">
        <f t="shared" ref="K4:K67" si="7">D4*48.75</f>
        <v>0</v>
      </c>
      <c r="L4" s="323">
        <f t="shared" ref="L4:L67" si="8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f>'2026'!R4*1.02</f>
        <v>58412.443770059042</v>
      </c>
      <c r="S4" s="90">
        <f t="shared" ref="S4:S67" si="9">+R4*12/313/75</f>
        <v>29.85939617638801</v>
      </c>
      <c r="T4" s="89">
        <v>37.5</v>
      </c>
      <c r="U4" s="92">
        <f t="shared" si="1"/>
        <v>783.90932973622171</v>
      </c>
      <c r="V4" s="92">
        <f t="shared" ref="V4:V67" si="10">(R4+U4)*V$2</f>
        <v>7843.5167857228726</v>
      </c>
      <c r="W4" s="92">
        <f t="shared" ref="W4:W67" si="11">(R4+U4+V4)*5.45%</f>
        <v>3653.6729087607378</v>
      </c>
      <c r="X4" s="92">
        <f t="shared" ref="X4:X67" si="12">(R4+U4+V4)*0.75%</f>
        <v>502.79902414138593</v>
      </c>
      <c r="Y4" s="92">
        <f t="shared" ref="Y4:Y68" si="13">SUM(U4:X4)</f>
        <v>12783.898048361219</v>
      </c>
      <c r="Z4" s="318">
        <f t="shared" ref="Z4:Z67" si="14">S4*48.75</f>
        <v>1455.6455635989155</v>
      </c>
      <c r="AA4" s="323">
        <f t="shared" ref="AA4:AA67" si="15">R4+U4+V4+W4+X4+Z4</f>
        <v>72651.987382019157</v>
      </c>
    </row>
    <row r="5" spans="1:27" x14ac:dyDescent="0.3">
      <c r="A5" s="88" t="s">
        <v>140</v>
      </c>
      <c r="B5" s="89" t="s">
        <v>134</v>
      </c>
      <c r="C5" s="90">
        <f>'2026'!C5*1.02</f>
        <v>0</v>
      </c>
      <c r="D5" s="90">
        <f t="shared" si="0"/>
        <v>0</v>
      </c>
      <c r="E5" s="89">
        <v>37.5</v>
      </c>
      <c r="F5" s="92">
        <f t="shared" si="2"/>
        <v>0</v>
      </c>
      <c r="G5" s="92">
        <f t="shared" si="3"/>
        <v>0</v>
      </c>
      <c r="H5" s="92">
        <f t="shared" si="4"/>
        <v>0</v>
      </c>
      <c r="I5" s="92">
        <f t="shared" si="5"/>
        <v>0</v>
      </c>
      <c r="J5" s="92">
        <f t="shared" si="6"/>
        <v>0</v>
      </c>
      <c r="K5" s="318">
        <f t="shared" si="7"/>
        <v>0</v>
      </c>
      <c r="L5" s="323">
        <f t="shared" si="8"/>
        <v>0</v>
      </c>
      <c r="P5" s="88" t="s">
        <v>141</v>
      </c>
      <c r="Q5" s="89" t="s">
        <v>137</v>
      </c>
      <c r="R5" s="90">
        <f>'2026'!R5*1.02</f>
        <v>60024.997946364776</v>
      </c>
      <c r="S5" s="90">
        <f t="shared" si="9"/>
        <v>30.683705020505954</v>
      </c>
      <c r="T5" s="89">
        <v>37.5</v>
      </c>
      <c r="U5" s="92">
        <f t="shared" si="1"/>
        <v>805.55020250106099</v>
      </c>
      <c r="V5" s="92">
        <f t="shared" si="10"/>
        <v>8060.0476297247242</v>
      </c>
      <c r="W5" s="92">
        <f t="shared" si="11"/>
        <v>3754.5374699331855</v>
      </c>
      <c r="X5" s="92">
        <f t="shared" si="12"/>
        <v>516.67946833942915</v>
      </c>
      <c r="Y5" s="92">
        <f t="shared" si="13"/>
        <v>13136.8147704984</v>
      </c>
      <c r="Z5" s="318">
        <f t="shared" si="14"/>
        <v>1495.8306197496652</v>
      </c>
      <c r="AA5" s="323">
        <f t="shared" si="15"/>
        <v>74657.643336612848</v>
      </c>
    </row>
    <row r="6" spans="1:27" x14ac:dyDescent="0.3">
      <c r="A6" s="88" t="s">
        <v>41</v>
      </c>
      <c r="B6" s="89" t="s">
        <v>134</v>
      </c>
      <c r="C6" s="90">
        <f>'2026'!C6*1.02</f>
        <v>0</v>
      </c>
      <c r="D6" s="90">
        <f t="shared" si="0"/>
        <v>0</v>
      </c>
      <c r="E6" s="89">
        <v>37.5</v>
      </c>
      <c r="F6" s="92">
        <f t="shared" si="2"/>
        <v>0</v>
      </c>
      <c r="G6" s="92">
        <f t="shared" si="3"/>
        <v>0</v>
      </c>
      <c r="H6" s="92">
        <f t="shared" si="4"/>
        <v>0</v>
      </c>
      <c r="I6" s="92">
        <f t="shared" si="5"/>
        <v>0</v>
      </c>
      <c r="J6" s="92">
        <f t="shared" si="6"/>
        <v>0</v>
      </c>
      <c r="K6" s="318">
        <f t="shared" si="7"/>
        <v>0</v>
      </c>
      <c r="L6" s="323">
        <f t="shared" si="8"/>
        <v>0</v>
      </c>
      <c r="P6" s="88" t="s">
        <v>142</v>
      </c>
      <c r="Q6" s="89" t="s">
        <v>137</v>
      </c>
      <c r="R6" s="90">
        <f>'2026'!R6*1.02</f>
        <v>61640.963732352393</v>
      </c>
      <c r="S6" s="90">
        <f t="shared" si="9"/>
        <v>31.509757818454897</v>
      </c>
      <c r="T6" s="89">
        <v>37.5</v>
      </c>
      <c r="U6" s="92">
        <f t="shared" si="1"/>
        <v>827.236859905036</v>
      </c>
      <c r="V6" s="92">
        <f t="shared" si="10"/>
        <v>8277.0365784741098</v>
      </c>
      <c r="W6" s="92">
        <f t="shared" si="11"/>
        <v>3855.6154258048691</v>
      </c>
      <c r="X6" s="92">
        <f t="shared" si="12"/>
        <v>530.58927878048655</v>
      </c>
      <c r="Y6" s="92">
        <f t="shared" si="13"/>
        <v>13490.478142964503</v>
      </c>
      <c r="Z6" s="318">
        <f t="shared" si="14"/>
        <v>1536.1006936496763</v>
      </c>
      <c r="AA6" s="323">
        <f t="shared" si="15"/>
        <v>76667.542568966572</v>
      </c>
    </row>
    <row r="7" spans="1:27" x14ac:dyDescent="0.3">
      <c r="A7" s="88" t="s">
        <v>42</v>
      </c>
      <c r="B7" s="89" t="s">
        <v>134</v>
      </c>
      <c r="C7" s="90">
        <f>'2026'!C7*1.02</f>
        <v>0</v>
      </c>
      <c r="D7" s="90">
        <f t="shared" si="0"/>
        <v>0</v>
      </c>
      <c r="E7" s="89">
        <v>37.5</v>
      </c>
      <c r="F7" s="92">
        <f t="shared" si="2"/>
        <v>0</v>
      </c>
      <c r="G7" s="92">
        <f t="shared" si="3"/>
        <v>0</v>
      </c>
      <c r="H7" s="92">
        <f t="shared" si="4"/>
        <v>0</v>
      </c>
      <c r="I7" s="92">
        <f t="shared" si="5"/>
        <v>0</v>
      </c>
      <c r="J7" s="92">
        <f t="shared" si="6"/>
        <v>0</v>
      </c>
      <c r="K7" s="318">
        <f t="shared" si="7"/>
        <v>0</v>
      </c>
      <c r="L7" s="323">
        <f t="shared" si="8"/>
        <v>0</v>
      </c>
      <c r="P7" s="88" t="s">
        <v>143</v>
      </c>
      <c r="Q7" s="89" t="s">
        <v>137</v>
      </c>
      <c r="R7" s="90">
        <f>'2026'!R7*1.02</f>
        <v>63256.929518340003</v>
      </c>
      <c r="S7" s="90">
        <f t="shared" si="9"/>
        <v>32.335810616403833</v>
      </c>
      <c r="T7" s="89">
        <v>37.5</v>
      </c>
      <c r="U7" s="92">
        <f t="shared" si="1"/>
        <v>848.92351730901066</v>
      </c>
      <c r="V7" s="92">
        <f t="shared" si="10"/>
        <v>8494.0255272234954</v>
      </c>
      <c r="W7" s="92">
        <f t="shared" si="11"/>
        <v>3956.6933816765522</v>
      </c>
      <c r="X7" s="92">
        <f t="shared" si="12"/>
        <v>544.49908922154384</v>
      </c>
      <c r="Y7" s="92">
        <f t="shared" si="13"/>
        <v>13844.141515430603</v>
      </c>
      <c r="Z7" s="318">
        <f t="shared" si="14"/>
        <v>1576.3707675496869</v>
      </c>
      <c r="AA7" s="323">
        <f t="shared" si="15"/>
        <v>78677.441801320296</v>
      </c>
    </row>
    <row r="8" spans="1:27" x14ac:dyDescent="0.3">
      <c r="A8" s="88" t="s">
        <v>43</v>
      </c>
      <c r="B8" s="89" t="s">
        <v>134</v>
      </c>
      <c r="C8" s="90">
        <f>'2026'!C8*1.02</f>
        <v>0</v>
      </c>
      <c r="D8" s="90">
        <f t="shared" si="0"/>
        <v>0</v>
      </c>
      <c r="E8" s="89">
        <v>37.5</v>
      </c>
      <c r="F8" s="92">
        <f t="shared" si="2"/>
        <v>0</v>
      </c>
      <c r="G8" s="92">
        <f t="shared" si="3"/>
        <v>0</v>
      </c>
      <c r="H8" s="92">
        <f t="shared" si="4"/>
        <v>0</v>
      </c>
      <c r="I8" s="92">
        <f t="shared" si="5"/>
        <v>0</v>
      </c>
      <c r="J8" s="92">
        <f t="shared" si="6"/>
        <v>0</v>
      </c>
      <c r="K8" s="318">
        <f t="shared" si="7"/>
        <v>0</v>
      </c>
      <c r="L8" s="323">
        <f t="shared" si="8"/>
        <v>0</v>
      </c>
      <c r="P8" s="88" t="s">
        <v>144</v>
      </c>
      <c r="Q8" s="89" t="s">
        <v>137</v>
      </c>
      <c r="R8" s="90">
        <f>'2026'!R8*1.02</f>
        <v>64105.283125902824</v>
      </c>
      <c r="S8" s="90">
        <f t="shared" si="9"/>
        <v>32.769473802378442</v>
      </c>
      <c r="T8" s="89">
        <v>37.5</v>
      </c>
      <c r="U8" s="92">
        <f t="shared" si="1"/>
        <v>860.30863090743833</v>
      </c>
      <c r="V8" s="92">
        <f t="shared" si="10"/>
        <v>8607.9409077773598</v>
      </c>
      <c r="W8" s="92">
        <f t="shared" si="11"/>
        <v>4009.7575302200253</v>
      </c>
      <c r="X8" s="92">
        <f t="shared" si="12"/>
        <v>551.8014949844071</v>
      </c>
      <c r="Y8" s="92">
        <f t="shared" si="13"/>
        <v>14029.808563889232</v>
      </c>
      <c r="Z8" s="318">
        <f t="shared" si="14"/>
        <v>1597.511847865949</v>
      </c>
      <c r="AA8" s="323">
        <f t="shared" si="15"/>
        <v>79732.603537657997</v>
      </c>
    </row>
    <row r="9" spans="1:27" x14ac:dyDescent="0.3">
      <c r="A9" s="88" t="s">
        <v>44</v>
      </c>
      <c r="B9" s="89" t="s">
        <v>134</v>
      </c>
      <c r="C9" s="90">
        <f>'2026'!C9*1.02</f>
        <v>55497.791898499403</v>
      </c>
      <c r="D9" s="90">
        <f t="shared" si="0"/>
        <v>28.369478286772853</v>
      </c>
      <c r="E9" s="89">
        <v>37.5</v>
      </c>
      <c r="F9" s="92">
        <f t="shared" si="2"/>
        <v>744.79398636789847</v>
      </c>
      <c r="G9" s="92">
        <f t="shared" si="3"/>
        <v>7452.1426297449179</v>
      </c>
      <c r="H9" s="92">
        <f t="shared" si="4"/>
        <v>3549.1976622912216</v>
      </c>
      <c r="I9" s="92">
        <f t="shared" si="5"/>
        <v>421.81939413650474</v>
      </c>
      <c r="J9" s="92">
        <f t="shared" si="6"/>
        <v>12167.953672540543</v>
      </c>
      <c r="K9" s="318">
        <f t="shared" si="7"/>
        <v>1383.0120664801766</v>
      </c>
      <c r="L9" s="323">
        <f t="shared" si="8"/>
        <v>69048.757637520117</v>
      </c>
      <c r="P9" s="88" t="s">
        <v>145</v>
      </c>
      <c r="Q9" s="89" t="s">
        <v>137</v>
      </c>
      <c r="R9" s="90">
        <f>'2026'!R9*1.02</f>
        <v>64955.91113992023</v>
      </c>
      <c r="S9" s="90">
        <f t="shared" si="9"/>
        <v>33.20429962424037</v>
      </c>
      <c r="T9" s="89">
        <v>37.5</v>
      </c>
      <c r="U9" s="92">
        <f t="shared" si="1"/>
        <v>871.72426759862265</v>
      </c>
      <c r="V9" s="92">
        <f t="shared" si="10"/>
        <v>8722.1616914962487</v>
      </c>
      <c r="W9" s="92">
        <f t="shared" si="11"/>
        <v>4062.9639418963234</v>
      </c>
      <c r="X9" s="92">
        <f t="shared" si="12"/>
        <v>559.12347824261326</v>
      </c>
      <c r="Y9" s="92">
        <f t="shared" si="13"/>
        <v>14215.973379233807</v>
      </c>
      <c r="Z9" s="318">
        <f t="shared" si="14"/>
        <v>1618.709606681718</v>
      </c>
      <c r="AA9" s="323">
        <f t="shared" si="15"/>
        <v>80790.594125835763</v>
      </c>
    </row>
    <row r="10" spans="1:27" x14ac:dyDescent="0.3">
      <c r="A10" s="88" t="s">
        <v>45</v>
      </c>
      <c r="B10" s="89" t="s">
        <v>134</v>
      </c>
      <c r="C10" s="90">
        <f>'2026'!C10*1.02</f>
        <v>56657.739190341315</v>
      </c>
      <c r="D10" s="90">
        <f t="shared" si="0"/>
        <v>28.962422589311853</v>
      </c>
      <c r="E10" s="89">
        <v>37.5</v>
      </c>
      <c r="F10" s="92">
        <f t="shared" si="2"/>
        <v>760.36076367405917</v>
      </c>
      <c r="G10" s="92">
        <f t="shared" si="3"/>
        <v>7607.8982439070369</v>
      </c>
      <c r="H10" s="92">
        <f t="shared" si="4"/>
        <v>3623.3786715846322</v>
      </c>
      <c r="I10" s="92">
        <f t="shared" si="5"/>
        <v>430.63574965511526</v>
      </c>
      <c r="J10" s="92">
        <f t="shared" si="6"/>
        <v>12422.273428820845</v>
      </c>
      <c r="K10" s="318">
        <f t="shared" si="7"/>
        <v>1411.9181012289528</v>
      </c>
      <c r="L10" s="323">
        <f t="shared" si="8"/>
        <v>70491.930720391116</v>
      </c>
      <c r="P10" s="88" t="s">
        <v>146</v>
      </c>
      <c r="Q10" s="89" t="s">
        <v>137</v>
      </c>
      <c r="R10" s="90">
        <f>'2026'!R10*1.02</f>
        <v>66593.483787226476</v>
      </c>
      <c r="S10" s="90">
        <f t="shared" si="9"/>
        <v>34.041397463118962</v>
      </c>
      <c r="T10" s="89">
        <v>37.5</v>
      </c>
      <c r="U10" s="92">
        <f t="shared" si="1"/>
        <v>893.70089438379091</v>
      </c>
      <c r="V10" s="92">
        <f t="shared" si="10"/>
        <v>8942.0519703133596</v>
      </c>
      <c r="W10" s="92">
        <f t="shared" si="11"/>
        <v>4165.3933975298378</v>
      </c>
      <c r="X10" s="92">
        <f t="shared" si="12"/>
        <v>573.2192748894272</v>
      </c>
      <c r="Y10" s="92">
        <f t="shared" si="13"/>
        <v>14574.365537116417</v>
      </c>
      <c r="Z10" s="318">
        <f t="shared" si="14"/>
        <v>1659.5181263270495</v>
      </c>
      <c r="AA10" s="323">
        <f t="shared" si="15"/>
        <v>82827.367450669946</v>
      </c>
    </row>
    <row r="11" spans="1:27" x14ac:dyDescent="0.3">
      <c r="A11" s="88" t="s">
        <v>46</v>
      </c>
      <c r="B11" s="89" t="s">
        <v>134</v>
      </c>
      <c r="C11" s="90">
        <f>'2026'!C11*1.02</f>
        <v>57827.921311228907</v>
      </c>
      <c r="D11" s="90">
        <f t="shared" si="0"/>
        <v>29.56059875334385</v>
      </c>
      <c r="E11" s="89">
        <v>37.5</v>
      </c>
      <c r="F11" s="92">
        <f t="shared" si="2"/>
        <v>776.06489489762725</v>
      </c>
      <c r="G11" s="92">
        <f t="shared" si="3"/>
        <v>7765.0281723117669</v>
      </c>
      <c r="H11" s="92">
        <f t="shared" si="4"/>
        <v>3698.214219195339</v>
      </c>
      <c r="I11" s="92">
        <f t="shared" si="5"/>
        <v>439.52989654594904</v>
      </c>
      <c r="J11" s="92">
        <f t="shared" si="6"/>
        <v>12678.837182950683</v>
      </c>
      <c r="K11" s="318">
        <f t="shared" si="7"/>
        <v>1441.0791892255127</v>
      </c>
      <c r="L11" s="323">
        <f t="shared" si="8"/>
        <v>71947.837683405116</v>
      </c>
      <c r="P11" s="88" t="s">
        <v>147</v>
      </c>
      <c r="Q11" s="89" t="s">
        <v>137</v>
      </c>
      <c r="R11" s="90">
        <f>'2026'!R11*1.02</f>
        <v>67606.731862747198</v>
      </c>
      <c r="S11" s="90">
        <f t="shared" si="9"/>
        <v>34.559351750925082</v>
      </c>
      <c r="T11" s="89">
        <v>37.5</v>
      </c>
      <c r="U11" s="92">
        <f t="shared" si="1"/>
        <v>907.29893220711335</v>
      </c>
      <c r="V11" s="92">
        <f t="shared" si="10"/>
        <v>9078.1090803314455</v>
      </c>
      <c r="W11" s="92">
        <f t="shared" si="11"/>
        <v>4228.7716232030734</v>
      </c>
      <c r="X11" s="92">
        <f t="shared" si="12"/>
        <v>581.94104906464315</v>
      </c>
      <c r="Y11" s="92">
        <f t="shared" si="13"/>
        <v>14796.120684806274</v>
      </c>
      <c r="Z11" s="318">
        <f t="shared" si="14"/>
        <v>1684.7683978575976</v>
      </c>
      <c r="AA11" s="323">
        <f t="shared" si="15"/>
        <v>84087.620945411065</v>
      </c>
    </row>
    <row r="12" spans="1:27" x14ac:dyDescent="0.3">
      <c r="A12" s="88" t="s">
        <v>47</v>
      </c>
      <c r="B12" s="89" t="s">
        <v>134</v>
      </c>
      <c r="C12" s="90">
        <f>'2026'!C12*1.02</f>
        <v>59571.253858673663</v>
      </c>
      <c r="D12" s="90">
        <f t="shared" si="0"/>
        <v>30.45175916098334</v>
      </c>
      <c r="E12" s="89">
        <v>37.5</v>
      </c>
      <c r="F12" s="92">
        <f t="shared" si="2"/>
        <v>799.46084549600391</v>
      </c>
      <c r="G12" s="92">
        <f t="shared" si="3"/>
        <v>7999.1196983024811</v>
      </c>
      <c r="H12" s="92">
        <f t="shared" si="4"/>
        <v>3809.7039125745523</v>
      </c>
      <c r="I12" s="92">
        <f t="shared" si="5"/>
        <v>452.78036028127246</v>
      </c>
      <c r="J12" s="92">
        <f t="shared" si="6"/>
        <v>13061.064816654311</v>
      </c>
      <c r="K12" s="318">
        <f t="shared" si="7"/>
        <v>1484.5232590979379</v>
      </c>
      <c r="L12" s="323">
        <f t="shared" si="8"/>
        <v>74116.841934425916</v>
      </c>
      <c r="P12" s="88" t="s">
        <v>148</v>
      </c>
      <c r="Q12" s="89" t="s">
        <v>137</v>
      </c>
      <c r="R12" s="90">
        <f>'2026'!R12*1.02</f>
        <v>68614.293922131474</v>
      </c>
      <c r="S12" s="90">
        <f t="shared" si="9"/>
        <v>35.074399449012894</v>
      </c>
      <c r="T12" s="89">
        <v>37.5</v>
      </c>
      <c r="U12" s="92">
        <f t="shared" si="1"/>
        <v>920.82066229854354</v>
      </c>
      <c r="V12" s="92">
        <f t="shared" si="10"/>
        <v>9213.4026824369776</v>
      </c>
      <c r="W12" s="92">
        <f t="shared" si="11"/>
        <v>4291.7941910442514</v>
      </c>
      <c r="X12" s="92">
        <f t="shared" si="12"/>
        <v>590.61387950150242</v>
      </c>
      <c r="Y12" s="92">
        <f t="shared" si="13"/>
        <v>15016.631415281276</v>
      </c>
      <c r="Z12" s="318">
        <f t="shared" si="14"/>
        <v>1709.8769731393786</v>
      </c>
      <c r="AA12" s="323">
        <f t="shared" si="15"/>
        <v>85340.802310552128</v>
      </c>
    </row>
    <row r="13" spans="1:27" x14ac:dyDescent="0.3">
      <c r="A13" s="88" t="s">
        <v>48</v>
      </c>
      <c r="B13" s="89" t="s">
        <v>134</v>
      </c>
      <c r="C13" s="90">
        <f>'2026'!C13*1.02</f>
        <v>60740.298776333955</v>
      </c>
      <c r="D13" s="90">
        <f t="shared" si="0"/>
        <v>31.04935400707167</v>
      </c>
      <c r="E13" s="89">
        <v>37.5</v>
      </c>
      <c r="F13" s="92">
        <f t="shared" si="2"/>
        <v>815.14971517319339</v>
      </c>
      <c r="G13" s="92">
        <f t="shared" si="3"/>
        <v>8156.0969251246979</v>
      </c>
      <c r="H13" s="92">
        <f t="shared" si="4"/>
        <v>3884.4667337055598</v>
      </c>
      <c r="I13" s="92">
        <f t="shared" si="5"/>
        <v>461.66586368630362</v>
      </c>
      <c r="J13" s="92">
        <f t="shared" si="6"/>
        <v>13317.379237689755</v>
      </c>
      <c r="K13" s="318">
        <f t="shared" si="7"/>
        <v>1513.656007844744</v>
      </c>
      <c r="L13" s="323">
        <f t="shared" si="8"/>
        <v>75571.334021868461</v>
      </c>
      <c r="P13" s="88" t="s">
        <v>149</v>
      </c>
      <c r="Q13" s="89" t="s">
        <v>137</v>
      </c>
      <c r="R13" s="90">
        <f>'2026'!R13*1.02</f>
        <v>70628.28083767269</v>
      </c>
      <c r="S13" s="90">
        <f t="shared" si="9"/>
        <v>36.103913527244821</v>
      </c>
      <c r="T13" s="89">
        <v>37.5</v>
      </c>
      <c r="U13" s="92">
        <f t="shared" si="1"/>
        <v>947.84886093502462</v>
      </c>
      <c r="V13" s="92">
        <f t="shared" si="10"/>
        <v>9483.837185065524</v>
      </c>
      <c r="W13" s="92">
        <f t="shared" si="11"/>
        <v>4417.7681951601917</v>
      </c>
      <c r="X13" s="92">
        <f t="shared" si="12"/>
        <v>607.94975162754929</v>
      </c>
      <c r="Y13" s="92">
        <f t="shared" si="13"/>
        <v>15457.40399278829</v>
      </c>
      <c r="Z13" s="318">
        <f t="shared" si="14"/>
        <v>1760.065784453185</v>
      </c>
      <c r="AA13" s="323">
        <f t="shared" si="15"/>
        <v>87845.75061491417</v>
      </c>
    </row>
    <row r="14" spans="1:27" x14ac:dyDescent="0.3">
      <c r="A14" s="88" t="s">
        <v>49</v>
      </c>
      <c r="B14" s="89" t="s">
        <v>134</v>
      </c>
      <c r="C14" s="90">
        <f>'2026'!C14*1.02</f>
        <v>61612.533651669997</v>
      </c>
      <c r="D14" s="90">
        <f t="shared" si="0"/>
        <v>31.495224869863257</v>
      </c>
      <c r="E14" s="89">
        <v>37.5</v>
      </c>
      <c r="F14" s="92">
        <f t="shared" si="2"/>
        <v>826.8553212455713</v>
      </c>
      <c r="G14" s="92">
        <f t="shared" si="3"/>
        <v>8273.219038911313</v>
      </c>
      <c r="H14" s="92">
        <f t="shared" si="4"/>
        <v>3940.2479436350172</v>
      </c>
      <c r="I14" s="92">
        <f t="shared" si="5"/>
        <v>468.29541729686679</v>
      </c>
      <c r="J14" s="92">
        <f t="shared" si="6"/>
        <v>13508.617721088769</v>
      </c>
      <c r="K14" s="318">
        <f t="shared" si="7"/>
        <v>1535.3922124058338</v>
      </c>
      <c r="L14" s="323">
        <f t="shared" si="8"/>
        <v>76656.543585164589</v>
      </c>
      <c r="P14" s="88" t="s">
        <v>150</v>
      </c>
      <c r="Q14" s="89" t="s">
        <v>137</v>
      </c>
      <c r="R14" s="90">
        <f>'2026'!R14*1.02</f>
        <v>72650.228175804965</v>
      </c>
      <c r="S14" s="90">
        <f t="shared" si="9"/>
        <v>37.137496831082416</v>
      </c>
      <c r="T14" s="89">
        <v>37.5</v>
      </c>
      <c r="U14" s="92">
        <f t="shared" si="1"/>
        <v>974.98389039615552</v>
      </c>
      <c r="V14" s="92">
        <f t="shared" si="10"/>
        <v>9755.3405987716487</v>
      </c>
      <c r="W14" s="92">
        <f t="shared" si="11"/>
        <v>4544.2401202410156</v>
      </c>
      <c r="X14" s="92">
        <f t="shared" si="12"/>
        <v>625.35414498729574</v>
      </c>
      <c r="Y14" s="92">
        <f t="shared" si="13"/>
        <v>15899.918754396114</v>
      </c>
      <c r="Z14" s="318">
        <f t="shared" si="14"/>
        <v>1810.4529705152677</v>
      </c>
      <c r="AA14" s="323">
        <f t="shared" si="15"/>
        <v>90360.599900716348</v>
      </c>
    </row>
    <row r="15" spans="1:27" x14ac:dyDescent="0.3">
      <c r="A15" s="88" t="s">
        <v>50</v>
      </c>
      <c r="B15" s="89" t="s">
        <v>134</v>
      </c>
      <c r="C15" s="90">
        <f>'2026'!C15*1.02</f>
        <v>62786.127382239465</v>
      </c>
      <c r="D15" s="90">
        <f t="shared" si="0"/>
        <v>32.095144987726243</v>
      </c>
      <c r="E15" s="89">
        <v>37.5</v>
      </c>
      <c r="F15" s="92">
        <f t="shared" si="2"/>
        <v>842.60523710827499</v>
      </c>
      <c r="G15" s="92">
        <f t="shared" si="3"/>
        <v>8430.8070720635769</v>
      </c>
      <c r="H15" s="92">
        <f t="shared" si="4"/>
        <v>4015.3016706848211</v>
      </c>
      <c r="I15" s="92">
        <f t="shared" si="5"/>
        <v>477.21549464510804</v>
      </c>
      <c r="J15" s="92">
        <f t="shared" si="6"/>
        <v>13765.929474501781</v>
      </c>
      <c r="K15" s="318">
        <f t="shared" si="7"/>
        <v>1564.6383181516544</v>
      </c>
      <c r="L15" s="323">
        <f t="shared" si="8"/>
        <v>78116.695174892899</v>
      </c>
      <c r="P15" s="88" t="s">
        <v>151</v>
      </c>
      <c r="Q15" s="89" t="s">
        <v>137</v>
      </c>
      <c r="R15" s="90">
        <f>'2026'!R15*1.02</f>
        <v>74665.352294573473</v>
      </c>
      <c r="S15" s="90">
        <f t="shared" si="9"/>
        <v>38.167592227258005</v>
      </c>
      <c r="T15" s="89">
        <v>37.5</v>
      </c>
      <c r="U15" s="92">
        <f t="shared" si="1"/>
        <v>1002.0273505790151</v>
      </c>
      <c r="V15" s="92">
        <f t="shared" si="10"/>
        <v>10025.927802982704</v>
      </c>
      <c r="W15" s="92">
        <f t="shared" si="11"/>
        <v>4670.2852559233679</v>
      </c>
      <c r="X15" s="92">
        <f t="shared" si="12"/>
        <v>642.69980586101394</v>
      </c>
      <c r="Y15" s="92">
        <f t="shared" si="13"/>
        <v>16340.9402153461</v>
      </c>
      <c r="Z15" s="318">
        <f t="shared" si="14"/>
        <v>1860.6701210788278</v>
      </c>
      <c r="AA15" s="323">
        <f t="shared" si="15"/>
        <v>92866.962630998416</v>
      </c>
    </row>
    <row r="16" spans="1:27" x14ac:dyDescent="0.3">
      <c r="A16" s="88" t="s">
        <v>51</v>
      </c>
      <c r="B16" s="89" t="s">
        <v>134</v>
      </c>
      <c r="C16" s="90">
        <f>'2026'!C16*1.02</f>
        <v>64544.243571639083</v>
      </c>
      <c r="D16" s="90">
        <f t="shared" si="0"/>
        <v>32.993862528633393</v>
      </c>
      <c r="E16" s="89">
        <v>37.5</v>
      </c>
      <c r="F16" s="92">
        <f t="shared" si="2"/>
        <v>866.19958780957359</v>
      </c>
      <c r="G16" s="92">
        <f t="shared" si="3"/>
        <v>8666.8837186269484</v>
      </c>
      <c r="H16" s="92">
        <f t="shared" si="4"/>
        <v>4127.7368083001284</v>
      </c>
      <c r="I16" s="92">
        <f t="shared" si="5"/>
        <v>490.57832369586492</v>
      </c>
      <c r="J16" s="92">
        <f t="shared" si="6"/>
        <v>14151.398438432514</v>
      </c>
      <c r="K16" s="318">
        <f t="shared" si="7"/>
        <v>1608.4507982708778</v>
      </c>
      <c r="L16" s="323">
        <f t="shared" si="8"/>
        <v>80304.092808342481</v>
      </c>
      <c r="P16" s="88" t="s">
        <v>152</v>
      </c>
      <c r="Q16" s="89" t="s">
        <v>137</v>
      </c>
      <c r="R16" s="90">
        <f>'2026'!R16*1.02</f>
        <v>76682.75081979658</v>
      </c>
      <c r="S16" s="90">
        <f t="shared" si="9"/>
        <v>39.198850259320935</v>
      </c>
      <c r="T16" s="89">
        <v>37.5</v>
      </c>
      <c r="U16" s="92">
        <f t="shared" si="1"/>
        <v>1029.101333854632</v>
      </c>
      <c r="V16" s="92">
        <f t="shared" si="10"/>
        <v>10296.820410358787</v>
      </c>
      <c r="W16" s="92">
        <f t="shared" si="11"/>
        <v>4796.4726547385453</v>
      </c>
      <c r="X16" s="92">
        <f t="shared" si="12"/>
        <v>660.06504423007505</v>
      </c>
      <c r="Y16" s="92">
        <f t="shared" si="13"/>
        <v>16782.459443182041</v>
      </c>
      <c r="Z16" s="318">
        <f t="shared" si="14"/>
        <v>1910.9439501418956</v>
      </c>
      <c r="AA16" s="323">
        <f t="shared" si="15"/>
        <v>95376.154213120521</v>
      </c>
    </row>
    <row r="17" spans="1:27" x14ac:dyDescent="0.3">
      <c r="A17" s="88" t="s">
        <v>52</v>
      </c>
      <c r="B17" s="89" t="s">
        <v>134</v>
      </c>
      <c r="C17" s="90">
        <f>'2026'!C17*1.02</f>
        <v>66302.359761038693</v>
      </c>
      <c r="D17" s="90">
        <f t="shared" si="0"/>
        <v>33.89258006954055</v>
      </c>
      <c r="E17" s="89">
        <v>37.5</v>
      </c>
      <c r="F17" s="92">
        <f t="shared" si="2"/>
        <v>889.79393851087195</v>
      </c>
      <c r="G17" s="92">
        <f t="shared" si="3"/>
        <v>8902.960365190318</v>
      </c>
      <c r="H17" s="92">
        <f t="shared" si="4"/>
        <v>4240.1719459154356</v>
      </c>
      <c r="I17" s="92">
        <f t="shared" si="5"/>
        <v>503.94115274662175</v>
      </c>
      <c r="J17" s="92">
        <f t="shared" si="6"/>
        <v>14536.867402363247</v>
      </c>
      <c r="K17" s="318">
        <f t="shared" si="7"/>
        <v>1652.2632783901017</v>
      </c>
      <c r="L17" s="323">
        <f t="shared" si="8"/>
        <v>82491.490441792048</v>
      </c>
      <c r="P17" s="88" t="s">
        <v>153</v>
      </c>
      <c r="Q17" s="89" t="s">
        <v>137</v>
      </c>
      <c r="R17" s="90">
        <f>'2026'!R17*1.02</f>
        <v>78861.632203295725</v>
      </c>
      <c r="S17" s="90">
        <f t="shared" si="9"/>
        <v>40.3126554393844</v>
      </c>
      <c r="T17" s="89">
        <v>37.5</v>
      </c>
      <c r="U17" s="92">
        <f t="shared" si="1"/>
        <v>1058.3424567160087</v>
      </c>
      <c r="V17" s="92">
        <f t="shared" si="10"/>
        <v>10589.396642451555</v>
      </c>
      <c r="W17" s="92">
        <f t="shared" si="11"/>
        <v>4932.7607359842495</v>
      </c>
      <c r="X17" s="92">
        <f t="shared" si="12"/>
        <v>678.82028476847461</v>
      </c>
      <c r="Y17" s="92">
        <f t="shared" si="13"/>
        <v>17259.320119920289</v>
      </c>
      <c r="Z17" s="318">
        <f t="shared" si="14"/>
        <v>1965.2419526699896</v>
      </c>
      <c r="AA17" s="323">
        <f t="shared" si="15"/>
        <v>98086.19427588601</v>
      </c>
    </row>
    <row r="18" spans="1:27" x14ac:dyDescent="0.3">
      <c r="A18" s="88" t="s">
        <v>53</v>
      </c>
      <c r="B18" s="89" t="s">
        <v>134</v>
      </c>
      <c r="C18" s="90">
        <f>'2026'!C18*1.02</f>
        <v>68063.887560120202</v>
      </c>
      <c r="D18" s="90">
        <f t="shared" si="0"/>
        <v>34.793041564278695</v>
      </c>
      <c r="E18" s="89">
        <v>37.5</v>
      </c>
      <c r="F18" s="92">
        <f t="shared" si="2"/>
        <v>913.43407385130638</v>
      </c>
      <c r="G18" s="92">
        <f t="shared" si="3"/>
        <v>9139.4951165012262</v>
      </c>
      <c r="H18" s="92">
        <f t="shared" si="4"/>
        <v>4352.8252629698418</v>
      </c>
      <c r="I18" s="92">
        <f t="shared" si="5"/>
        <v>517.32991225478634</v>
      </c>
      <c r="J18" s="92">
        <f t="shared" si="6"/>
        <v>14923.08436557716</v>
      </c>
      <c r="K18" s="318">
        <f t="shared" si="7"/>
        <v>1696.1607762585863</v>
      </c>
      <c r="L18" s="323">
        <f t="shared" si="8"/>
        <v>84683.132701955969</v>
      </c>
      <c r="P18" s="88" t="s">
        <v>154</v>
      </c>
      <c r="Q18" s="89" t="s">
        <v>137</v>
      </c>
      <c r="R18" s="90">
        <f>'2026'!R18*1.02</f>
        <v>81067.806464249967</v>
      </c>
      <c r="S18" s="90">
        <f t="shared" si="9"/>
        <v>41.440412250095825</v>
      </c>
      <c r="T18" s="89">
        <v>37.5</v>
      </c>
      <c r="U18" s="92">
        <f t="shared" si="1"/>
        <v>1087.9498566904711</v>
      </c>
      <c r="V18" s="92">
        <f t="shared" si="10"/>
        <v>10885.637712524607</v>
      </c>
      <c r="W18" s="92">
        <f t="shared" si="11"/>
        <v>5070.7559748238446</v>
      </c>
      <c r="X18" s="92">
        <f t="shared" si="12"/>
        <v>697.81045525098773</v>
      </c>
      <c r="Y18" s="92">
        <f t="shared" si="13"/>
        <v>17742.153999289909</v>
      </c>
      <c r="Z18" s="318">
        <f t="shared" si="14"/>
        <v>2020.2200971921716</v>
      </c>
      <c r="AA18" s="323">
        <f t="shared" si="15"/>
        <v>100830.18056073204</v>
      </c>
    </row>
    <row r="19" spans="1:27" x14ac:dyDescent="0.3">
      <c r="A19" s="88" t="s">
        <v>54</v>
      </c>
      <c r="B19" s="89" t="s">
        <v>134</v>
      </c>
      <c r="C19" s="90">
        <f>'2026'!C19*1.02</f>
        <v>69820.866546292513</v>
      </c>
      <c r="D19" s="90">
        <f t="shared" si="0"/>
        <v>35.691177787242182</v>
      </c>
      <c r="E19" s="89">
        <v>37.5</v>
      </c>
      <c r="F19" s="92">
        <f t="shared" si="2"/>
        <v>937.01316300622614</v>
      </c>
      <c r="G19" s="92">
        <f t="shared" si="3"/>
        <v>9375.4190614820836</v>
      </c>
      <c r="H19" s="92">
        <f t="shared" si="4"/>
        <v>4465.1876741054484</v>
      </c>
      <c r="I19" s="92">
        <f t="shared" si="5"/>
        <v>530.68409781974049</v>
      </c>
      <c r="J19" s="92">
        <f t="shared" si="6"/>
        <v>15308.303996413499</v>
      </c>
      <c r="K19" s="318">
        <f t="shared" si="7"/>
        <v>1739.9449171280564</v>
      </c>
      <c r="L19" s="323">
        <f t="shared" si="8"/>
        <v>86869.115459834065</v>
      </c>
      <c r="P19" s="88" t="s">
        <v>155</v>
      </c>
      <c r="Q19" s="89" t="s">
        <v>137</v>
      </c>
      <c r="R19" s="90">
        <f>'2026'!R19*1.02</f>
        <v>83250.099457430973</v>
      </c>
      <c r="S19" s="90">
        <f t="shared" si="9"/>
        <v>42.55596138399028</v>
      </c>
      <c r="T19" s="89">
        <v>37.5</v>
      </c>
      <c r="U19" s="92">
        <f t="shared" si="1"/>
        <v>1117.2367641909832</v>
      </c>
      <c r="V19" s="92">
        <f t="shared" si="10"/>
        <v>11178.67204936491</v>
      </c>
      <c r="W19" s="92">
        <f t="shared" si="11"/>
        <v>5207.2574507687841</v>
      </c>
      <c r="X19" s="92">
        <f t="shared" si="12"/>
        <v>716.59506203240142</v>
      </c>
      <c r="Y19" s="92">
        <f t="shared" si="13"/>
        <v>18219.761326357075</v>
      </c>
      <c r="Z19" s="318">
        <f t="shared" si="14"/>
        <v>2074.6031174695263</v>
      </c>
      <c r="AA19" s="323">
        <f t="shared" si="15"/>
        <v>103544.46390125756</v>
      </c>
    </row>
    <row r="20" spans="1:27" x14ac:dyDescent="0.3">
      <c r="A20" s="88" t="s">
        <v>55</v>
      </c>
      <c r="B20" s="89" t="s">
        <v>134</v>
      </c>
      <c r="C20" s="90">
        <f>'2026'!C20*1.02</f>
        <v>72750.302059807043</v>
      </c>
      <c r="D20" s="90">
        <f t="shared" si="0"/>
        <v>37.188652810125006</v>
      </c>
      <c r="E20" s="89">
        <v>37.5</v>
      </c>
      <c r="F20" s="92">
        <f t="shared" si="2"/>
        <v>976.32690647747188</v>
      </c>
      <c r="G20" s="92">
        <f t="shared" si="3"/>
        <v>9768.7783380326982</v>
      </c>
      <c r="H20" s="92">
        <f t="shared" si="4"/>
        <v>4652.5310858111634</v>
      </c>
      <c r="I20" s="92">
        <f t="shared" si="5"/>
        <v>552.94971724713378</v>
      </c>
      <c r="J20" s="92">
        <f t="shared" si="6"/>
        <v>15950.586047568468</v>
      </c>
      <c r="K20" s="318">
        <f t="shared" si="7"/>
        <v>1812.946824493594</v>
      </c>
      <c r="L20" s="323">
        <f t="shared" si="8"/>
        <v>90513.834931869103</v>
      </c>
      <c r="P20" s="88" t="s">
        <v>156</v>
      </c>
      <c r="Q20" s="89" t="s">
        <v>137</v>
      </c>
      <c r="R20" s="90">
        <f>'2026'!R20*1.02</f>
        <v>84687.524336733128</v>
      </c>
      <c r="S20" s="90">
        <f t="shared" si="9"/>
        <v>43.290747264783704</v>
      </c>
      <c r="T20" s="89">
        <v>37.5</v>
      </c>
      <c r="U20" s="92">
        <f t="shared" si="1"/>
        <v>1136.5273588135196</v>
      </c>
      <c r="V20" s="92">
        <f t="shared" si="10"/>
        <v>11371.686849659931</v>
      </c>
      <c r="W20" s="92">
        <f t="shared" si="11"/>
        <v>5297.1677507137583</v>
      </c>
      <c r="X20" s="92">
        <f t="shared" si="12"/>
        <v>728.96803908904928</v>
      </c>
      <c r="Y20" s="92">
        <f t="shared" si="13"/>
        <v>18534.349998276259</v>
      </c>
      <c r="Z20" s="318">
        <f t="shared" si="14"/>
        <v>2110.4239291582057</v>
      </c>
      <c r="AA20" s="323">
        <f t="shared" si="15"/>
        <v>105332.29826416759</v>
      </c>
    </row>
    <row r="21" spans="1:27" x14ac:dyDescent="0.3">
      <c r="A21" s="88" t="s">
        <v>56</v>
      </c>
      <c r="B21" s="89" t="s">
        <v>134</v>
      </c>
      <c r="C21" s="90">
        <f>'2026'!C21*1.02</f>
        <v>74509.55545243391</v>
      </c>
      <c r="D21" s="90">
        <f t="shared" si="0"/>
        <v>38.087951668975805</v>
      </c>
      <c r="E21" s="89">
        <v>37.5</v>
      </c>
      <c r="F21" s="92">
        <f t="shared" si="2"/>
        <v>999.93651872514829</v>
      </c>
      <c r="G21" s="92">
        <f t="shared" si="3"/>
        <v>10005.007686178576</v>
      </c>
      <c r="H21" s="92">
        <f t="shared" si="4"/>
        <v>4765.0389499061675</v>
      </c>
      <c r="I21" s="92">
        <f t="shared" si="5"/>
        <v>566.32118978369294</v>
      </c>
      <c r="J21" s="92">
        <f t="shared" si="6"/>
        <v>16336.304344593585</v>
      </c>
      <c r="K21" s="318">
        <f t="shared" si="7"/>
        <v>1856.7876438625706</v>
      </c>
      <c r="L21" s="323">
        <f t="shared" si="8"/>
        <v>92702.647440890069</v>
      </c>
      <c r="P21" s="88" t="s">
        <v>157</v>
      </c>
      <c r="Q21" s="89" t="s">
        <v>137</v>
      </c>
      <c r="R21" s="90">
        <f>'2026'!R21*1.02</f>
        <v>86124.949216035282</v>
      </c>
      <c r="S21" s="90">
        <f t="shared" si="9"/>
        <v>44.025533145577143</v>
      </c>
      <c r="T21" s="89">
        <v>37.5</v>
      </c>
      <c r="U21" s="92">
        <f t="shared" si="1"/>
        <v>1155.8179534360563</v>
      </c>
      <c r="V21" s="92">
        <f t="shared" si="10"/>
        <v>11564.701649954952</v>
      </c>
      <c r="W21" s="92">
        <f t="shared" si="11"/>
        <v>5387.0780506587325</v>
      </c>
      <c r="X21" s="92">
        <f t="shared" si="12"/>
        <v>741.34101614569715</v>
      </c>
      <c r="Y21" s="92">
        <f t="shared" si="13"/>
        <v>18848.938670195439</v>
      </c>
      <c r="Z21" s="318">
        <f t="shared" si="14"/>
        <v>2146.2447408468856</v>
      </c>
      <c r="AA21" s="323">
        <f t="shared" si="15"/>
        <v>107120.1326270776</v>
      </c>
    </row>
    <row r="22" spans="1:27" x14ac:dyDescent="0.3">
      <c r="A22" s="88" t="s">
        <v>57</v>
      </c>
      <c r="B22" s="89" t="s">
        <v>134</v>
      </c>
      <c r="C22" s="90">
        <f>'2026'!C22*1.02</f>
        <v>75975.410412418467</v>
      </c>
      <c r="D22" s="90">
        <f t="shared" si="0"/>
        <v>38.837270498360873</v>
      </c>
      <c r="E22" s="89">
        <v>37.5</v>
      </c>
      <c r="F22" s="92">
        <f t="shared" si="2"/>
        <v>1019.6086520071497</v>
      </c>
      <c r="G22" s="92">
        <f t="shared" si="3"/>
        <v>10201.840026036396</v>
      </c>
      <c r="H22" s="92">
        <f t="shared" si="4"/>
        <v>4858.7833822387238</v>
      </c>
      <c r="I22" s="92">
        <f t="shared" si="5"/>
        <v>577.46264298319215</v>
      </c>
      <c r="J22" s="92">
        <f t="shared" si="6"/>
        <v>16657.694703265461</v>
      </c>
      <c r="K22" s="318">
        <f t="shared" si="7"/>
        <v>1893.3169367950925</v>
      </c>
      <c r="L22" s="323">
        <f t="shared" si="8"/>
        <v>94526.422052479029</v>
      </c>
      <c r="P22" s="88" t="s">
        <v>158</v>
      </c>
      <c r="Q22" s="89" t="s">
        <v>137</v>
      </c>
      <c r="R22" s="90">
        <f>'2026'!R22*1.02</f>
        <v>88982.740926230123</v>
      </c>
      <c r="S22" s="90">
        <f t="shared" si="9"/>
        <v>45.486385138009013</v>
      </c>
      <c r="T22" s="89">
        <v>37.5</v>
      </c>
      <c r="U22" s="92">
        <f t="shared" si="1"/>
        <v>1194.1702194854502</v>
      </c>
      <c r="V22" s="92">
        <f t="shared" si="10"/>
        <v>11948.440726807314</v>
      </c>
      <c r="W22" s="92">
        <f t="shared" si="11"/>
        <v>5565.8316770524971</v>
      </c>
      <c r="X22" s="92">
        <f t="shared" si="12"/>
        <v>765.94013904392159</v>
      </c>
      <c r="Y22" s="92">
        <f t="shared" si="13"/>
        <v>19474.382762389185</v>
      </c>
      <c r="Z22" s="318">
        <f t="shared" si="14"/>
        <v>2217.4612754779396</v>
      </c>
      <c r="AA22" s="323">
        <f t="shared" si="15"/>
        <v>110674.58496409723</v>
      </c>
    </row>
    <row r="23" spans="1:27" x14ac:dyDescent="0.3">
      <c r="A23" s="88" t="s">
        <v>58</v>
      </c>
      <c r="B23" s="89" t="s">
        <v>134</v>
      </c>
      <c r="C23" s="90">
        <f>'2026'!C23*1.02</f>
        <v>77437.853762721104</v>
      </c>
      <c r="D23" s="90">
        <f t="shared" si="0"/>
        <v>39.584845373914938</v>
      </c>
      <c r="E23" s="89">
        <v>37.5</v>
      </c>
      <c r="F23" s="92">
        <f t="shared" si="2"/>
        <v>1039.2350006500149</v>
      </c>
      <c r="G23" s="92">
        <f t="shared" si="3"/>
        <v>10398.214261146675</v>
      </c>
      <c r="H23" s="92">
        <f t="shared" si="4"/>
        <v>4952.3096351321801</v>
      </c>
      <c r="I23" s="92">
        <f t="shared" si="5"/>
        <v>588.57816572528338</v>
      </c>
      <c r="J23" s="92">
        <f t="shared" si="6"/>
        <v>16978.337062654155</v>
      </c>
      <c r="K23" s="318">
        <f t="shared" si="7"/>
        <v>1929.7612119783532</v>
      </c>
      <c r="L23" s="323">
        <f t="shared" si="8"/>
        <v>96345.952037353622</v>
      </c>
      <c r="P23" s="88" t="s">
        <v>159</v>
      </c>
      <c r="Q23" s="89" t="s">
        <v>137</v>
      </c>
      <c r="R23" s="90">
        <f>'2026'!R23*1.02</f>
        <v>91831.435010606627</v>
      </c>
      <c r="S23" s="90">
        <f t="shared" si="9"/>
        <v>46.942586586891565</v>
      </c>
      <c r="T23" s="89">
        <v>37.5</v>
      </c>
      <c r="U23" s="92">
        <f t="shared" si="1"/>
        <v>1232.400393163816</v>
      </c>
      <c r="V23" s="92">
        <f t="shared" si="10"/>
        <v>12330.958190999585</v>
      </c>
      <c r="W23" s="92">
        <f t="shared" si="11"/>
        <v>5744.0162509149668</v>
      </c>
      <c r="X23" s="92">
        <f t="shared" si="12"/>
        <v>790.46095196077522</v>
      </c>
      <c r="Y23" s="92">
        <f t="shared" si="13"/>
        <v>20097.835787039145</v>
      </c>
      <c r="Z23" s="318">
        <f t="shared" si="14"/>
        <v>2288.4510961109636</v>
      </c>
      <c r="AA23" s="323">
        <f t="shared" si="15"/>
        <v>114217.72189375674</v>
      </c>
    </row>
    <row r="24" spans="1:27" x14ac:dyDescent="0.3">
      <c r="A24" s="88" t="s">
        <v>59</v>
      </c>
      <c r="B24" s="89" t="s">
        <v>134</v>
      </c>
      <c r="C24" s="90">
        <f>'2026'!C24*1.02</f>
        <v>78612.584696517893</v>
      </c>
      <c r="D24" s="90">
        <f t="shared" si="0"/>
        <v>40.185346809721601</v>
      </c>
      <c r="E24" s="89">
        <v>37.5</v>
      </c>
      <c r="F24" s="92">
        <f t="shared" si="2"/>
        <v>1055.0001780590974</v>
      </c>
      <c r="G24" s="92">
        <f t="shared" si="3"/>
        <v>10555.954995881451</v>
      </c>
      <c r="H24" s="92">
        <f t="shared" si="4"/>
        <v>5027.4360886616842</v>
      </c>
      <c r="I24" s="92">
        <f t="shared" si="5"/>
        <v>597.50688655932743</v>
      </c>
      <c r="J24" s="92">
        <f t="shared" si="6"/>
        <v>17235.89814916156</v>
      </c>
      <c r="K24" s="318">
        <f t="shared" si="7"/>
        <v>1959.0356569739281</v>
      </c>
      <c r="L24" s="323">
        <f t="shared" si="8"/>
        <v>97807.518502653358</v>
      </c>
      <c r="P24" s="88" t="s">
        <v>160</v>
      </c>
      <c r="Q24" s="89" t="s">
        <v>137</v>
      </c>
      <c r="R24" s="90">
        <f>'2026'!R24*1.02</f>
        <v>94710.833582120089</v>
      </c>
      <c r="S24" s="90">
        <f t="shared" si="9"/>
        <v>48.414483620253087</v>
      </c>
      <c r="T24" s="89">
        <v>37.5</v>
      </c>
      <c r="U24" s="92">
        <f t="shared" si="1"/>
        <v>1271.0426285944029</v>
      </c>
      <c r="V24" s="92">
        <f t="shared" si="10"/>
        <v>12717.59859791967</v>
      </c>
      <c r="W24" s="92">
        <f t="shared" si="11"/>
        <v>5924.1213770705617</v>
      </c>
      <c r="X24" s="92">
        <f t="shared" si="12"/>
        <v>815.24606106475619</v>
      </c>
      <c r="Y24" s="92">
        <f t="shared" si="13"/>
        <v>20728.008664649391</v>
      </c>
      <c r="Z24" s="318">
        <f t="shared" si="14"/>
        <v>2360.2060764873381</v>
      </c>
      <c r="AA24" s="323">
        <f t="shared" si="15"/>
        <v>117799.04832325681</v>
      </c>
    </row>
    <row r="25" spans="1:27" x14ac:dyDescent="0.3">
      <c r="A25" s="88" t="s">
        <v>60</v>
      </c>
      <c r="B25" s="89" t="s">
        <v>134</v>
      </c>
      <c r="C25" s="90">
        <f>'2026'!C25*1.02</f>
        <v>80954.086141520354</v>
      </c>
      <c r="D25" s="90">
        <f t="shared" si="0"/>
        <v>41.382280455729259</v>
      </c>
      <c r="E25" s="89">
        <v>37.5</v>
      </c>
      <c r="F25" s="92">
        <f t="shared" si="2"/>
        <v>1086.423702052612</v>
      </c>
      <c r="G25" s="92">
        <f t="shared" si="3"/>
        <v>10870.367554273418</v>
      </c>
      <c r="H25" s="92">
        <f t="shared" si="4"/>
        <v>5177.1799103627945</v>
      </c>
      <c r="I25" s="92">
        <f t="shared" si="5"/>
        <v>615.30382382679716</v>
      </c>
      <c r="J25" s="92">
        <f t="shared" si="6"/>
        <v>17749.274990515623</v>
      </c>
      <c r="K25" s="318">
        <f t="shared" si="7"/>
        <v>2017.3861722168012</v>
      </c>
      <c r="L25" s="323">
        <f t="shared" si="8"/>
        <v>100720.74730425277</v>
      </c>
      <c r="P25" s="88" t="s">
        <v>161</v>
      </c>
      <c r="Q25" s="89" t="s">
        <v>137</v>
      </c>
      <c r="R25" s="90">
        <f>'2026'!R25*1.02</f>
        <v>100982.50938065752</v>
      </c>
      <c r="S25" s="90">
        <f t="shared" si="9"/>
        <v>51.62045207956934</v>
      </c>
      <c r="T25" s="89">
        <v>37.5</v>
      </c>
      <c r="U25" s="92">
        <f t="shared" si="1"/>
        <v>1355.2100568723208</v>
      </c>
      <c r="V25" s="92">
        <f t="shared" si="10"/>
        <v>13559.747825472705</v>
      </c>
      <c r="W25" s="92">
        <f t="shared" si="11"/>
        <v>6316.4119658336385</v>
      </c>
      <c r="X25" s="92">
        <f t="shared" si="12"/>
        <v>869.23100447251909</v>
      </c>
      <c r="Y25" s="92">
        <f t="shared" si="13"/>
        <v>22100.600852651183</v>
      </c>
      <c r="Z25" s="318">
        <f t="shared" si="14"/>
        <v>2516.4970388790052</v>
      </c>
      <c r="AA25" s="323">
        <f t="shared" si="15"/>
        <v>125599.60727218771</v>
      </c>
    </row>
    <row r="26" spans="1:27" x14ac:dyDescent="0.3">
      <c r="A26" s="88" t="s">
        <v>61</v>
      </c>
      <c r="B26" s="89" t="s">
        <v>134</v>
      </c>
      <c r="C26" s="90">
        <f>'2026'!C26*1.02</f>
        <v>83889.207671171345</v>
      </c>
      <c r="D26" s="90">
        <f t="shared" si="0"/>
        <v>42.882662068330397</v>
      </c>
      <c r="E26" s="89">
        <v>37.5</v>
      </c>
      <c r="F26" s="92">
        <f t="shared" si="2"/>
        <v>1125.8137532557505</v>
      </c>
      <c r="G26" s="92">
        <f t="shared" si="3"/>
        <v>11264.49033873659</v>
      </c>
      <c r="H26" s="92">
        <f t="shared" si="4"/>
        <v>5364.886954467006</v>
      </c>
      <c r="I26" s="92">
        <f t="shared" si="5"/>
        <v>637.6126606832031</v>
      </c>
      <c r="J26" s="92">
        <f t="shared" si="6"/>
        <v>18392.80370714255</v>
      </c>
      <c r="K26" s="318">
        <f t="shared" si="7"/>
        <v>2090.5297758311067</v>
      </c>
      <c r="L26" s="323">
        <f t="shared" si="8"/>
        <v>104372.54115414499</v>
      </c>
      <c r="P26" s="88" t="s">
        <v>162</v>
      </c>
      <c r="Q26" s="89" t="s">
        <v>137</v>
      </c>
      <c r="R26" s="90">
        <f>'2026'!R26*1.02</f>
        <v>104371.37499799961</v>
      </c>
      <c r="S26" s="90">
        <f t="shared" si="9"/>
        <v>53.352779551693089</v>
      </c>
      <c r="T26" s="89">
        <v>37.5</v>
      </c>
      <c r="U26" s="92">
        <f t="shared" si="1"/>
        <v>1400.6894650805164</v>
      </c>
      <c r="V26" s="92">
        <f t="shared" si="10"/>
        <v>14014.798541358117</v>
      </c>
      <c r="W26" s="92">
        <f t="shared" si="11"/>
        <v>6528.3840337418842</v>
      </c>
      <c r="X26" s="92">
        <f t="shared" si="12"/>
        <v>898.40147253328678</v>
      </c>
      <c r="Y26" s="92">
        <f t="shared" si="13"/>
        <v>22842.273512713804</v>
      </c>
      <c r="Z26" s="318">
        <f t="shared" si="14"/>
        <v>2600.948003145038</v>
      </c>
      <c r="AA26" s="323">
        <f t="shared" si="15"/>
        <v>129814.59651385844</v>
      </c>
    </row>
    <row r="27" spans="1:27" x14ac:dyDescent="0.3">
      <c r="A27" s="88" t="s">
        <v>62</v>
      </c>
      <c r="B27" s="89" t="s">
        <v>134</v>
      </c>
      <c r="C27" s="90">
        <f>'2026'!C27*1.02</f>
        <v>87407.714456425165</v>
      </c>
      <c r="D27" s="90">
        <f t="shared" si="0"/>
        <v>44.681259786032037</v>
      </c>
      <c r="E27" s="89">
        <v>37.5</v>
      </c>
      <c r="F27" s="92">
        <f t="shared" si="2"/>
        <v>1173.0329777511047</v>
      </c>
      <c r="G27" s="92">
        <f t="shared" si="3"/>
        <v>11736.949035028356</v>
      </c>
      <c r="H27" s="92">
        <f t="shared" si="4"/>
        <v>5589.9026826570198</v>
      </c>
      <c r="I27" s="92">
        <f t="shared" si="5"/>
        <v>664.35560575632201</v>
      </c>
      <c r="J27" s="92">
        <f t="shared" si="6"/>
        <v>19164.240301192804</v>
      </c>
      <c r="K27" s="318">
        <f t="shared" si="7"/>
        <v>2178.2114145690616</v>
      </c>
      <c r="L27" s="323">
        <f t="shared" si="8"/>
        <v>108750.16617218703</v>
      </c>
      <c r="P27" s="88" t="s">
        <v>163</v>
      </c>
      <c r="Q27" s="89" t="s">
        <v>137</v>
      </c>
      <c r="R27" s="90">
        <f>'2026'!R27*1.02</f>
        <v>107786.3962895695</v>
      </c>
      <c r="S27" s="90">
        <f t="shared" si="9"/>
        <v>55.09847733652115</v>
      </c>
      <c r="T27" s="89">
        <v>37.5</v>
      </c>
      <c r="U27" s="92">
        <f t="shared" si="1"/>
        <v>1446.5198888554189</v>
      </c>
      <c r="V27" s="92">
        <f t="shared" si="10"/>
        <v>14473.361393641302</v>
      </c>
      <c r="W27" s="92">
        <f t="shared" si="11"/>
        <v>6741.9921276776086</v>
      </c>
      <c r="X27" s="92">
        <f t="shared" si="12"/>
        <v>927.79708179049658</v>
      </c>
      <c r="Y27" s="92">
        <f t="shared" si="13"/>
        <v>23589.670491964825</v>
      </c>
      <c r="Z27" s="318">
        <f t="shared" si="14"/>
        <v>2686.0507701554061</v>
      </c>
      <c r="AA27" s="323">
        <f t="shared" si="15"/>
        <v>134062.11755168973</v>
      </c>
    </row>
    <row r="28" spans="1:27" x14ac:dyDescent="0.3">
      <c r="A28" s="88" t="s">
        <v>63</v>
      </c>
      <c r="B28" s="89" t="s">
        <v>134</v>
      </c>
      <c r="C28" s="90">
        <f>'2026'!C28*1.02</f>
        <v>90337.149969939652</v>
      </c>
      <c r="D28" s="90">
        <f t="shared" si="0"/>
        <v>46.178734808914832</v>
      </c>
      <c r="E28" s="89">
        <v>37.5</v>
      </c>
      <c r="F28" s="92">
        <f t="shared" si="2"/>
        <v>1212.3467212223497</v>
      </c>
      <c r="G28" s="92">
        <f t="shared" si="3"/>
        <v>12130.308311578965</v>
      </c>
      <c r="H28" s="92">
        <f t="shared" si="4"/>
        <v>5777.2460943627311</v>
      </c>
      <c r="I28" s="92">
        <f t="shared" si="5"/>
        <v>686.62122518371496</v>
      </c>
      <c r="J28" s="92">
        <f t="shared" si="6"/>
        <v>19806.522352347758</v>
      </c>
      <c r="K28" s="318">
        <f t="shared" si="7"/>
        <v>2251.2133219345983</v>
      </c>
      <c r="L28" s="323">
        <f t="shared" si="8"/>
        <v>112394.88564422201</v>
      </c>
      <c r="P28" s="88" t="s">
        <v>164</v>
      </c>
      <c r="Q28" s="89" t="s">
        <v>137</v>
      </c>
      <c r="R28" s="90">
        <f>'2026'!R28*1.02</f>
        <v>109321.62064641908</v>
      </c>
      <c r="S28" s="90">
        <f t="shared" si="9"/>
        <v>55.883256560469817</v>
      </c>
      <c r="T28" s="89">
        <v>37.5</v>
      </c>
      <c r="U28" s="92">
        <f t="shared" si="1"/>
        <v>1467.1229764665136</v>
      </c>
      <c r="V28" s="92">
        <f t="shared" si="10"/>
        <v>14679.508530032343</v>
      </c>
      <c r="W28" s="92">
        <f t="shared" si="11"/>
        <v>6838.0197423340278</v>
      </c>
      <c r="X28" s="92">
        <f t="shared" si="12"/>
        <v>941.01189114688452</v>
      </c>
      <c r="Y28" s="92">
        <f t="shared" si="13"/>
        <v>23925.66313997977</v>
      </c>
      <c r="Z28" s="318">
        <f t="shared" si="14"/>
        <v>2724.3087573229036</v>
      </c>
      <c r="AA28" s="323">
        <f t="shared" si="15"/>
        <v>135971.59254372175</v>
      </c>
    </row>
    <row r="29" spans="1:27" x14ac:dyDescent="0.3">
      <c r="A29" s="88" t="s">
        <v>64</v>
      </c>
      <c r="B29" s="89" t="s">
        <v>134</v>
      </c>
      <c r="C29" s="90">
        <f>'2026'!C29*1.02</f>
        <v>92094.128956112007</v>
      </c>
      <c r="D29" s="90">
        <f t="shared" si="0"/>
        <v>47.076871031878341</v>
      </c>
      <c r="E29" s="89">
        <v>37.5</v>
      </c>
      <c r="F29" s="92">
        <f t="shared" si="2"/>
        <v>1235.92581037727</v>
      </c>
      <c r="G29" s="92">
        <f t="shared" si="3"/>
        <v>12366.23225655983</v>
      </c>
      <c r="H29" s="92">
        <f t="shared" si="4"/>
        <v>5889.6085054983414</v>
      </c>
      <c r="I29" s="92">
        <f t="shared" si="5"/>
        <v>699.97541074866956</v>
      </c>
      <c r="J29" s="92">
        <f t="shared" si="6"/>
        <v>20191.741983184111</v>
      </c>
      <c r="K29" s="318">
        <f t="shared" si="7"/>
        <v>2294.9974628040691</v>
      </c>
      <c r="L29" s="323">
        <f t="shared" si="8"/>
        <v>114580.86840210018</v>
      </c>
      <c r="P29" s="88" t="s">
        <v>165</v>
      </c>
      <c r="Q29" s="89" t="s">
        <v>137</v>
      </c>
      <c r="R29" s="90">
        <f>'2026'!R29*1.02</f>
        <v>110854.5705968141</v>
      </c>
      <c r="S29" s="90">
        <f t="shared" si="9"/>
        <v>56.666873148531174</v>
      </c>
      <c r="T29" s="89">
        <v>37.5</v>
      </c>
      <c r="U29" s="92">
        <f t="shared" si="1"/>
        <v>1487.6955409848517</v>
      </c>
      <c r="V29" s="92">
        <f t="shared" si="10"/>
        <v>14885.35026325836</v>
      </c>
      <c r="W29" s="92">
        <f t="shared" si="11"/>
        <v>6933.9050938576229</v>
      </c>
      <c r="X29" s="92">
        <f t="shared" si="12"/>
        <v>954.20712300792968</v>
      </c>
      <c r="Y29" s="92">
        <f t="shared" si="13"/>
        <v>24261.158021108768</v>
      </c>
      <c r="Z29" s="318">
        <f t="shared" si="14"/>
        <v>2762.5100659908949</v>
      </c>
      <c r="AA29" s="323">
        <f t="shared" si="15"/>
        <v>137878.23868391375</v>
      </c>
    </row>
    <row r="30" spans="1:27" x14ac:dyDescent="0.3">
      <c r="A30" s="88" t="s">
        <v>65</v>
      </c>
      <c r="B30" s="89" t="s">
        <v>134</v>
      </c>
      <c r="C30" s="90">
        <f>'2026'!C30*1.02</f>
        <v>93851.107942284318</v>
      </c>
      <c r="D30" s="90">
        <f t="shared" si="0"/>
        <v>47.97500725484182</v>
      </c>
      <c r="E30" s="89">
        <v>37.5</v>
      </c>
      <c r="F30" s="92">
        <f t="shared" si="2"/>
        <v>1259.5048995321899</v>
      </c>
      <c r="G30" s="92">
        <f t="shared" si="3"/>
        <v>12602.156201540687</v>
      </c>
      <c r="H30" s="92">
        <f t="shared" si="4"/>
        <v>6001.970916633948</v>
      </c>
      <c r="I30" s="92">
        <f t="shared" si="5"/>
        <v>713.32959631362371</v>
      </c>
      <c r="J30" s="92">
        <f t="shared" si="6"/>
        <v>20576.961614020449</v>
      </c>
      <c r="K30" s="318">
        <f t="shared" si="7"/>
        <v>2338.7816036735389</v>
      </c>
      <c r="L30" s="323">
        <f t="shared" si="8"/>
        <v>116766.85115997829</v>
      </c>
      <c r="P30" s="88" t="s">
        <v>166</v>
      </c>
      <c r="Q30" s="89" t="s">
        <v>137</v>
      </c>
      <c r="R30" s="90">
        <f>'2026'!R30*1.02</f>
        <v>113921.60770083142</v>
      </c>
      <c r="S30" s="90">
        <f t="shared" si="9"/>
        <v>58.234687642597528</v>
      </c>
      <c r="T30" s="89">
        <v>37.5</v>
      </c>
      <c r="U30" s="92">
        <f t="shared" si="1"/>
        <v>1528.8559315679065</v>
      </c>
      <c r="V30" s="92">
        <f t="shared" si="10"/>
        <v>15297.18643129291</v>
      </c>
      <c r="W30" s="92">
        <f t="shared" si="11"/>
        <v>7125.7469284712261</v>
      </c>
      <c r="X30" s="92">
        <f t="shared" si="12"/>
        <v>980.60737547769168</v>
      </c>
      <c r="Y30" s="92">
        <f t="shared" si="13"/>
        <v>24932.396666809731</v>
      </c>
      <c r="Z30" s="318">
        <f t="shared" si="14"/>
        <v>2838.9410225766296</v>
      </c>
      <c r="AA30" s="323">
        <f t="shared" si="15"/>
        <v>141692.94539021776</v>
      </c>
    </row>
    <row r="31" spans="1:27" x14ac:dyDescent="0.3">
      <c r="A31" s="88" t="s">
        <v>66</v>
      </c>
      <c r="B31" s="89" t="s">
        <v>134</v>
      </c>
      <c r="C31" s="90">
        <f>'2026'!C31*1.02</f>
        <v>95610.361334911198</v>
      </c>
      <c r="D31" s="90">
        <f t="shared" si="0"/>
        <v>48.874306113692626</v>
      </c>
      <c r="E31" s="89">
        <v>37.5</v>
      </c>
      <c r="F31" s="92">
        <f t="shared" si="2"/>
        <v>1283.1145117798667</v>
      </c>
      <c r="G31" s="92">
        <f t="shared" si="3"/>
        <v>12838.385549686567</v>
      </c>
      <c r="H31" s="92">
        <f t="shared" si="4"/>
        <v>6114.478780728954</v>
      </c>
      <c r="I31" s="92">
        <f t="shared" si="5"/>
        <v>726.70106885018299</v>
      </c>
      <c r="J31" s="92">
        <f t="shared" si="6"/>
        <v>20962.679911045569</v>
      </c>
      <c r="K31" s="318">
        <f t="shared" si="7"/>
        <v>2382.6224230425155</v>
      </c>
      <c r="L31" s="323">
        <f t="shared" si="8"/>
        <v>118955.66366899929</v>
      </c>
      <c r="P31" s="88" t="s">
        <v>167</v>
      </c>
      <c r="Q31" s="89" t="s">
        <v>137</v>
      </c>
      <c r="R31" s="90">
        <f>'2026'!R31*1.02</f>
        <v>116986.37039839412</v>
      </c>
      <c r="S31" s="90">
        <f t="shared" si="9"/>
        <v>59.801339500776542</v>
      </c>
      <c r="T31" s="89">
        <v>37.5</v>
      </c>
      <c r="U31" s="92">
        <f t="shared" si="1"/>
        <v>1569.9857990582034</v>
      </c>
      <c r="V31" s="92">
        <f t="shared" si="10"/>
        <v>15708.717196162435</v>
      </c>
      <c r="W31" s="92">
        <f t="shared" si="11"/>
        <v>7317.4464999520042</v>
      </c>
      <c r="X31" s="92">
        <f t="shared" si="12"/>
        <v>1006.9880504521107</v>
      </c>
      <c r="Y31" s="92">
        <f t="shared" si="13"/>
        <v>25603.137545624752</v>
      </c>
      <c r="Z31" s="318">
        <f t="shared" si="14"/>
        <v>2915.3153006628563</v>
      </c>
      <c r="AA31" s="323">
        <f t="shared" si="15"/>
        <v>145504.82324468173</v>
      </c>
    </row>
    <row r="32" spans="1:27" x14ac:dyDescent="0.3">
      <c r="A32" s="88" t="s">
        <v>67</v>
      </c>
      <c r="B32" s="89" t="s">
        <v>134</v>
      </c>
      <c r="C32" s="90">
        <f>'2026'!C32*1.02</f>
        <v>99127.73091693774</v>
      </c>
      <c r="D32" s="90">
        <f t="shared" si="0"/>
        <v>50.672322513450602</v>
      </c>
      <c r="E32" s="89">
        <v>37.5</v>
      </c>
      <c r="F32" s="92">
        <f t="shared" si="2"/>
        <v>1330.3184747288424</v>
      </c>
      <c r="G32" s="92">
        <f t="shared" si="3"/>
        <v>13310.691544395824</v>
      </c>
      <c r="H32" s="92">
        <f t="shared" si="4"/>
        <v>6339.421782439269</v>
      </c>
      <c r="I32" s="92">
        <f t="shared" si="5"/>
        <v>753.43537043749939</v>
      </c>
      <c r="J32" s="92">
        <f t="shared" si="6"/>
        <v>21733.867172001435</v>
      </c>
      <c r="K32" s="318">
        <f t="shared" si="7"/>
        <v>2470.2757225307168</v>
      </c>
      <c r="L32" s="323">
        <f t="shared" si="8"/>
        <v>123331.87381146989</v>
      </c>
      <c r="P32" s="88" t="s">
        <v>168</v>
      </c>
      <c r="Q32" s="89" t="s">
        <v>137</v>
      </c>
      <c r="R32" s="90">
        <f>'2026'!R32*1.02</f>
        <v>120054.54470563875</v>
      </c>
      <c r="S32" s="90">
        <f t="shared" si="9"/>
        <v>61.369735312786581</v>
      </c>
      <c r="T32" s="89">
        <v>37.5</v>
      </c>
      <c r="U32" s="92">
        <f t="shared" si="1"/>
        <v>1611.1614511876367</v>
      </c>
      <c r="V32" s="92">
        <f t="shared" si="10"/>
        <v>16120.706065779497</v>
      </c>
      <c r="W32" s="92">
        <f t="shared" si="11"/>
        <v>7509.3594661320212</v>
      </c>
      <c r="X32" s="92">
        <f t="shared" si="12"/>
        <v>1033.3980916695441</v>
      </c>
      <c r="Y32" s="92">
        <f t="shared" si="13"/>
        <v>26274.625074768697</v>
      </c>
      <c r="Z32" s="318">
        <f t="shared" si="14"/>
        <v>2991.774596498346</v>
      </c>
      <c r="AA32" s="323">
        <f t="shared" si="15"/>
        <v>149320.9443769058</v>
      </c>
    </row>
    <row r="33" spans="1:27" x14ac:dyDescent="0.3">
      <c r="A33" s="88" t="s">
        <v>68</v>
      </c>
      <c r="B33" s="89" t="s">
        <v>134</v>
      </c>
      <c r="C33" s="90">
        <f>'2026'!C33*1.02</f>
        <v>102643.96329573698</v>
      </c>
      <c r="D33" s="90">
        <f t="shared" si="0"/>
        <v>52.469757595264902</v>
      </c>
      <c r="E33" s="89">
        <v>37.5</v>
      </c>
      <c r="F33" s="92">
        <f t="shared" si="2"/>
        <v>1377.5071761314396</v>
      </c>
      <c r="G33" s="92">
        <f t="shared" si="3"/>
        <v>13782.844837522567</v>
      </c>
      <c r="H33" s="92">
        <f t="shared" si="4"/>
        <v>6564.2920576698843</v>
      </c>
      <c r="I33" s="92">
        <f t="shared" si="5"/>
        <v>780.16102853901316</v>
      </c>
      <c r="J33" s="92">
        <f t="shared" si="6"/>
        <v>22504.805099862904</v>
      </c>
      <c r="K33" s="318">
        <f t="shared" si="7"/>
        <v>2557.9006827691642</v>
      </c>
      <c r="L33" s="323">
        <f t="shared" si="8"/>
        <v>127706.66907836906</v>
      </c>
      <c r="P33" s="88" t="s">
        <v>169</v>
      </c>
      <c r="Q33" s="89" t="s">
        <v>137</v>
      </c>
      <c r="R33" s="90">
        <f>'2026'!R33*1.02</f>
        <v>124037.03040762933</v>
      </c>
      <c r="S33" s="90">
        <f t="shared" si="9"/>
        <v>63.405510751503812</v>
      </c>
      <c r="T33" s="89">
        <v>37.5</v>
      </c>
      <c r="U33" s="92">
        <f t="shared" si="1"/>
        <v>1664.6073866054551</v>
      </c>
      <c r="V33" s="92">
        <f t="shared" si="10"/>
        <v>16655.467007736108</v>
      </c>
      <c r="W33" s="92">
        <f t="shared" si="11"/>
        <v>7758.4622117074132</v>
      </c>
      <c r="X33" s="92">
        <f t="shared" si="12"/>
        <v>1067.6782860147816</v>
      </c>
      <c r="Y33" s="92">
        <f t="shared" si="13"/>
        <v>27146.214892063759</v>
      </c>
      <c r="Z33" s="318">
        <f t="shared" si="14"/>
        <v>3091.0186491358108</v>
      </c>
      <c r="AA33" s="323">
        <f t="shared" si="15"/>
        <v>154274.26394882888</v>
      </c>
    </row>
    <row r="34" spans="1:27" x14ac:dyDescent="0.3">
      <c r="A34" s="88" t="s">
        <v>69</v>
      </c>
      <c r="B34" s="89" t="s">
        <v>134</v>
      </c>
      <c r="C34" s="90">
        <f>'2026'!C34*1.02</f>
        <v>106160.19567453623</v>
      </c>
      <c r="D34" s="90">
        <f t="shared" si="0"/>
        <v>54.267192677079223</v>
      </c>
      <c r="E34" s="89">
        <v>37.5</v>
      </c>
      <c r="F34" s="92">
        <f t="shared" si="2"/>
        <v>1424.6958775340368</v>
      </c>
      <c r="G34" s="92">
        <f t="shared" si="3"/>
        <v>14254.99813064931</v>
      </c>
      <c r="H34" s="92">
        <f t="shared" si="4"/>
        <v>6789.1623329004988</v>
      </c>
      <c r="I34" s="92">
        <f t="shared" si="5"/>
        <v>806.88668664052693</v>
      </c>
      <c r="J34" s="92">
        <f t="shared" si="6"/>
        <v>23275.743027724373</v>
      </c>
      <c r="K34" s="318">
        <f t="shared" si="7"/>
        <v>2645.525643007612</v>
      </c>
      <c r="L34" s="323">
        <f t="shared" si="8"/>
        <v>132081.46434526821</v>
      </c>
      <c r="P34" s="88" t="s">
        <v>170</v>
      </c>
      <c r="Q34" s="89" t="s">
        <v>137</v>
      </c>
      <c r="R34" s="90">
        <f>'2026'!R34*1.02</f>
        <v>127997.90924830129</v>
      </c>
      <c r="S34" s="90">
        <f t="shared" si="9"/>
        <v>65.43024114929139</v>
      </c>
      <c r="T34" s="89">
        <v>37.5</v>
      </c>
      <c r="U34" s="92">
        <f t="shared" si="1"/>
        <v>1717.7633526420802</v>
      </c>
      <c r="V34" s="92">
        <f t="shared" si="10"/>
        <v>17187.326619624997</v>
      </c>
      <c r="W34" s="92">
        <f t="shared" si="11"/>
        <v>8006.2134575209757</v>
      </c>
      <c r="X34" s="92">
        <f t="shared" si="12"/>
        <v>1101.7724941542626</v>
      </c>
      <c r="Y34" s="92">
        <f t="shared" si="13"/>
        <v>28013.075923942313</v>
      </c>
      <c r="Z34" s="318">
        <f t="shared" si="14"/>
        <v>3189.7242560279551</v>
      </c>
      <c r="AA34" s="323">
        <f t="shared" si="15"/>
        <v>159200.70942827154</v>
      </c>
    </row>
    <row r="35" spans="1:27" x14ac:dyDescent="0.3">
      <c r="A35" s="88" t="s">
        <v>70</v>
      </c>
      <c r="B35" s="89" t="s">
        <v>134</v>
      </c>
      <c r="C35" s="90">
        <f>'2026'!C35*1.02</f>
        <v>110259.81330893828</v>
      </c>
      <c r="D35" s="90">
        <f t="shared" si="0"/>
        <v>56.362843863994009</v>
      </c>
      <c r="E35" s="89">
        <v>37.5</v>
      </c>
      <c r="F35" s="92">
        <f t="shared" si="2"/>
        <v>1479.7137522288494</v>
      </c>
      <c r="G35" s="92">
        <f t="shared" si="3"/>
        <v>14805.487335604645</v>
      </c>
      <c r="H35" s="92">
        <f t="shared" si="4"/>
        <v>7051.3412922169164</v>
      </c>
      <c r="I35" s="92">
        <f t="shared" si="5"/>
        <v>838.04645295875343</v>
      </c>
      <c r="J35" s="92">
        <f t="shared" si="6"/>
        <v>24174.588833009162</v>
      </c>
      <c r="K35" s="318">
        <f t="shared" si="7"/>
        <v>2747.6886383697079</v>
      </c>
      <c r="L35" s="323">
        <f t="shared" si="8"/>
        <v>137182.09078031714</v>
      </c>
      <c r="P35" s="88" t="s">
        <v>171</v>
      </c>
      <c r="Q35" s="89" t="s">
        <v>137</v>
      </c>
      <c r="R35" s="90">
        <f>'2026'!R35*1.02</f>
        <v>131946.27885347299</v>
      </c>
      <c r="S35" s="90">
        <f t="shared" si="9"/>
        <v>67.448577049698656</v>
      </c>
      <c r="T35" s="89">
        <v>37.5</v>
      </c>
      <c r="U35" s="92">
        <f t="shared" si="1"/>
        <v>1770.7514416685408</v>
      </c>
      <c r="V35" s="92">
        <f t="shared" si="10"/>
        <v>17717.506514106255</v>
      </c>
      <c r="W35" s="92">
        <f t="shared" si="11"/>
        <v>8253.1822561040044</v>
      </c>
      <c r="X35" s="92">
        <f t="shared" si="12"/>
        <v>1135.7590260693585</v>
      </c>
      <c r="Y35" s="92">
        <f t="shared" si="13"/>
        <v>28877.199237948156</v>
      </c>
      <c r="Z35" s="318">
        <f t="shared" si="14"/>
        <v>3288.1181311728096</v>
      </c>
      <c r="AA35" s="323">
        <f t="shared" si="15"/>
        <v>164111.596222594</v>
      </c>
    </row>
    <row r="36" spans="1:27" x14ac:dyDescent="0.3">
      <c r="A36" s="88" t="s">
        <v>71</v>
      </c>
      <c r="B36" s="89" t="s">
        <v>134</v>
      </c>
      <c r="C36" s="90">
        <f>'2026'!C36*1.02</f>
        <v>110848.88458067761</v>
      </c>
      <c r="D36" s="90">
        <f t="shared" si="0"/>
        <v>56.663966558812838</v>
      </c>
      <c r="E36" s="89">
        <v>37.5</v>
      </c>
      <c r="F36" s="92">
        <f t="shared" si="2"/>
        <v>1487.6192332529586</v>
      </c>
      <c r="G36" s="92">
        <f t="shared" si="3"/>
        <v>14884.586755345801</v>
      </c>
      <c r="H36" s="92">
        <f t="shared" si="4"/>
        <v>7089.013608701217</v>
      </c>
      <c r="I36" s="92">
        <f t="shared" si="5"/>
        <v>842.52377860447928</v>
      </c>
      <c r="J36" s="92">
        <f t="shared" si="6"/>
        <v>24303.743375904454</v>
      </c>
      <c r="K36" s="318">
        <f t="shared" si="7"/>
        <v>2762.3683697421257</v>
      </c>
      <c r="L36" s="323">
        <f t="shared" si="8"/>
        <v>137914.99632632418</v>
      </c>
      <c r="P36" s="88" t="s">
        <v>172</v>
      </c>
      <c r="Q36" s="89" t="s">
        <v>137</v>
      </c>
      <c r="R36" s="90">
        <f>'2026'!R36*1.02</f>
        <v>135902.60888123579</v>
      </c>
      <c r="S36" s="90">
        <f t="shared" si="9"/>
        <v>69.470982175711583</v>
      </c>
      <c r="T36" s="89">
        <v>37.5</v>
      </c>
      <c r="U36" s="92">
        <f t="shared" si="1"/>
        <v>1823.8463615196522</v>
      </c>
      <c r="V36" s="92">
        <f t="shared" si="10"/>
        <v>18248.755319665099</v>
      </c>
      <c r="W36" s="92">
        <f t="shared" si="11"/>
        <v>8500.6489756519204</v>
      </c>
      <c r="X36" s="92">
        <f t="shared" si="12"/>
        <v>1169.8140792181541</v>
      </c>
      <c r="Y36" s="92">
        <f t="shared" si="13"/>
        <v>29743.064736054828</v>
      </c>
      <c r="Z36" s="318">
        <f t="shared" si="14"/>
        <v>3386.7103810659396</v>
      </c>
      <c r="AA36" s="323">
        <f t="shared" si="15"/>
        <v>169032.38399835656</v>
      </c>
    </row>
    <row r="37" spans="1:27" x14ac:dyDescent="0.3">
      <c r="A37" s="88" t="s">
        <v>72</v>
      </c>
      <c r="B37" s="89" t="s">
        <v>134</v>
      </c>
      <c r="C37" s="90">
        <f>'2026'!C37*1.02</f>
        <v>114365.11695947684</v>
      </c>
      <c r="D37" s="90">
        <f t="shared" si="0"/>
        <v>58.461401640627145</v>
      </c>
      <c r="E37" s="89">
        <v>37.5</v>
      </c>
      <c r="F37" s="92">
        <f t="shared" si="2"/>
        <v>1534.8079346555558</v>
      </c>
      <c r="G37" s="92">
        <f t="shared" si="3"/>
        <v>15356.740048472544</v>
      </c>
      <c r="H37" s="92">
        <f t="shared" si="4"/>
        <v>7313.8838839318323</v>
      </c>
      <c r="I37" s="92">
        <f t="shared" si="5"/>
        <v>869.24943670599305</v>
      </c>
      <c r="J37" s="92">
        <f t="shared" si="6"/>
        <v>25074.681303765923</v>
      </c>
      <c r="K37" s="318">
        <f t="shared" si="7"/>
        <v>2849.9933299805734</v>
      </c>
      <c r="L37" s="323">
        <f t="shared" si="8"/>
        <v>142289.79159322334</v>
      </c>
      <c r="P37" s="88" t="s">
        <v>173</v>
      </c>
      <c r="Q37" s="89" t="s">
        <v>137</v>
      </c>
      <c r="R37" s="90">
        <f>'2026'!R37*1.02</f>
        <v>144300.85471481676</v>
      </c>
      <c r="S37" s="90">
        <f t="shared" si="9"/>
        <v>73.764015189682681</v>
      </c>
      <c r="T37" s="89">
        <v>37.5</v>
      </c>
      <c r="U37" s="92">
        <f t="shared" si="1"/>
        <v>1936.5528815255316</v>
      </c>
      <c r="V37" s="92">
        <f t="shared" si="10"/>
        <v>19376.456506515355</v>
      </c>
      <c r="W37" s="92">
        <f t="shared" si="11"/>
        <v>9025.9555936057423</v>
      </c>
      <c r="X37" s="92">
        <f t="shared" si="12"/>
        <v>1242.1039807714324</v>
      </c>
      <c r="Y37" s="92">
        <f t="shared" si="13"/>
        <v>31581.06896241806</v>
      </c>
      <c r="Z37" s="318">
        <f t="shared" si="14"/>
        <v>3595.9957404970305</v>
      </c>
      <c r="AA37" s="323">
        <f t="shared" si="15"/>
        <v>179477.91941773184</v>
      </c>
    </row>
    <row r="38" spans="1:27" x14ac:dyDescent="0.3">
      <c r="A38" s="88" t="s">
        <v>73</v>
      </c>
      <c r="B38" s="89" t="s">
        <v>134</v>
      </c>
      <c r="C38" s="90">
        <f>'2026'!C38*1.02</f>
        <v>117888.17255763986</v>
      </c>
      <c r="D38" s="90">
        <f t="shared" si="0"/>
        <v>60.262324630103443</v>
      </c>
      <c r="E38" s="89">
        <v>37.5</v>
      </c>
      <c r="F38" s="92">
        <f t="shared" si="2"/>
        <v>1582.0882053364246</v>
      </c>
      <c r="G38" s="92">
        <f t="shared" si="3"/>
        <v>15829.809551094359</v>
      </c>
      <c r="H38" s="92">
        <f t="shared" si="4"/>
        <v>7539.1905180406438</v>
      </c>
      <c r="I38" s="92">
        <f t="shared" si="5"/>
        <v>896.0269557223221</v>
      </c>
      <c r="J38" s="92">
        <f t="shared" si="6"/>
        <v>25847.115230193747</v>
      </c>
      <c r="K38" s="318">
        <f t="shared" si="7"/>
        <v>2937.7883257175426</v>
      </c>
      <c r="L38" s="323">
        <f t="shared" si="8"/>
        <v>146673.07611355119</v>
      </c>
      <c r="P38" s="88" t="s">
        <v>174</v>
      </c>
      <c r="Q38" s="89" t="s">
        <v>137</v>
      </c>
      <c r="R38" s="90">
        <f>'2026'!R38*1.02</f>
        <v>148740.49611418031</v>
      </c>
      <c r="S38" s="90">
        <f t="shared" si="9"/>
        <v>76.033480441753511</v>
      </c>
      <c r="T38" s="89">
        <v>37.5</v>
      </c>
      <c r="U38" s="92">
        <f t="shared" si="1"/>
        <v>1996.1339585875426</v>
      </c>
      <c r="V38" s="92">
        <f t="shared" si="10"/>
        <v>19972.603484641742</v>
      </c>
      <c r="W38" s="92">
        <f t="shared" si="11"/>
        <v>9303.6532288788221</v>
      </c>
      <c r="X38" s="92">
        <f t="shared" si="12"/>
        <v>1280.3192516805718</v>
      </c>
      <c r="Y38" s="92">
        <f t="shared" si="13"/>
        <v>32552.70992378868</v>
      </c>
      <c r="Z38" s="318">
        <f t="shared" si="14"/>
        <v>3706.6321715354838</v>
      </c>
      <c r="AA38" s="323">
        <f t="shared" si="15"/>
        <v>184999.83820950447</v>
      </c>
    </row>
    <row r="39" spans="1:27" x14ac:dyDescent="0.3">
      <c r="A39" s="88" t="s">
        <v>74</v>
      </c>
      <c r="B39" s="89" t="s">
        <v>134</v>
      </c>
      <c r="C39" s="90">
        <f>'2026'!C39*1.02</f>
        <v>121400.99332675721</v>
      </c>
      <c r="D39" s="90">
        <f t="shared" si="0"/>
        <v>62.058015758086746</v>
      </c>
      <c r="E39" s="89">
        <v>37.5</v>
      </c>
      <c r="F39" s="92">
        <f t="shared" si="2"/>
        <v>1629.2311220998856</v>
      </c>
      <c r="G39" s="92">
        <f t="shared" si="3"/>
        <v>16301.504739473565</v>
      </c>
      <c r="H39" s="92">
        <f t="shared" si="4"/>
        <v>7763.8426138321593</v>
      </c>
      <c r="I39" s="92">
        <f t="shared" si="5"/>
        <v>922.72668336642812</v>
      </c>
      <c r="J39" s="92">
        <f t="shared" si="6"/>
        <v>26617.30515877204</v>
      </c>
      <c r="K39" s="318">
        <f t="shared" si="7"/>
        <v>3025.3282682067288</v>
      </c>
      <c r="L39" s="323">
        <f t="shared" si="8"/>
        <v>151043.62675373597</v>
      </c>
      <c r="P39" s="88" t="s">
        <v>175</v>
      </c>
      <c r="Q39" s="89" t="s">
        <v>137</v>
      </c>
      <c r="R39" s="90">
        <f>'2026'!R39*1.02</f>
        <v>153183.54912322582</v>
      </c>
      <c r="S39" s="90">
        <f t="shared" si="9"/>
        <v>78.304689647655366</v>
      </c>
      <c r="T39" s="89">
        <v>37.5</v>
      </c>
      <c r="U39" s="92">
        <f t="shared" si="1"/>
        <v>2055.7608202886904</v>
      </c>
      <c r="V39" s="92">
        <f t="shared" si="10"/>
        <v>20569.20856751567</v>
      </c>
      <c r="W39" s="92">
        <f t="shared" si="11"/>
        <v>9581.5642588511455</v>
      </c>
      <c r="X39" s="92">
        <f t="shared" si="12"/>
        <v>1318.5638888327264</v>
      </c>
      <c r="Y39" s="92">
        <f t="shared" si="13"/>
        <v>33525.097535488232</v>
      </c>
      <c r="Z39" s="318">
        <f t="shared" si="14"/>
        <v>3817.3536203231993</v>
      </c>
      <c r="AA39" s="323">
        <f t="shared" si="15"/>
        <v>190526.00027903725</v>
      </c>
    </row>
    <row r="40" spans="1:27" x14ac:dyDescent="0.3">
      <c r="A40" s="88" t="s">
        <v>75</v>
      </c>
      <c r="B40" s="89" t="s">
        <v>134</v>
      </c>
      <c r="C40" s="90">
        <f>'2026'!C40*1.02</f>
        <v>128432.32088112837</v>
      </c>
      <c r="D40" s="90">
        <f t="shared" si="0"/>
        <v>65.652304603771682</v>
      </c>
      <c r="E40" s="89">
        <v>37.5</v>
      </c>
      <c r="F40" s="92">
        <f t="shared" si="2"/>
        <v>1723.5932633587013</v>
      </c>
      <c r="G40" s="92">
        <f t="shared" si="3"/>
        <v>17245.65862414454</v>
      </c>
      <c r="H40" s="92">
        <f t="shared" si="4"/>
        <v>8213.5104378136912</v>
      </c>
      <c r="I40" s="92">
        <f t="shared" si="5"/>
        <v>976.16935608365304</v>
      </c>
      <c r="J40" s="92">
        <f t="shared" si="6"/>
        <v>28158.931681400583</v>
      </c>
      <c r="K40" s="318">
        <f t="shared" si="7"/>
        <v>3200.5498494338694</v>
      </c>
      <c r="L40" s="323">
        <f t="shared" si="8"/>
        <v>159791.80241196285</v>
      </c>
      <c r="P40" s="88" t="s">
        <v>78</v>
      </c>
      <c r="Q40" s="89" t="s">
        <v>137</v>
      </c>
      <c r="R40" s="90">
        <f>'2026'!R40*1.02</f>
        <v>0</v>
      </c>
      <c r="S40" s="90">
        <f t="shared" si="9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'2026'!C41*1.02</f>
        <v>130779.50834226732</v>
      </c>
      <c r="D41" s="90">
        <f t="shared" si="0"/>
        <v>66.852144839497669</v>
      </c>
      <c r="E41" s="89">
        <v>37.5</v>
      </c>
      <c r="F41" s="92">
        <f t="shared" si="2"/>
        <v>1755.0930950841089</v>
      </c>
      <c r="G41" s="92">
        <f t="shared" si="3"/>
        <v>17560.834690449065</v>
      </c>
      <c r="H41" s="92">
        <f t="shared" si="4"/>
        <v>8363.6178919132981</v>
      </c>
      <c r="I41" s="92">
        <f t="shared" si="5"/>
        <v>994.00951078013577</v>
      </c>
      <c r="J41" s="92">
        <f t="shared" si="6"/>
        <v>28673.555188226608</v>
      </c>
      <c r="K41" s="318">
        <f t="shared" si="7"/>
        <v>3259.0420609255116</v>
      </c>
      <c r="L41" s="323">
        <f t="shared" si="8"/>
        <v>162712.10559141944</v>
      </c>
      <c r="P41" s="88" t="s">
        <v>176</v>
      </c>
      <c r="Q41" s="89" t="s">
        <v>137</v>
      </c>
      <c r="R41" s="90">
        <f>'2026'!R41*1.02</f>
        <v>0</v>
      </c>
      <c r="S41" s="90">
        <f t="shared" si="9"/>
        <v>0</v>
      </c>
      <c r="T41" s="89">
        <v>37.5</v>
      </c>
      <c r="U41" s="92">
        <f t="shared" si="1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f>'2026'!C42*1.02</f>
        <v>133124.42139695166</v>
      </c>
      <c r="D42" s="90">
        <f t="shared" si="0"/>
        <v>68.050822439336315</v>
      </c>
      <c r="E42" s="89">
        <v>37.5</v>
      </c>
      <c r="F42" s="92">
        <f t="shared" si="2"/>
        <v>1786.562403716759</v>
      </c>
      <c r="G42" s="92">
        <f t="shared" si="3"/>
        <v>17875.705353588564</v>
      </c>
      <c r="H42" s="92">
        <f t="shared" si="4"/>
        <v>8513.5798930535057</v>
      </c>
      <c r="I42" s="92">
        <f t="shared" si="5"/>
        <v>1011.832378505013</v>
      </c>
      <c r="J42" s="92">
        <f t="shared" si="6"/>
        <v>29187.680028863841</v>
      </c>
      <c r="K42" s="318">
        <f t="shared" si="7"/>
        <v>3317.4775939176452</v>
      </c>
      <c r="L42" s="323">
        <f t="shared" si="8"/>
        <v>165629.57901973312</v>
      </c>
      <c r="P42" s="88" t="s">
        <v>177</v>
      </c>
      <c r="Q42" s="89" t="s">
        <v>137</v>
      </c>
      <c r="R42" s="90">
        <f>'2026'!R42*1.02</f>
        <v>162998.75017801762</v>
      </c>
      <c r="S42" s="90">
        <f t="shared" si="9"/>
        <v>83.322044819433927</v>
      </c>
      <c r="T42" s="89">
        <v>37.5</v>
      </c>
      <c r="U42" s="92">
        <f t="shared" si="1"/>
        <v>2187.4832270822917</v>
      </c>
      <c r="V42" s="92">
        <f t="shared" si="10"/>
        <v>21887.17592617574</v>
      </c>
      <c r="W42" s="92">
        <f t="shared" si="11"/>
        <v>10195.500808554525</v>
      </c>
      <c r="X42" s="92">
        <f t="shared" si="12"/>
        <v>1403.0505699845676</v>
      </c>
      <c r="Y42" s="92">
        <f t="shared" si="13"/>
        <v>35673.210531797122</v>
      </c>
      <c r="Z42" s="318">
        <f t="shared" si="14"/>
        <v>4061.949684947404</v>
      </c>
      <c r="AA42" s="323">
        <f t="shared" si="15"/>
        <v>202733.91039476218</v>
      </c>
    </row>
    <row r="43" spans="1:27" x14ac:dyDescent="0.3">
      <c r="A43" s="88" t="s">
        <v>78</v>
      </c>
      <c r="B43" s="89" t="s">
        <v>134</v>
      </c>
      <c r="C43" s="90">
        <f>'2026'!C43*1.02</f>
        <v>136051.58250401157</v>
      </c>
      <c r="D43" s="90">
        <f t="shared" si="0"/>
        <v>69.547134826331799</v>
      </c>
      <c r="E43" s="89">
        <v>37.5</v>
      </c>
      <c r="F43" s="92">
        <f t="shared" si="2"/>
        <v>1825.8456240952473</v>
      </c>
      <c r="G43" s="92">
        <f t="shared" si="3"/>
        <v>18268.759226974154</v>
      </c>
      <c r="H43" s="92">
        <f t="shared" si="4"/>
        <v>8700.7778517998213</v>
      </c>
      <c r="I43" s="92">
        <f t="shared" si="5"/>
        <v>1034.0807109608011</v>
      </c>
      <c r="J43" s="92">
        <f t="shared" si="6"/>
        <v>29829.463413830024</v>
      </c>
      <c r="K43" s="318">
        <f t="shared" si="7"/>
        <v>3390.4228227836752</v>
      </c>
      <c r="L43" s="323">
        <f t="shared" si="8"/>
        <v>169271.46874062528</v>
      </c>
      <c r="P43" s="88" t="s">
        <v>178</v>
      </c>
      <c r="Q43" s="89" t="s">
        <v>137</v>
      </c>
      <c r="R43" s="90">
        <f>'2026'!R43*1.02</f>
        <v>166232.95615644741</v>
      </c>
      <c r="S43" s="90">
        <f t="shared" si="9"/>
        <v>84.975313051219132</v>
      </c>
      <c r="T43" s="89">
        <v>37.5</v>
      </c>
      <c r="U43" s="92">
        <f t="shared" si="1"/>
        <v>2230.8870649829983</v>
      </c>
      <c r="V43" s="92">
        <f t="shared" si="10"/>
        <v>22321.459226839528</v>
      </c>
      <c r="W43" s="92">
        <f t="shared" si="11"/>
        <v>10397.798983430712</v>
      </c>
      <c r="X43" s="92">
        <f t="shared" si="12"/>
        <v>1430.8897683620246</v>
      </c>
      <c r="Y43" s="92">
        <f t="shared" si="13"/>
        <v>36381.035043615258</v>
      </c>
      <c r="Z43" s="318">
        <f t="shared" si="14"/>
        <v>4142.5465112469328</v>
      </c>
      <c r="AA43" s="323">
        <f t="shared" si="15"/>
        <v>206756.53771130962</v>
      </c>
    </row>
    <row r="44" spans="1:27" x14ac:dyDescent="0.3">
      <c r="A44" s="88" t="s">
        <v>79</v>
      </c>
      <c r="B44" s="89" t="s">
        <v>134</v>
      </c>
      <c r="C44" s="90">
        <f>'2026'!C44*1.02</f>
        <v>0</v>
      </c>
      <c r="D44" s="90">
        <f t="shared" si="0"/>
        <v>0</v>
      </c>
      <c r="E44" s="89">
        <v>37.5</v>
      </c>
      <c r="F44" s="92">
        <f t="shared" si="2"/>
        <v>0</v>
      </c>
      <c r="G44" s="92">
        <f t="shared" si="3"/>
        <v>0</v>
      </c>
      <c r="H44" s="92">
        <f t="shared" si="4"/>
        <v>0</v>
      </c>
      <c r="I44" s="92">
        <f t="shared" si="5"/>
        <v>0</v>
      </c>
      <c r="J44" s="92">
        <f t="shared" si="6"/>
        <v>0</v>
      </c>
      <c r="K44" s="318">
        <f t="shared" si="7"/>
        <v>0</v>
      </c>
      <c r="L44" s="323">
        <f t="shared" si="8"/>
        <v>0</v>
      </c>
      <c r="P44" s="88" t="s">
        <v>179</v>
      </c>
      <c r="Q44" s="89" t="s">
        <v>137</v>
      </c>
      <c r="R44" s="90">
        <f>'2026'!R44*1.02</f>
        <v>169461.47611874074</v>
      </c>
      <c r="S44" s="90">
        <f t="shared" si="9"/>
        <v>86.625674693286001</v>
      </c>
      <c r="T44" s="89">
        <v>37.5</v>
      </c>
      <c r="U44" s="92">
        <f t="shared" si="1"/>
        <v>2274.2145951518119</v>
      </c>
      <c r="V44" s="92">
        <f t="shared" si="10"/>
        <v>22754.979019590763</v>
      </c>
      <c r="W44" s="92">
        <f t="shared" si="11"/>
        <v>10599.74150047484</v>
      </c>
      <c r="X44" s="92">
        <f t="shared" si="12"/>
        <v>1458.6800230011247</v>
      </c>
      <c r="Y44" s="92">
        <f t="shared" si="13"/>
        <v>37087.615138218534</v>
      </c>
      <c r="Z44" s="318">
        <f t="shared" si="14"/>
        <v>4223.0016412976929</v>
      </c>
      <c r="AA44" s="323">
        <f t="shared" si="15"/>
        <v>210772.09289825696</v>
      </c>
    </row>
    <row r="45" spans="1:27" x14ac:dyDescent="0.3">
      <c r="A45" s="88" t="s">
        <v>80</v>
      </c>
      <c r="B45" s="89" t="s">
        <v>134</v>
      </c>
      <c r="C45" s="90">
        <f>'2026'!C45*1.02</f>
        <v>146844.77833427789</v>
      </c>
      <c r="D45" s="90">
        <f t="shared" si="0"/>
        <v>75.06442342966281</v>
      </c>
      <c r="E45" s="89">
        <v>37.5</v>
      </c>
      <c r="F45" s="92">
        <f t="shared" si="2"/>
        <v>1970.6929607744348</v>
      </c>
      <c r="G45" s="92">
        <f t="shared" si="3"/>
        <v>19718.049946594434</v>
      </c>
      <c r="H45" s="92">
        <f t="shared" si="4"/>
        <v>9391.0248706270395</v>
      </c>
      <c r="I45" s="92">
        <f t="shared" si="5"/>
        <v>1116.1160347128923</v>
      </c>
      <c r="J45" s="92">
        <f t="shared" si="6"/>
        <v>32195.883812708802</v>
      </c>
      <c r="K45" s="318">
        <f t="shared" si="7"/>
        <v>3659.3906421960619</v>
      </c>
      <c r="L45" s="323">
        <f t="shared" si="8"/>
        <v>182700.05278918275</v>
      </c>
      <c r="P45" s="88" t="s">
        <v>180</v>
      </c>
      <c r="Q45" s="89" t="s">
        <v>137</v>
      </c>
      <c r="R45" s="90">
        <f>'2026'!R45*1.02</f>
        <v>0</v>
      </c>
      <c r="S45" s="90">
        <f t="shared" si="9"/>
        <v>0</v>
      </c>
      <c r="T45" s="89">
        <v>37.5</v>
      </c>
      <c r="U45" s="92">
        <f t="shared" si="1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f>'2026'!C46*1.02</f>
        <v>149757.15579938298</v>
      </c>
      <c r="D46" s="90">
        <f t="shared" si="0"/>
        <v>76.553178683390669</v>
      </c>
      <c r="E46" s="89">
        <v>37.5</v>
      </c>
      <c r="F46" s="92">
        <f t="shared" si="2"/>
        <v>2009.7777810500015</v>
      </c>
      <c r="G46" s="92">
        <f t="shared" si="3"/>
        <v>20109.118699407372</v>
      </c>
      <c r="H46" s="92">
        <f t="shared" si="4"/>
        <v>9577.277385137264</v>
      </c>
      <c r="I46" s="92">
        <f t="shared" si="5"/>
        <v>1138.2520018532473</v>
      </c>
      <c r="J46" s="92">
        <f t="shared" si="6"/>
        <v>32834.425867447884</v>
      </c>
      <c r="K46" s="318">
        <f t="shared" si="7"/>
        <v>3731.967460815295</v>
      </c>
      <c r="L46" s="323">
        <f t="shared" si="8"/>
        <v>186323.5491276462</v>
      </c>
      <c r="P46" s="88" t="s">
        <v>181</v>
      </c>
      <c r="Q46" s="89" t="s">
        <v>137</v>
      </c>
      <c r="R46" s="90">
        <f>'2026'!R46*1.02</f>
        <v>0</v>
      </c>
      <c r="S46" s="90">
        <f t="shared" si="9"/>
        <v>0</v>
      </c>
      <c r="T46" s="89">
        <v>37.5</v>
      </c>
      <c r="U46" s="92">
        <f t="shared" si="1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f>'2026'!C47*1.02</f>
        <v>152669.53326448804</v>
      </c>
      <c r="D47" s="90">
        <f t="shared" si="0"/>
        <v>78.041933937118486</v>
      </c>
      <c r="E47" s="89">
        <v>37.5</v>
      </c>
      <c r="F47" s="92">
        <f t="shared" si="2"/>
        <v>2048.862601325568</v>
      </c>
      <c r="G47" s="92">
        <f t="shared" si="3"/>
        <v>20500.187452220303</v>
      </c>
      <c r="H47" s="92">
        <f t="shared" si="4"/>
        <v>9763.529899647483</v>
      </c>
      <c r="I47" s="92">
        <f t="shared" si="5"/>
        <v>1160.3879689936018</v>
      </c>
      <c r="J47" s="92">
        <f t="shared" si="6"/>
        <v>33472.967922186952</v>
      </c>
      <c r="K47" s="318">
        <f t="shared" si="7"/>
        <v>3804.5442794345263</v>
      </c>
      <c r="L47" s="323">
        <f t="shared" si="8"/>
        <v>189947.0454661095</v>
      </c>
      <c r="P47" s="88" t="s">
        <v>182</v>
      </c>
      <c r="Q47" s="89" t="s">
        <v>137</v>
      </c>
      <c r="R47" s="90">
        <f>'2026'!R47*1.02</f>
        <v>0</v>
      </c>
      <c r="S47" s="90">
        <f t="shared" si="9"/>
        <v>0</v>
      </c>
      <c r="T47" s="89">
        <v>37.5</v>
      </c>
      <c r="U47" s="92">
        <f t="shared" si="1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f>'2026'!C48*1.02</f>
        <v>0</v>
      </c>
      <c r="D48" s="90">
        <f t="shared" si="0"/>
        <v>0</v>
      </c>
      <c r="E48" s="89">
        <v>37.5</v>
      </c>
      <c r="F48" s="92">
        <f t="shared" si="2"/>
        <v>0</v>
      </c>
      <c r="G48" s="92">
        <f t="shared" si="3"/>
        <v>0</v>
      </c>
      <c r="H48" s="92">
        <f t="shared" si="4"/>
        <v>0</v>
      </c>
      <c r="I48" s="92">
        <f t="shared" si="5"/>
        <v>0</v>
      </c>
      <c r="J48" s="92">
        <f t="shared" si="6"/>
        <v>0</v>
      </c>
      <c r="K48" s="318">
        <f t="shared" si="7"/>
        <v>0</v>
      </c>
      <c r="L48" s="323">
        <f t="shared" si="8"/>
        <v>0</v>
      </c>
      <c r="P48" s="88" t="s">
        <v>183</v>
      </c>
      <c r="Q48" s="89" t="s">
        <v>137</v>
      </c>
      <c r="R48" s="90">
        <f>'2026'!R48*1.02</f>
        <v>0</v>
      </c>
      <c r="S48" s="90">
        <f t="shared" si="9"/>
        <v>0</v>
      </c>
      <c r="T48" s="89">
        <v>37.5</v>
      </c>
      <c r="U48" s="92">
        <f t="shared" si="1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27" x14ac:dyDescent="0.3">
      <c r="A49" s="88" t="s">
        <v>84</v>
      </c>
      <c r="B49" s="89" t="s">
        <v>134</v>
      </c>
      <c r="C49" s="90">
        <f>'2026'!C49*1.02</f>
        <v>0</v>
      </c>
      <c r="D49" s="90">
        <f t="shared" si="0"/>
        <v>0</v>
      </c>
      <c r="E49" s="89">
        <v>37.5</v>
      </c>
      <c r="F49" s="92">
        <f t="shared" si="2"/>
        <v>0</v>
      </c>
      <c r="G49" s="92">
        <f t="shared" si="3"/>
        <v>0</v>
      </c>
      <c r="H49" s="92">
        <f t="shared" si="4"/>
        <v>0</v>
      </c>
      <c r="I49" s="92">
        <f t="shared" si="5"/>
        <v>0</v>
      </c>
      <c r="J49" s="92">
        <f t="shared" si="6"/>
        <v>0</v>
      </c>
      <c r="K49" s="318">
        <f t="shared" si="7"/>
        <v>0</v>
      </c>
      <c r="L49" s="323">
        <f t="shared" si="8"/>
        <v>0</v>
      </c>
      <c r="P49" s="88" t="s">
        <v>184</v>
      </c>
      <c r="Q49" s="89" t="s">
        <v>137</v>
      </c>
      <c r="R49" s="90">
        <f>'2026'!R49*1.02</f>
        <v>0</v>
      </c>
      <c r="S49" s="90">
        <f t="shared" si="9"/>
        <v>0</v>
      </c>
      <c r="T49" s="89">
        <v>37.5</v>
      </c>
      <c r="U49" s="92">
        <f t="shared" si="1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27" x14ac:dyDescent="0.3">
      <c r="A50" s="88" t="s">
        <v>85</v>
      </c>
      <c r="B50" s="89" t="s">
        <v>134</v>
      </c>
      <c r="C50" s="90">
        <f>'2026'!C50*1.02</f>
        <v>0</v>
      </c>
      <c r="D50" s="90">
        <f t="shared" si="0"/>
        <v>0</v>
      </c>
      <c r="E50" s="89">
        <v>37.5</v>
      </c>
      <c r="F50" s="92">
        <f t="shared" si="2"/>
        <v>0</v>
      </c>
      <c r="G50" s="92">
        <f t="shared" si="3"/>
        <v>0</v>
      </c>
      <c r="H50" s="92">
        <f t="shared" si="4"/>
        <v>0</v>
      </c>
      <c r="I50" s="92">
        <f t="shared" si="5"/>
        <v>0</v>
      </c>
      <c r="J50" s="92">
        <f t="shared" si="6"/>
        <v>0</v>
      </c>
      <c r="K50" s="318">
        <f t="shared" si="7"/>
        <v>0</v>
      </c>
      <c r="L50" s="323">
        <f t="shared" si="8"/>
        <v>0</v>
      </c>
      <c r="P50" s="88" t="s">
        <v>185</v>
      </c>
      <c r="Q50" s="89" t="s">
        <v>137</v>
      </c>
      <c r="R50" s="90">
        <f>'2026'!R50*1.02</f>
        <v>0</v>
      </c>
      <c r="S50" s="90">
        <f t="shared" si="9"/>
        <v>0</v>
      </c>
      <c r="T50" s="89">
        <v>37.5</v>
      </c>
      <c r="U50" s="92">
        <f t="shared" si="1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27" x14ac:dyDescent="0.3">
      <c r="A51" s="88" t="s">
        <v>86</v>
      </c>
      <c r="B51" s="89" t="s">
        <v>134</v>
      </c>
      <c r="C51" s="90">
        <f>'2026'!C51*1.02</f>
        <v>0</v>
      </c>
      <c r="D51" s="90">
        <f t="shared" si="0"/>
        <v>0</v>
      </c>
      <c r="E51" s="89">
        <v>37.5</v>
      </c>
      <c r="F51" s="92">
        <f t="shared" si="2"/>
        <v>0</v>
      </c>
      <c r="G51" s="92">
        <f t="shared" si="3"/>
        <v>0</v>
      </c>
      <c r="H51" s="92">
        <f t="shared" si="4"/>
        <v>0</v>
      </c>
      <c r="I51" s="92">
        <f t="shared" si="5"/>
        <v>0</v>
      </c>
      <c r="J51" s="92">
        <f t="shared" si="6"/>
        <v>0</v>
      </c>
      <c r="K51" s="318">
        <f t="shared" si="7"/>
        <v>0</v>
      </c>
      <c r="L51" s="323">
        <f t="shared" si="8"/>
        <v>0</v>
      </c>
      <c r="P51" s="88" t="s">
        <v>186</v>
      </c>
      <c r="Q51" s="89" t="s">
        <v>137</v>
      </c>
      <c r="R51" s="90">
        <f>'2026'!R51*1.02</f>
        <v>0</v>
      </c>
      <c r="S51" s="90">
        <f t="shared" si="9"/>
        <v>0</v>
      </c>
      <c r="T51" s="89">
        <v>37.5</v>
      </c>
      <c r="U51" s="92">
        <f t="shared" si="1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27" x14ac:dyDescent="0.3">
      <c r="A52" s="88" t="s">
        <v>87</v>
      </c>
      <c r="B52" s="89" t="s">
        <v>134</v>
      </c>
      <c r="C52" s="90">
        <f>'2026'!C52*1.02</f>
        <v>0</v>
      </c>
      <c r="D52" s="90">
        <f t="shared" si="0"/>
        <v>0</v>
      </c>
      <c r="E52" s="89">
        <v>37.5</v>
      </c>
      <c r="F52" s="92">
        <f t="shared" si="2"/>
        <v>0</v>
      </c>
      <c r="G52" s="92">
        <f t="shared" si="3"/>
        <v>0</v>
      </c>
      <c r="H52" s="92">
        <f t="shared" si="4"/>
        <v>0</v>
      </c>
      <c r="I52" s="92">
        <f t="shared" si="5"/>
        <v>0</v>
      </c>
      <c r="J52" s="92">
        <f t="shared" si="6"/>
        <v>0</v>
      </c>
      <c r="K52" s="318">
        <f t="shared" si="7"/>
        <v>0</v>
      </c>
      <c r="L52" s="323">
        <f t="shared" si="8"/>
        <v>0</v>
      </c>
      <c r="P52" s="88" t="s">
        <v>187</v>
      </c>
      <c r="Q52" s="89" t="s">
        <v>137</v>
      </c>
      <c r="R52" s="90">
        <f>'2026'!R52*1.02</f>
        <v>0</v>
      </c>
      <c r="S52" s="90">
        <f t="shared" si="9"/>
        <v>0</v>
      </c>
      <c r="T52" s="89">
        <v>37.5</v>
      </c>
      <c r="U52" s="92">
        <f t="shared" si="1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27" x14ac:dyDescent="0.3">
      <c r="A53" s="88" t="s">
        <v>88</v>
      </c>
      <c r="B53" s="89" t="s">
        <v>134</v>
      </c>
      <c r="C53" s="90">
        <f>'2026'!C53*1.02</f>
        <v>0</v>
      </c>
      <c r="D53" s="90">
        <f t="shared" si="0"/>
        <v>0</v>
      </c>
      <c r="E53" s="89">
        <v>37.5</v>
      </c>
      <c r="F53" s="92">
        <f t="shared" si="2"/>
        <v>0</v>
      </c>
      <c r="G53" s="92">
        <f t="shared" si="3"/>
        <v>0</v>
      </c>
      <c r="H53" s="92">
        <f t="shared" si="4"/>
        <v>0</v>
      </c>
      <c r="I53" s="92">
        <f t="shared" si="5"/>
        <v>0</v>
      </c>
      <c r="J53" s="92">
        <f t="shared" si="6"/>
        <v>0</v>
      </c>
      <c r="K53" s="318">
        <f t="shared" si="7"/>
        <v>0</v>
      </c>
      <c r="L53" s="323">
        <f t="shared" si="8"/>
        <v>0</v>
      </c>
      <c r="P53" s="88" t="s">
        <v>188</v>
      </c>
      <c r="Q53" s="89" t="s">
        <v>137</v>
      </c>
      <c r="R53" s="90">
        <f>'2026'!R53*1.02</f>
        <v>0</v>
      </c>
      <c r="S53" s="90">
        <f t="shared" si="9"/>
        <v>0</v>
      </c>
      <c r="T53" s="89">
        <v>37.5</v>
      </c>
      <c r="U53" s="92">
        <f t="shared" si="1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27" x14ac:dyDescent="0.3">
      <c r="A54" s="88" t="s">
        <v>89</v>
      </c>
      <c r="B54" s="89" t="s">
        <v>134</v>
      </c>
      <c r="C54" s="90">
        <f>'2026'!C54*1.02</f>
        <v>0</v>
      </c>
      <c r="D54" s="90">
        <f t="shared" si="0"/>
        <v>0</v>
      </c>
      <c r="E54" s="89">
        <v>37.5</v>
      </c>
      <c r="F54" s="92">
        <f t="shared" si="2"/>
        <v>0</v>
      </c>
      <c r="G54" s="92">
        <f t="shared" si="3"/>
        <v>0</v>
      </c>
      <c r="H54" s="92">
        <f t="shared" si="4"/>
        <v>0</v>
      </c>
      <c r="I54" s="92">
        <f t="shared" si="5"/>
        <v>0</v>
      </c>
      <c r="J54" s="92">
        <f t="shared" si="6"/>
        <v>0</v>
      </c>
      <c r="K54" s="318">
        <f t="shared" si="7"/>
        <v>0</v>
      </c>
      <c r="L54" s="323">
        <f t="shared" si="8"/>
        <v>0</v>
      </c>
      <c r="P54" s="88" t="s">
        <v>189</v>
      </c>
      <c r="Q54" s="89" t="s">
        <v>137</v>
      </c>
      <c r="R54" s="90">
        <f>'2026'!R54*1.02</f>
        <v>0</v>
      </c>
      <c r="S54" s="90">
        <f t="shared" si="9"/>
        <v>0</v>
      </c>
      <c r="T54" s="89">
        <v>37.5</v>
      </c>
      <c r="U54" s="92">
        <f t="shared" si="1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27" x14ac:dyDescent="0.3">
      <c r="A55" s="88" t="s">
        <v>90</v>
      </c>
      <c r="B55" s="89" t="s">
        <v>134</v>
      </c>
      <c r="C55" s="90">
        <f>'2026'!C55*1.02</f>
        <v>0</v>
      </c>
      <c r="D55" s="90">
        <f t="shared" si="0"/>
        <v>0</v>
      </c>
      <c r="E55" s="89">
        <v>37.5</v>
      </c>
      <c r="F55" s="92">
        <f t="shared" si="2"/>
        <v>0</v>
      </c>
      <c r="G55" s="92">
        <f t="shared" si="3"/>
        <v>0</v>
      </c>
      <c r="H55" s="92">
        <f t="shared" si="4"/>
        <v>0</v>
      </c>
      <c r="I55" s="92">
        <f t="shared" si="5"/>
        <v>0</v>
      </c>
      <c r="J55" s="92">
        <f t="shared" si="6"/>
        <v>0</v>
      </c>
      <c r="K55" s="318">
        <f t="shared" si="7"/>
        <v>0</v>
      </c>
      <c r="L55" s="323">
        <f t="shared" si="8"/>
        <v>0</v>
      </c>
      <c r="P55" s="88" t="s">
        <v>190</v>
      </c>
      <c r="Q55" s="89" t="s">
        <v>137</v>
      </c>
      <c r="R55" s="90">
        <f>'2026'!R55*1.02</f>
        <v>0</v>
      </c>
      <c r="S55" s="90">
        <f t="shared" si="9"/>
        <v>0</v>
      </c>
      <c r="T55" s="89">
        <v>37.5</v>
      </c>
      <c r="U55" s="92">
        <f t="shared" si="1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27" x14ac:dyDescent="0.3">
      <c r="A56" s="88" t="s">
        <v>91</v>
      </c>
      <c r="B56" s="89" t="s">
        <v>134</v>
      </c>
      <c r="C56" s="90">
        <f>'2026'!C56*1.02</f>
        <v>0</v>
      </c>
      <c r="D56" s="90">
        <f t="shared" si="0"/>
        <v>0</v>
      </c>
      <c r="E56" s="89">
        <v>37.5</v>
      </c>
      <c r="F56" s="92">
        <f t="shared" si="2"/>
        <v>0</v>
      </c>
      <c r="G56" s="92">
        <f t="shared" si="3"/>
        <v>0</v>
      </c>
      <c r="H56" s="92">
        <f t="shared" si="4"/>
        <v>0</v>
      </c>
      <c r="I56" s="92">
        <f t="shared" si="5"/>
        <v>0</v>
      </c>
      <c r="J56" s="92">
        <f t="shared" si="6"/>
        <v>0</v>
      </c>
      <c r="K56" s="318">
        <f t="shared" si="7"/>
        <v>0</v>
      </c>
      <c r="L56" s="323">
        <f t="shared" si="8"/>
        <v>0</v>
      </c>
      <c r="P56" s="88" t="s">
        <v>191</v>
      </c>
      <c r="Q56" s="89" t="s">
        <v>137</v>
      </c>
      <c r="R56" s="90">
        <f>'2026'!R56*1.02</f>
        <v>0</v>
      </c>
      <c r="S56" s="90">
        <f t="shared" si="9"/>
        <v>0</v>
      </c>
      <c r="T56" s="89">
        <v>37.5</v>
      </c>
      <c r="U56" s="92">
        <f t="shared" si="1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27" x14ac:dyDescent="0.3">
      <c r="A57" s="88" t="s">
        <v>92</v>
      </c>
      <c r="B57" s="89" t="s">
        <v>134</v>
      </c>
      <c r="C57" s="90">
        <f>'2026'!C57*1.02</f>
        <v>0</v>
      </c>
      <c r="D57" s="90">
        <f t="shared" si="0"/>
        <v>0</v>
      </c>
      <c r="E57" s="89">
        <v>37.5</v>
      </c>
      <c r="F57" s="92">
        <f t="shared" si="2"/>
        <v>0</v>
      </c>
      <c r="G57" s="92">
        <f t="shared" si="3"/>
        <v>0</v>
      </c>
      <c r="H57" s="92">
        <f t="shared" si="4"/>
        <v>0</v>
      </c>
      <c r="I57" s="92">
        <f t="shared" si="5"/>
        <v>0</v>
      </c>
      <c r="J57" s="92">
        <f t="shared" si="6"/>
        <v>0</v>
      </c>
      <c r="K57" s="318">
        <f t="shared" si="7"/>
        <v>0</v>
      </c>
      <c r="L57" s="323">
        <f t="shared" si="8"/>
        <v>0</v>
      </c>
      <c r="P57" s="88" t="s">
        <v>192</v>
      </c>
      <c r="Q57" s="89" t="s">
        <v>137</v>
      </c>
      <c r="R57" s="90">
        <f>'2026'!R57*1.02</f>
        <v>0</v>
      </c>
      <c r="S57" s="90">
        <f t="shared" si="9"/>
        <v>0</v>
      </c>
      <c r="T57" s="89">
        <v>37.5</v>
      </c>
      <c r="U57" s="92">
        <f t="shared" si="1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27" x14ac:dyDescent="0.3">
      <c r="A58" s="88" t="s">
        <v>93</v>
      </c>
      <c r="B58" s="89" t="s">
        <v>134</v>
      </c>
      <c r="C58" s="90">
        <f>'2026'!C58*1.02</f>
        <v>0</v>
      </c>
      <c r="D58" s="90">
        <f t="shared" si="0"/>
        <v>0</v>
      </c>
      <c r="E58" s="89">
        <v>37.5</v>
      </c>
      <c r="F58" s="92">
        <f t="shared" si="2"/>
        <v>0</v>
      </c>
      <c r="G58" s="92">
        <f t="shared" si="3"/>
        <v>0</v>
      </c>
      <c r="H58" s="92">
        <f t="shared" si="4"/>
        <v>0</v>
      </c>
      <c r="I58" s="92">
        <f t="shared" si="5"/>
        <v>0</v>
      </c>
      <c r="J58" s="92">
        <f t="shared" si="6"/>
        <v>0</v>
      </c>
      <c r="K58" s="318">
        <f t="shared" si="7"/>
        <v>0</v>
      </c>
      <c r="L58" s="323">
        <f t="shared" si="8"/>
        <v>0</v>
      </c>
      <c r="P58" s="88" t="s">
        <v>193</v>
      </c>
      <c r="Q58" s="89" t="s">
        <v>137</v>
      </c>
      <c r="R58" s="90">
        <f>'2026'!R58*1.02</f>
        <v>82596.207601735776</v>
      </c>
      <c r="S58" s="90">
        <f t="shared" si="9"/>
        <v>42.221703566382509</v>
      </c>
      <c r="T58" s="89">
        <v>37.5</v>
      </c>
      <c r="U58" s="92">
        <f t="shared" si="1"/>
        <v>1108.4613750232945</v>
      </c>
      <c r="V58" s="92">
        <f t="shared" si="10"/>
        <v>11090.868639420578</v>
      </c>
      <c r="W58" s="92">
        <f t="shared" si="11"/>
        <v>5166.3568000817904</v>
      </c>
      <c r="X58" s="92">
        <f t="shared" si="12"/>
        <v>710.96653212134731</v>
      </c>
      <c r="Y58" s="92">
        <f t="shared" si="13"/>
        <v>18076.65334664701</v>
      </c>
      <c r="Z58" s="318">
        <f t="shared" si="14"/>
        <v>2058.3080488611472</v>
      </c>
      <c r="AA58" s="323">
        <f t="shared" si="15"/>
        <v>102731.16899724393</v>
      </c>
    </row>
    <row r="59" spans="1:27" x14ac:dyDescent="0.3">
      <c r="A59" s="88" t="s">
        <v>94</v>
      </c>
      <c r="B59" s="89" t="s">
        <v>134</v>
      </c>
      <c r="C59" s="90">
        <f>'2026'!C59*1.02</f>
        <v>0</v>
      </c>
      <c r="D59" s="90">
        <f t="shared" si="0"/>
        <v>0</v>
      </c>
      <c r="E59" s="89">
        <v>37.5</v>
      </c>
      <c r="F59" s="92">
        <f t="shared" si="2"/>
        <v>0</v>
      </c>
      <c r="G59" s="92">
        <f t="shared" si="3"/>
        <v>0</v>
      </c>
      <c r="H59" s="92">
        <f t="shared" si="4"/>
        <v>0</v>
      </c>
      <c r="I59" s="92">
        <f t="shared" si="5"/>
        <v>0</v>
      </c>
      <c r="J59" s="92">
        <f t="shared" si="6"/>
        <v>0</v>
      </c>
      <c r="K59" s="318">
        <f t="shared" si="7"/>
        <v>0</v>
      </c>
      <c r="L59" s="323">
        <f t="shared" si="8"/>
        <v>0</v>
      </c>
      <c r="P59" s="88" t="s">
        <v>194</v>
      </c>
      <c r="Q59" s="89" t="s">
        <v>137</v>
      </c>
      <c r="R59" s="90">
        <f>'2026'!R59*1.02</f>
        <v>86965.342401007016</v>
      </c>
      <c r="S59" s="90">
        <f t="shared" si="9"/>
        <v>44.455127105946076</v>
      </c>
      <c r="T59" s="89">
        <v>37.5</v>
      </c>
      <c r="U59" s="92">
        <f t="shared" si="1"/>
        <v>1167.0962362098335</v>
      </c>
      <c r="V59" s="92">
        <f t="shared" si="10"/>
        <v>11677.548119431234</v>
      </c>
      <c r="W59" s="92">
        <f t="shared" si="11"/>
        <v>5439.6442782373206</v>
      </c>
      <c r="X59" s="92">
        <f t="shared" si="12"/>
        <v>748.5749006748606</v>
      </c>
      <c r="Y59" s="92">
        <f t="shared" si="13"/>
        <v>19032.863534553246</v>
      </c>
      <c r="Z59" s="318">
        <f t="shared" si="14"/>
        <v>2167.1874464148714</v>
      </c>
      <c r="AA59" s="323">
        <f t="shared" si="15"/>
        <v>108165.39338197514</v>
      </c>
    </row>
    <row r="60" spans="1:27" x14ac:dyDescent="0.3">
      <c r="A60" s="88" t="s">
        <v>95</v>
      </c>
      <c r="B60" s="89" t="s">
        <v>134</v>
      </c>
      <c r="C60" s="90">
        <f>'2026'!C60*1.02</f>
        <v>0</v>
      </c>
      <c r="D60" s="90">
        <f t="shared" si="0"/>
        <v>0</v>
      </c>
      <c r="E60" s="89">
        <v>37.5</v>
      </c>
      <c r="F60" s="92">
        <f t="shared" si="2"/>
        <v>0</v>
      </c>
      <c r="G60" s="92">
        <f t="shared" si="3"/>
        <v>0</v>
      </c>
      <c r="H60" s="92">
        <f t="shared" si="4"/>
        <v>0</v>
      </c>
      <c r="I60" s="92">
        <f t="shared" si="5"/>
        <v>0</v>
      </c>
      <c r="J60" s="92">
        <f t="shared" si="6"/>
        <v>0</v>
      </c>
      <c r="K60" s="318">
        <f t="shared" si="7"/>
        <v>0</v>
      </c>
      <c r="L60" s="323">
        <f t="shared" si="8"/>
        <v>0</v>
      </c>
      <c r="P60" s="88" t="s">
        <v>195</v>
      </c>
      <c r="Q60" s="89" t="s">
        <v>137</v>
      </c>
      <c r="R60" s="90">
        <f>'2026'!R60*1.02</f>
        <v>91373.142110006302</v>
      </c>
      <c r="S60" s="90">
        <f t="shared" si="9"/>
        <v>46.708315455594274</v>
      </c>
      <c r="T60" s="89">
        <v>37.5</v>
      </c>
      <c r="U60" s="92">
        <f t="shared" si="1"/>
        <v>1226.2499899732441</v>
      </c>
      <c r="V60" s="92">
        <f t="shared" si="10"/>
        <v>12269.419453247292</v>
      </c>
      <c r="W60" s="92">
        <f t="shared" si="11"/>
        <v>5715.3502296508632</v>
      </c>
      <c r="X60" s="92">
        <f t="shared" si="12"/>
        <v>786.51608664920127</v>
      </c>
      <c r="Y60" s="92">
        <f t="shared" si="13"/>
        <v>19997.535759520601</v>
      </c>
      <c r="Z60" s="318">
        <f t="shared" si="14"/>
        <v>2277.0303784602211</v>
      </c>
      <c r="AA60" s="323">
        <f t="shared" si="15"/>
        <v>113647.70824798713</v>
      </c>
    </row>
    <row r="61" spans="1:27" x14ac:dyDescent="0.3">
      <c r="A61" s="88" t="s">
        <v>96</v>
      </c>
      <c r="B61" s="89" t="s">
        <v>134</v>
      </c>
      <c r="C61" s="90">
        <f>'2026'!C61*1.02</f>
        <v>77335.505472264515</v>
      </c>
      <c r="D61" s="90">
        <f t="shared" si="0"/>
        <v>39.53252675898505</v>
      </c>
      <c r="E61" s="89">
        <v>37.5</v>
      </c>
      <c r="F61" s="92">
        <f t="shared" si="2"/>
        <v>1037.8614614759426</v>
      </c>
      <c r="G61" s="92">
        <f t="shared" si="3"/>
        <v>10384.47111872061</v>
      </c>
      <c r="H61" s="92">
        <f t="shared" si="4"/>
        <v>4945.7642519592355</v>
      </c>
      <c r="I61" s="92">
        <f t="shared" si="5"/>
        <v>587.8002520030534</v>
      </c>
      <c r="J61" s="92">
        <f t="shared" si="6"/>
        <v>16955.897084158842</v>
      </c>
      <c r="K61" s="318">
        <f t="shared" si="7"/>
        <v>1927.2106795005211</v>
      </c>
      <c r="L61" s="323">
        <f t="shared" si="8"/>
        <v>96218.613235923884</v>
      </c>
      <c r="P61" s="88" t="s">
        <v>196</v>
      </c>
      <c r="Q61" s="89" t="s">
        <v>137</v>
      </c>
      <c r="R61" s="90">
        <f>'2026'!R61*1.02</f>
        <v>95791.176648051289</v>
      </c>
      <c r="S61" s="90">
        <f t="shared" si="9"/>
        <v>48.966735666735481</v>
      </c>
      <c r="T61" s="89">
        <v>37.5</v>
      </c>
      <c r="U61" s="92">
        <f t="shared" si="1"/>
        <v>1285.5410976540625</v>
      </c>
      <c r="V61" s="92">
        <f t="shared" si="10"/>
        <v>12862.66510130596</v>
      </c>
      <c r="W61" s="92">
        <f t="shared" si="11"/>
        <v>5991.6963651621163</v>
      </c>
      <c r="X61" s="92">
        <f t="shared" si="12"/>
        <v>824.54537135258477</v>
      </c>
      <c r="Y61" s="92">
        <f t="shared" si="13"/>
        <v>20964.447935474724</v>
      </c>
      <c r="Z61" s="318">
        <f t="shared" si="14"/>
        <v>2387.1283637533547</v>
      </c>
      <c r="AA61" s="323">
        <f t="shared" si="15"/>
        <v>119142.75294727935</v>
      </c>
    </row>
    <row r="62" spans="1:27" x14ac:dyDescent="0.3">
      <c r="A62" s="88" t="s">
        <v>97</v>
      </c>
      <c r="B62" s="89" t="s">
        <v>134</v>
      </c>
      <c r="C62" s="90">
        <f>'2026'!C62*1.02</f>
        <v>81753.540010309458</v>
      </c>
      <c r="D62" s="90">
        <f t="shared" si="0"/>
        <v>41.790946970126242</v>
      </c>
      <c r="E62" s="89">
        <v>37.5</v>
      </c>
      <c r="F62" s="92">
        <f t="shared" si="2"/>
        <v>1097.1525691567604</v>
      </c>
      <c r="G62" s="92">
        <f t="shared" si="3"/>
        <v>10977.716766779275</v>
      </c>
      <c r="H62" s="92">
        <f t="shared" si="4"/>
        <v>5228.306625591491</v>
      </c>
      <c r="I62" s="92">
        <f t="shared" si="5"/>
        <v>621.38019434599664</v>
      </c>
      <c r="J62" s="92">
        <f t="shared" si="6"/>
        <v>17924.556155873521</v>
      </c>
      <c r="K62" s="318">
        <f t="shared" si="7"/>
        <v>2037.3086647936543</v>
      </c>
      <c r="L62" s="323">
        <f t="shared" si="8"/>
        <v>101715.40483097664</v>
      </c>
      <c r="P62" s="88" t="s">
        <v>197</v>
      </c>
      <c r="Q62" s="89" t="s">
        <v>137</v>
      </c>
      <c r="R62" s="90">
        <f>'2026'!R62*1.02</f>
        <v>99374.504017260959</v>
      </c>
      <c r="S62" s="90">
        <f t="shared" si="9"/>
        <v>50.798468507226048</v>
      </c>
      <c r="T62" s="89">
        <v>37.5</v>
      </c>
      <c r="U62" s="92">
        <f t="shared" si="1"/>
        <v>1333.630230292996</v>
      </c>
      <c r="V62" s="92">
        <f t="shared" si="10"/>
        <v>13343.827787800899</v>
      </c>
      <c r="W62" s="92">
        <f t="shared" si="11"/>
        <v>6215.831930926839</v>
      </c>
      <c r="X62" s="92">
        <f t="shared" si="12"/>
        <v>855.38971526516139</v>
      </c>
      <c r="Y62" s="92">
        <f t="shared" si="13"/>
        <v>21748.679664285897</v>
      </c>
      <c r="Z62" s="318">
        <f t="shared" si="14"/>
        <v>2476.4253397272696</v>
      </c>
      <c r="AA62" s="323">
        <f t="shared" si="15"/>
        <v>123599.60902127413</v>
      </c>
    </row>
    <row r="63" spans="1:27" x14ac:dyDescent="0.3">
      <c r="A63" s="88" t="s">
        <v>98</v>
      </c>
      <c r="B63" s="89" t="s">
        <v>134</v>
      </c>
      <c r="C63" s="90">
        <f>'2026'!C63*1.02</f>
        <v>86171.574548354416</v>
      </c>
      <c r="D63" s="90">
        <f t="shared" si="0"/>
        <v>44.049367181267435</v>
      </c>
      <c r="E63" s="89">
        <v>37.5</v>
      </c>
      <c r="F63" s="92">
        <f t="shared" si="2"/>
        <v>1156.4436768375783</v>
      </c>
      <c r="G63" s="92">
        <f t="shared" si="3"/>
        <v>11570.962414837939</v>
      </c>
      <c r="H63" s="92">
        <f t="shared" si="4"/>
        <v>5510.8489992237473</v>
      </c>
      <c r="I63" s="92">
        <f t="shared" si="5"/>
        <v>654.96013668893988</v>
      </c>
      <c r="J63" s="92">
        <f t="shared" si="6"/>
        <v>18893.215227588204</v>
      </c>
      <c r="K63" s="318">
        <f t="shared" si="7"/>
        <v>2147.4066500867875</v>
      </c>
      <c r="L63" s="323">
        <f t="shared" si="8"/>
        <v>107212.1964260294</v>
      </c>
      <c r="P63" s="88" t="s">
        <v>198</v>
      </c>
      <c r="Q63" s="89" t="s">
        <v>137</v>
      </c>
      <c r="R63" s="90">
        <f>'2026'!R63*1.02</f>
        <v>102961.24299615255</v>
      </c>
      <c r="S63" s="90">
        <f t="shared" si="9"/>
        <v>52.631945301547624</v>
      </c>
      <c r="T63" s="89">
        <v>37.5</v>
      </c>
      <c r="U63" s="92">
        <f t="shared" si="1"/>
        <v>1381.7651475710657</v>
      </c>
      <c r="V63" s="92">
        <f t="shared" si="10"/>
        <v>13825.448579043379</v>
      </c>
      <c r="W63" s="92">
        <f t="shared" si="11"/>
        <v>6440.1808913908008</v>
      </c>
      <c r="X63" s="92">
        <f t="shared" si="12"/>
        <v>886.26342542075236</v>
      </c>
      <c r="Y63" s="92">
        <f t="shared" si="13"/>
        <v>22533.658043425996</v>
      </c>
      <c r="Z63" s="318">
        <f t="shared" si="14"/>
        <v>2565.8073334504465</v>
      </c>
      <c r="AA63" s="323">
        <f t="shared" si="15"/>
        <v>128060.70837302899</v>
      </c>
    </row>
    <row r="64" spans="1:27" x14ac:dyDescent="0.3">
      <c r="A64" s="88" t="s">
        <v>99</v>
      </c>
      <c r="B64" s="89" t="s">
        <v>134</v>
      </c>
      <c r="C64" s="90">
        <f>'2026'!C64*1.02</f>
        <v>90589.609086399374</v>
      </c>
      <c r="D64" s="90">
        <f t="shared" si="0"/>
        <v>46.307787392408628</v>
      </c>
      <c r="E64" s="89">
        <v>37.5</v>
      </c>
      <c r="F64" s="92">
        <f t="shared" si="2"/>
        <v>1215.7347845183965</v>
      </c>
      <c r="G64" s="92">
        <f t="shared" si="3"/>
        <v>12164.208062896605</v>
      </c>
      <c r="H64" s="92">
        <f t="shared" si="4"/>
        <v>5793.3913728560037</v>
      </c>
      <c r="I64" s="92">
        <f t="shared" si="5"/>
        <v>688.54007903188324</v>
      </c>
      <c r="J64" s="92">
        <f t="shared" si="6"/>
        <v>19861.874299302886</v>
      </c>
      <c r="K64" s="318">
        <f t="shared" si="7"/>
        <v>2257.5046353799207</v>
      </c>
      <c r="L64" s="323">
        <f t="shared" si="8"/>
        <v>112708.98802108219</v>
      </c>
      <c r="P64" s="88" t="s">
        <v>199</v>
      </c>
      <c r="Q64" s="89" t="s">
        <v>137</v>
      </c>
      <c r="R64" s="90">
        <f>'2026'!R64*1.02</f>
        <v>106546.84477181685</v>
      </c>
      <c r="S64" s="90">
        <f t="shared" si="9"/>
        <v>54.464840777925538</v>
      </c>
      <c r="T64" s="89">
        <v>37.5</v>
      </c>
      <c r="U64" s="92">
        <f t="shared" si="1"/>
        <v>1429.8848033027568</v>
      </c>
      <c r="V64" s="92">
        <f t="shared" si="10"/>
        <v>14306.916668703348</v>
      </c>
      <c r="W64" s="92">
        <f t="shared" si="11"/>
        <v>6664.4587202883504</v>
      </c>
      <c r="X64" s="92">
        <f t="shared" si="12"/>
        <v>917.1273468286721</v>
      </c>
      <c r="Y64" s="92">
        <f t="shared" si="13"/>
        <v>23318.387539123127</v>
      </c>
      <c r="Z64" s="318">
        <f t="shared" si="14"/>
        <v>2655.1609879238699</v>
      </c>
      <c r="AA64" s="323">
        <f t="shared" si="15"/>
        <v>132520.39329886384</v>
      </c>
    </row>
    <row r="65" spans="1:27" x14ac:dyDescent="0.3">
      <c r="A65" s="88" t="s">
        <v>100</v>
      </c>
      <c r="B65" s="89" t="s">
        <v>134</v>
      </c>
      <c r="C65" s="90">
        <f>'2026'!C65*1.02</f>
        <v>94184.308487882023</v>
      </c>
      <c r="D65" s="90">
        <f t="shared" si="0"/>
        <v>48.145333412335859</v>
      </c>
      <c r="E65" s="89">
        <v>37.5</v>
      </c>
      <c r="F65" s="92">
        <f t="shared" si="2"/>
        <v>1263.9765326211161</v>
      </c>
      <c r="G65" s="92">
        <f t="shared" si="3"/>
        <v>12646.897765216667</v>
      </c>
      <c r="H65" s="92">
        <f t="shared" si="4"/>
        <v>6023.2797751858789</v>
      </c>
      <c r="I65" s="92">
        <f t="shared" si="5"/>
        <v>715.86213765377352</v>
      </c>
      <c r="J65" s="92">
        <f t="shared" si="6"/>
        <v>20650.016210677437</v>
      </c>
      <c r="K65" s="318">
        <f t="shared" si="7"/>
        <v>2347.0850038513731</v>
      </c>
      <c r="L65" s="323">
        <f t="shared" si="8"/>
        <v>117181.40970241083</v>
      </c>
      <c r="P65" s="88" t="s">
        <v>200</v>
      </c>
      <c r="Q65" s="89" t="s">
        <v>137</v>
      </c>
      <c r="R65" s="90">
        <f>'2026'!R65*1.02</f>
        <v>110129.03493779924</v>
      </c>
      <c r="S65" s="90">
        <f t="shared" si="9"/>
        <v>56.295992300472463</v>
      </c>
      <c r="T65" s="89">
        <v>37.5</v>
      </c>
      <c r="U65" s="92">
        <f t="shared" si="1"/>
        <v>1477.9586743953118</v>
      </c>
      <c r="V65" s="92">
        <f t="shared" si="10"/>
        <v>14787.926653615779</v>
      </c>
      <c r="W65" s="92">
        <f t="shared" si="11"/>
        <v>6888.5231544866629</v>
      </c>
      <c r="X65" s="92">
        <f t="shared" si="12"/>
        <v>947.9619019935775</v>
      </c>
      <c r="Y65" s="92">
        <f t="shared" si="13"/>
        <v>24102.370384491333</v>
      </c>
      <c r="Z65" s="318">
        <f t="shared" si="14"/>
        <v>2744.4296246480326</v>
      </c>
      <c r="AA65" s="323">
        <f t="shared" si="15"/>
        <v>136975.83494693862</v>
      </c>
    </row>
    <row r="66" spans="1:27" x14ac:dyDescent="0.3">
      <c r="A66" s="88" t="s">
        <v>101</v>
      </c>
      <c r="B66" s="89" t="s">
        <v>134</v>
      </c>
      <c r="C66" s="90">
        <f>'2026'!C66*1.02</f>
        <v>97771.047466773613</v>
      </c>
      <c r="D66" s="90">
        <f t="shared" si="0"/>
        <v>49.978810206657442</v>
      </c>
      <c r="E66" s="89">
        <v>37.5</v>
      </c>
      <c r="F66" s="92">
        <f t="shared" si="2"/>
        <v>1312.1114498991858</v>
      </c>
      <c r="G66" s="92">
        <f t="shared" si="3"/>
        <v>13128.518556459147</v>
      </c>
      <c r="H66" s="92">
        <f t="shared" si="4"/>
        <v>6252.6590921578572</v>
      </c>
      <c r="I66" s="92">
        <f t="shared" si="5"/>
        <v>743.12369187504589</v>
      </c>
      <c r="J66" s="92">
        <f t="shared" si="6"/>
        <v>21436.412790391238</v>
      </c>
      <c r="K66" s="318">
        <f t="shared" si="7"/>
        <v>2436.4669975745505</v>
      </c>
      <c r="L66" s="323">
        <f t="shared" si="8"/>
        <v>121643.92725473941</v>
      </c>
      <c r="P66" s="88" t="s">
        <v>201</v>
      </c>
      <c r="Q66" s="89" t="s">
        <v>137</v>
      </c>
      <c r="R66" s="90">
        <f>'2026'!R66*1.02</f>
        <v>115649.019403094</v>
      </c>
      <c r="S66" s="90">
        <f t="shared" si="9"/>
        <v>59.11770959902568</v>
      </c>
      <c r="T66" s="89">
        <v>37.5</v>
      </c>
      <c r="U66" s="92">
        <f t="shared" si="1"/>
        <v>1552.0382205169826</v>
      </c>
      <c r="V66" s="92">
        <f t="shared" si="10"/>
        <v>15529.140135128457</v>
      </c>
      <c r="W66" s="92">
        <f t="shared" si="11"/>
        <v>7233.7957778512991</v>
      </c>
      <c r="X66" s="92">
        <f t="shared" si="12"/>
        <v>995.47648319054576</v>
      </c>
      <c r="Y66" s="92">
        <f t="shared" si="13"/>
        <v>25310.450616687285</v>
      </c>
      <c r="Z66" s="318">
        <f t="shared" si="14"/>
        <v>2881.9883429525021</v>
      </c>
      <c r="AA66" s="323">
        <f t="shared" si="15"/>
        <v>143841.4583627338</v>
      </c>
    </row>
    <row r="67" spans="1:27" x14ac:dyDescent="0.3">
      <c r="A67" s="88" t="s">
        <v>102</v>
      </c>
      <c r="B67" s="89" t="s">
        <v>134</v>
      </c>
      <c r="C67" s="90">
        <f>'2026'!C67*1.02</f>
        <v>101362.3352585744</v>
      </c>
      <c r="D67" s="90">
        <f t="shared" ref="D67:D85" si="16">+C67*12/313/75</f>
        <v>51.814612272753685</v>
      </c>
      <c r="E67" s="89">
        <v>37.5</v>
      </c>
      <c r="F67" s="92">
        <f t="shared" si="2"/>
        <v>1360.3074133627699</v>
      </c>
      <c r="G67" s="92">
        <f t="shared" si="3"/>
        <v>13610.750154031675</v>
      </c>
      <c r="H67" s="92">
        <f t="shared" si="4"/>
        <v>6482.3293150486352</v>
      </c>
      <c r="I67" s="92">
        <f t="shared" si="5"/>
        <v>770.41982003952876</v>
      </c>
      <c r="J67" s="92">
        <f t="shared" si="6"/>
        <v>22223.806702482612</v>
      </c>
      <c r="K67" s="318">
        <f t="shared" si="7"/>
        <v>2525.9623482967422</v>
      </c>
      <c r="L67" s="323">
        <f t="shared" si="8"/>
        <v>126112.10430935374</v>
      </c>
      <c r="P67" s="88" t="s">
        <v>202</v>
      </c>
      <c r="Q67" s="89" t="s">
        <v>137</v>
      </c>
      <c r="R67" s="90">
        <f>'2026'!R67*1.02</f>
        <v>119787.30194722419</v>
      </c>
      <c r="S67" s="90">
        <f t="shared" si="9"/>
        <v>61.23312559602514</v>
      </c>
      <c r="T67" s="89">
        <v>37.5</v>
      </c>
      <c r="U67" s="92">
        <f t="shared" ref="U67:U82" si="17">R67/26.08*2*17.5%</f>
        <v>1607.5749877886681</v>
      </c>
      <c r="V67" s="92">
        <f t="shared" si="10"/>
        <v>16084.821193889204</v>
      </c>
      <c r="W67" s="92">
        <f t="shared" si="11"/>
        <v>7492.6435480251621</v>
      </c>
      <c r="X67" s="92">
        <f t="shared" si="12"/>
        <v>1031.0977359667654</v>
      </c>
      <c r="Y67" s="92">
        <f t="shared" si="13"/>
        <v>26216.137465669803</v>
      </c>
      <c r="Z67" s="318">
        <f t="shared" si="14"/>
        <v>2985.1148728062258</v>
      </c>
      <c r="AA67" s="323">
        <f t="shared" si="15"/>
        <v>148988.55428570023</v>
      </c>
    </row>
    <row r="68" spans="1:27" x14ac:dyDescent="0.3">
      <c r="A68" s="88" t="s">
        <v>103</v>
      </c>
      <c r="B68" s="89" t="s">
        <v>134</v>
      </c>
      <c r="C68" s="90">
        <f>'2026'!C68*1.02</f>
        <v>104947.93703423865</v>
      </c>
      <c r="D68" s="90">
        <f t="shared" si="16"/>
        <v>53.647507749131584</v>
      </c>
      <c r="E68" s="89">
        <v>37.5</v>
      </c>
      <c r="F68" s="92">
        <f t="shared" ref="F68:F85" si="18">C68/26.08*2*17.5%</f>
        <v>1408.4270690944604</v>
      </c>
      <c r="G68" s="92">
        <f t="shared" ref="G68:G85" si="19">(C68+F68)*G$2</f>
        <v>14092.218243691637</v>
      </c>
      <c r="H68" s="92">
        <f t="shared" ref="H68:H85" si="20">(C68+F68+G68)*5.5722%</f>
        <v>6711.6359055409121</v>
      </c>
      <c r="I68" s="92">
        <f t="shared" ref="I68:I85" si="21">(C68+F68)*0.75%</f>
        <v>797.67273077499829</v>
      </c>
      <c r="J68" s="92">
        <f t="shared" ref="J68:J85" si="22">SUM(F68:I68)</f>
        <v>23009.953949102008</v>
      </c>
      <c r="K68" s="318">
        <f t="shared" ref="K68:K85" si="23">D68*48.75</f>
        <v>2615.3160027701647</v>
      </c>
      <c r="L68" s="323">
        <f t="shared" ref="L68:L85" si="24">C68+F68+G68+H68+I68+K68</f>
        <v>130573.20698611082</v>
      </c>
      <c r="P68" s="88" t="s">
        <v>203</v>
      </c>
      <c r="Q68" s="89" t="s">
        <v>137</v>
      </c>
      <c r="R68" s="90">
        <f>'2026'!R68*1.02</f>
        <v>123918.76127199054</v>
      </c>
      <c r="S68" s="90">
        <f t="shared" ref="S68:S82" si="25">+R68*12/313/75</f>
        <v>63.345053685362579</v>
      </c>
      <c r="T68" s="89">
        <v>37.5</v>
      </c>
      <c r="U68" s="92">
        <f t="shared" si="17"/>
        <v>1663.0201857820819</v>
      </c>
      <c r="V68" s="92">
        <f t="shared" ref="V68:V82" si="26">(R68+U68)*V$2</f>
        <v>16639.586043154872</v>
      </c>
      <c r="W68" s="92">
        <f t="shared" ref="W68:W82" si="27">(R68+U68+V68)*5.45%</f>
        <v>7751.0645288005489</v>
      </c>
      <c r="X68" s="92">
        <f t="shared" ref="X68:X82" si="28">(R68+U68+V68)*0.75%</f>
        <v>1066.6602562569562</v>
      </c>
      <c r="Y68" s="92">
        <f t="shared" si="13"/>
        <v>27120.331013994462</v>
      </c>
      <c r="Z68" s="318">
        <f t="shared" ref="Z68:Z82" si="29">S68*48.75</f>
        <v>3088.0713671614258</v>
      </c>
      <c r="AA68" s="323">
        <f t="shared" ref="AA68:AA82" si="30">R68+U68+V68+W68+X68+Z68</f>
        <v>154127.16365314645</v>
      </c>
    </row>
    <row r="69" spans="1:27" x14ac:dyDescent="0.3">
      <c r="A69" s="88" t="s">
        <v>104</v>
      </c>
      <c r="B69" s="89" t="s">
        <v>134</v>
      </c>
      <c r="C69" s="90">
        <f>'2026'!C69*1.02</f>
        <v>110473.60751566994</v>
      </c>
      <c r="D69" s="90">
        <f t="shared" si="16"/>
        <v>56.472131637403159</v>
      </c>
      <c r="E69" s="89">
        <v>37.5</v>
      </c>
      <c r="F69" s="92">
        <f t="shared" si="18"/>
        <v>1482.5829229480244</v>
      </c>
      <c r="G69" s="92">
        <f t="shared" si="19"/>
        <v>14834.195233116881</v>
      </c>
      <c r="H69" s="92">
        <f t="shared" si="20"/>
        <v>7065.0138704004085</v>
      </c>
      <c r="I69" s="92">
        <f t="shared" si="21"/>
        <v>839.67142828963472</v>
      </c>
      <c r="J69" s="92">
        <f t="shared" si="22"/>
        <v>24221.46345475495</v>
      </c>
      <c r="K69" s="318">
        <f t="shared" si="23"/>
        <v>2753.0164173234039</v>
      </c>
      <c r="L69" s="323">
        <f t="shared" si="24"/>
        <v>137448.08738774832</v>
      </c>
      <c r="P69" s="88" t="s">
        <v>204</v>
      </c>
      <c r="Q69" s="89" t="s">
        <v>137</v>
      </c>
      <c r="R69" s="90">
        <f>'2026'!R69*1.02</f>
        <v>128058.18101934798</v>
      </c>
      <c r="S69" s="90">
        <f t="shared" si="25"/>
        <v>65.461051000305673</v>
      </c>
      <c r="T69" s="89">
        <v>37.5</v>
      </c>
      <c r="U69" s="92">
        <f t="shared" si="17"/>
        <v>1718.5722146001453</v>
      </c>
      <c r="V69" s="92">
        <f t="shared" si="26"/>
        <v>17195.419803498127</v>
      </c>
      <c r="W69" s="92">
        <f t="shared" si="27"/>
        <v>8009.9834305408203</v>
      </c>
      <c r="X69" s="92">
        <f t="shared" si="28"/>
        <v>1102.2912977808469</v>
      </c>
      <c r="Y69" s="92">
        <f t="shared" ref="Y69:Y82" si="31">SUM(U69:X69)</f>
        <v>28026.266746419944</v>
      </c>
      <c r="Z69" s="318">
        <f t="shared" si="29"/>
        <v>3191.2262362649017</v>
      </c>
      <c r="AA69" s="323">
        <f t="shared" si="30"/>
        <v>159275.67400203281</v>
      </c>
    </row>
    <row r="70" spans="1:27" x14ac:dyDescent="0.3">
      <c r="A70" s="88" t="s">
        <v>105</v>
      </c>
      <c r="B70" s="89" t="s">
        <v>134</v>
      </c>
      <c r="C70" s="90">
        <f>'2026'!C70*1.02</f>
        <v>114616.43887270926</v>
      </c>
      <c r="D70" s="90">
        <f t="shared" si="16"/>
        <v>58.589872906177249</v>
      </c>
      <c r="E70" s="89">
        <v>37.5</v>
      </c>
      <c r="F70" s="92">
        <f t="shared" si="18"/>
        <v>1538.180736405224</v>
      </c>
      <c r="G70" s="92">
        <f t="shared" si="19"/>
        <v>15390.48709820767</v>
      </c>
      <c r="H70" s="92">
        <f t="shared" si="20"/>
        <v>7329.9564359454043</v>
      </c>
      <c r="I70" s="92">
        <f t="shared" si="21"/>
        <v>871.15964706835859</v>
      </c>
      <c r="J70" s="92">
        <f t="shared" si="22"/>
        <v>25129.783917626657</v>
      </c>
      <c r="K70" s="318">
        <f t="shared" si="23"/>
        <v>2856.2563041761409</v>
      </c>
      <c r="L70" s="323">
        <f t="shared" si="24"/>
        <v>142602.47909451206</v>
      </c>
      <c r="P70" s="88" t="s">
        <v>205</v>
      </c>
      <c r="Q70" s="89" t="s">
        <v>137</v>
      </c>
      <c r="R70" s="90">
        <f>'2026'!R70*1.02</f>
        <v>132190.77754734163</v>
      </c>
      <c r="S70" s="90">
        <f t="shared" si="25"/>
        <v>67.573560407586768</v>
      </c>
      <c r="T70" s="89">
        <v>37.5</v>
      </c>
      <c r="U70" s="92">
        <f t="shared" si="17"/>
        <v>1774.0326741399374</v>
      </c>
      <c r="V70" s="92">
        <f t="shared" si="26"/>
        <v>17750.337354346309</v>
      </c>
      <c r="W70" s="92">
        <f t="shared" si="27"/>
        <v>8268.4755428826211</v>
      </c>
      <c r="X70" s="92">
        <f t="shared" si="28"/>
        <v>1137.8636068187093</v>
      </c>
      <c r="Y70" s="92">
        <f t="shared" si="31"/>
        <v>28930.709178187575</v>
      </c>
      <c r="Z70" s="318">
        <f t="shared" si="29"/>
        <v>3294.2110698698548</v>
      </c>
      <c r="AA70" s="323">
        <f t="shared" si="30"/>
        <v>164415.69779539912</v>
      </c>
    </row>
    <row r="71" spans="1:27" x14ac:dyDescent="0.3">
      <c r="A71" s="88" t="s">
        <v>106</v>
      </c>
      <c r="B71" s="89" t="s">
        <v>134</v>
      </c>
      <c r="C71" s="90">
        <f>'2026'!C71*1.02</f>
        <v>118762.68183943046</v>
      </c>
      <c r="D71" s="90">
        <f t="shared" si="16"/>
        <v>60.709358128782348</v>
      </c>
      <c r="E71" s="89">
        <v>37.5</v>
      </c>
      <c r="F71" s="92">
        <f t="shared" si="18"/>
        <v>1593.8243345015592</v>
      </c>
      <c r="G71" s="92">
        <f t="shared" si="19"/>
        <v>15947.237068045994</v>
      </c>
      <c r="H71" s="92">
        <f t="shared" si="20"/>
        <v>7595.1171809294983</v>
      </c>
      <c r="I71" s="92">
        <f t="shared" si="21"/>
        <v>902.67379630449011</v>
      </c>
      <c r="J71" s="92">
        <f t="shared" si="22"/>
        <v>26038.85237978154</v>
      </c>
      <c r="K71" s="318">
        <f t="shared" si="23"/>
        <v>2959.5812087781396</v>
      </c>
      <c r="L71" s="323">
        <f t="shared" si="24"/>
        <v>147761.11542799015</v>
      </c>
      <c r="P71" s="88" t="s">
        <v>206</v>
      </c>
      <c r="Q71" s="89" t="s">
        <v>137</v>
      </c>
      <c r="R71" s="90">
        <f>'2026'!R71*1.02</f>
        <v>136334.74610760825</v>
      </c>
      <c r="S71" s="90">
        <f t="shared" si="25"/>
        <v>69.691882994304535</v>
      </c>
      <c r="T71" s="89">
        <v>37.5</v>
      </c>
      <c r="U71" s="92">
        <f t="shared" si="17"/>
        <v>1829.6457491435158</v>
      </c>
      <c r="V71" s="92">
        <f t="shared" si="26"/>
        <v>18306.781921019614</v>
      </c>
      <c r="W71" s="92">
        <f t="shared" si="27"/>
        <v>8527.6789708885408</v>
      </c>
      <c r="X71" s="92">
        <f t="shared" si="28"/>
        <v>1173.5338033332853</v>
      </c>
      <c r="Y71" s="92">
        <f t="shared" si="31"/>
        <v>29837.640444384957</v>
      </c>
      <c r="Z71" s="318">
        <f t="shared" si="29"/>
        <v>3397.4792959723459</v>
      </c>
      <c r="AA71" s="323">
        <f t="shared" si="30"/>
        <v>169569.86584796559</v>
      </c>
    </row>
    <row r="72" spans="1:27" x14ac:dyDescent="0.3">
      <c r="A72" s="88" t="s">
        <v>107</v>
      </c>
      <c r="B72" s="89" t="s">
        <v>134</v>
      </c>
      <c r="C72" s="90">
        <f>'2026'!C72*1.02</f>
        <v>122906.65039969709</v>
      </c>
      <c r="D72" s="90">
        <f t="shared" si="16"/>
        <v>62.827680715500115</v>
      </c>
      <c r="E72" s="89">
        <v>37.5</v>
      </c>
      <c r="F72" s="92">
        <f t="shared" si="18"/>
        <v>1649.4374095051371</v>
      </c>
      <c r="G72" s="92">
        <f t="shared" si="19"/>
        <v>16503.681634719294</v>
      </c>
      <c r="H72" s="92">
        <f t="shared" si="20"/>
        <v>7860.1324729541939</v>
      </c>
      <c r="I72" s="92">
        <f t="shared" si="21"/>
        <v>934.17065856901661</v>
      </c>
      <c r="J72" s="92">
        <f t="shared" si="22"/>
        <v>26947.422175747644</v>
      </c>
      <c r="K72" s="318">
        <f t="shared" si="23"/>
        <v>3062.8494348806307</v>
      </c>
      <c r="L72" s="323">
        <f t="shared" si="24"/>
        <v>152916.92201032536</v>
      </c>
      <c r="P72" s="88" t="s">
        <v>207</v>
      </c>
      <c r="Q72" s="89" t="s">
        <v>137</v>
      </c>
      <c r="R72" s="90">
        <f>'2026'!R72*1.02</f>
        <v>140466.20543237464</v>
      </c>
      <c r="S72" s="90">
        <f t="shared" si="25"/>
        <v>71.803811083641989</v>
      </c>
      <c r="T72" s="89">
        <v>37.5</v>
      </c>
      <c r="U72" s="92">
        <f t="shared" si="17"/>
        <v>1885.0909471369298</v>
      </c>
      <c r="V72" s="92">
        <f t="shared" si="26"/>
        <v>18861.546770285284</v>
      </c>
      <c r="W72" s="92">
        <f t="shared" si="27"/>
        <v>8786.0999516639295</v>
      </c>
      <c r="X72" s="92">
        <f t="shared" si="28"/>
        <v>1209.0963236234763</v>
      </c>
      <c r="Y72" s="92">
        <f t="shared" si="31"/>
        <v>30741.833992709617</v>
      </c>
      <c r="Z72" s="318">
        <f t="shared" si="29"/>
        <v>3500.4357903275468</v>
      </c>
      <c r="AA72" s="323">
        <f t="shared" si="30"/>
        <v>174708.4752154118</v>
      </c>
    </row>
    <row r="73" spans="1:27" x14ac:dyDescent="0.3">
      <c r="A73" s="88" t="s">
        <v>108</v>
      </c>
      <c r="B73" s="89" t="s">
        <v>134</v>
      </c>
      <c r="C73" s="90">
        <f>'2026'!C73*1.02</f>
        <v>127047.20735028184</v>
      </c>
      <c r="D73" s="90">
        <f t="shared" si="16"/>
        <v>64.944259348386893</v>
      </c>
      <c r="E73" s="89">
        <v>37.5</v>
      </c>
      <c r="F73" s="92">
        <f t="shared" si="18"/>
        <v>1705.00469986958</v>
      </c>
      <c r="G73" s="92">
        <f t="shared" si="19"/>
        <v>17059.668096645062</v>
      </c>
      <c r="H73" s="92">
        <f t="shared" si="20"/>
        <v>8124.9295855397913</v>
      </c>
      <c r="I73" s="92">
        <f t="shared" si="21"/>
        <v>965.64159037613558</v>
      </c>
      <c r="J73" s="92">
        <f t="shared" si="22"/>
        <v>27855.24397243057</v>
      </c>
      <c r="K73" s="318">
        <f t="shared" si="23"/>
        <v>3166.0326432338611</v>
      </c>
      <c r="L73" s="323">
        <f t="shared" si="24"/>
        <v>158068.48396594625</v>
      </c>
      <c r="P73" s="88" t="s">
        <v>208</v>
      </c>
      <c r="Q73" s="89" t="s">
        <v>137</v>
      </c>
      <c r="R73" s="90">
        <f>'2026'!R73*1.02</f>
        <v>144603.35077327749</v>
      </c>
      <c r="S73" s="90">
        <f t="shared" si="25"/>
        <v>73.918645762697764</v>
      </c>
      <c r="T73" s="89">
        <v>37.5</v>
      </c>
      <c r="U73" s="92">
        <f t="shared" si="17"/>
        <v>1940.6124528622361</v>
      </c>
      <c r="V73" s="92">
        <f t="shared" si="26"/>
        <v>19417.075127463515</v>
      </c>
      <c r="W73" s="92">
        <f t="shared" si="27"/>
        <v>9044.8765902713767</v>
      </c>
      <c r="X73" s="92">
        <f t="shared" si="28"/>
        <v>1244.7077876520243</v>
      </c>
      <c r="Y73" s="92">
        <f t="shared" si="31"/>
        <v>31647.271958249152</v>
      </c>
      <c r="Z73" s="318">
        <f t="shared" si="29"/>
        <v>3603.533980931516</v>
      </c>
      <c r="AA73" s="323">
        <f t="shared" si="30"/>
        <v>179854.15671245815</v>
      </c>
    </row>
    <row r="74" spans="1:27" x14ac:dyDescent="0.3">
      <c r="A74" s="88" t="s">
        <v>109</v>
      </c>
      <c r="B74" s="89" t="s">
        <v>134</v>
      </c>
      <c r="C74" s="90">
        <f>'2026'!C74*1.02</f>
        <v>131191.17591054848</v>
      </c>
      <c r="D74" s="90">
        <f t="shared" si="16"/>
        <v>67.06258193510466</v>
      </c>
      <c r="E74" s="89">
        <v>37.5</v>
      </c>
      <c r="F74" s="92">
        <f t="shared" si="18"/>
        <v>1760.6177748731584</v>
      </c>
      <c r="G74" s="92">
        <f t="shared" si="19"/>
        <v>17616.112663318367</v>
      </c>
      <c r="H74" s="92">
        <f t="shared" si="20"/>
        <v>8389.9448775644905</v>
      </c>
      <c r="I74" s="92">
        <f t="shared" si="21"/>
        <v>997.13845264066231</v>
      </c>
      <c r="J74" s="92">
        <f t="shared" si="22"/>
        <v>28763.813768396678</v>
      </c>
      <c r="K74" s="318">
        <f t="shared" si="23"/>
        <v>3269.3008693363522</v>
      </c>
      <c r="L74" s="323">
        <f t="shared" si="24"/>
        <v>163224.29054828154</v>
      </c>
      <c r="P74" s="88" t="s">
        <v>209</v>
      </c>
      <c r="Q74" s="89" t="s">
        <v>137</v>
      </c>
      <c r="R74" s="90">
        <f>'2026'!R74*1.02</f>
        <v>148737.08450449846</v>
      </c>
      <c r="S74" s="90">
        <f t="shared" si="25"/>
        <v>76.031736487922529</v>
      </c>
      <c r="T74" s="89">
        <v>37.5</v>
      </c>
      <c r="U74" s="92">
        <f t="shared" si="17"/>
        <v>1996.0881739484071</v>
      </c>
      <c r="V74" s="92">
        <f t="shared" si="26"/>
        <v>19972.145379894209</v>
      </c>
      <c r="W74" s="92">
        <f t="shared" si="27"/>
        <v>9303.4398341795877</v>
      </c>
      <c r="X74" s="92">
        <f t="shared" si="28"/>
        <v>1280.289885437558</v>
      </c>
      <c r="Y74" s="92">
        <f t="shared" si="31"/>
        <v>32551.963273459762</v>
      </c>
      <c r="Z74" s="318">
        <f t="shared" si="29"/>
        <v>3706.5471537862231</v>
      </c>
      <c r="AA74" s="323">
        <f t="shared" si="30"/>
        <v>184995.59493174445</v>
      </c>
    </row>
    <row r="75" spans="1:27" x14ac:dyDescent="0.3">
      <c r="A75" s="88" t="s">
        <v>110</v>
      </c>
      <c r="B75" s="89" t="s">
        <v>134</v>
      </c>
      <c r="C75" s="90">
        <f>'2026'!C75*1.02</f>
        <v>135328.3212514513</v>
      </c>
      <c r="D75" s="90">
        <f t="shared" si="16"/>
        <v>69.177416614160421</v>
      </c>
      <c r="E75" s="89">
        <v>37.5</v>
      </c>
      <c r="F75" s="92">
        <f t="shared" si="18"/>
        <v>1816.1392805984644</v>
      </c>
      <c r="G75" s="92">
        <f t="shared" si="19"/>
        <v>18171.641020496594</v>
      </c>
      <c r="H75" s="92">
        <f t="shared" si="20"/>
        <v>8654.5238107109872</v>
      </c>
      <c r="I75" s="92">
        <f t="shared" si="21"/>
        <v>1028.5834539903733</v>
      </c>
      <c r="J75" s="92">
        <f t="shared" si="22"/>
        <v>29670.88756579642</v>
      </c>
      <c r="K75" s="318">
        <f t="shared" si="23"/>
        <v>3372.3990599403205</v>
      </c>
      <c r="L75" s="323">
        <f t="shared" si="24"/>
        <v>168371.60787718807</v>
      </c>
      <c r="P75" s="88" t="s">
        <v>210</v>
      </c>
      <c r="Q75" s="89" t="s">
        <v>137</v>
      </c>
      <c r="R75" s="90">
        <f>'2026'!R75*1.02</f>
        <v>152878.77865831045</v>
      </c>
      <c r="S75" s="90">
        <f t="shared" si="25"/>
        <v>78.148896438752956</v>
      </c>
      <c r="T75" s="89">
        <v>37.5</v>
      </c>
      <c r="U75" s="92">
        <f t="shared" si="17"/>
        <v>2051.6707258592278</v>
      </c>
      <c r="V75" s="92">
        <f t="shared" si="26"/>
        <v>20528.284543402486</v>
      </c>
      <c r="W75" s="92">
        <f t="shared" si="27"/>
        <v>9562.5009990526833</v>
      </c>
      <c r="X75" s="92">
        <f t="shared" si="28"/>
        <v>1315.9405044567914</v>
      </c>
      <c r="Y75" s="92">
        <f t="shared" si="31"/>
        <v>33458.396772771186</v>
      </c>
      <c r="Z75" s="318">
        <f t="shared" si="29"/>
        <v>3809.7587013892066</v>
      </c>
      <c r="AA75" s="323">
        <f t="shared" si="30"/>
        <v>190146.93413247087</v>
      </c>
    </row>
    <row r="76" spans="1:27" x14ac:dyDescent="0.3">
      <c r="A76" s="88" t="s">
        <v>111</v>
      </c>
      <c r="B76" s="89" t="s">
        <v>134</v>
      </c>
      <c r="C76" s="90">
        <f>'2026'!C76*1.02</f>
        <v>139473.42701494522</v>
      </c>
      <c r="D76" s="90">
        <f t="shared" si="16"/>
        <v>71.296320518821844</v>
      </c>
      <c r="E76" s="89">
        <v>37.5</v>
      </c>
      <c r="F76" s="92">
        <f t="shared" si="18"/>
        <v>1871.7676171484213</v>
      </c>
      <c r="G76" s="92">
        <f t="shared" si="19"/>
        <v>18728.238288752411</v>
      </c>
      <c r="H76" s="92">
        <f t="shared" si="20"/>
        <v>8919.6118292153842</v>
      </c>
      <c r="I76" s="92">
        <f t="shared" si="21"/>
        <v>1060.0889597407024</v>
      </c>
      <c r="J76" s="92">
        <f t="shared" si="22"/>
        <v>30579.706694856919</v>
      </c>
      <c r="K76" s="318">
        <f t="shared" si="23"/>
        <v>3475.6956252925647</v>
      </c>
      <c r="L76" s="323">
        <f t="shared" si="24"/>
        <v>173528.82933509475</v>
      </c>
      <c r="P76" s="88" t="s">
        <v>211</v>
      </c>
      <c r="Q76" s="89" t="s">
        <v>137</v>
      </c>
      <c r="R76" s="90">
        <f>'2026'!R76*1.02</f>
        <v>157011.37518630415</v>
      </c>
      <c r="S76" s="90">
        <f t="shared" si="25"/>
        <v>80.261405846034066</v>
      </c>
      <c r="T76" s="89">
        <v>37.5</v>
      </c>
      <c r="U76" s="92">
        <f t="shared" si="17"/>
        <v>2107.1311853990205</v>
      </c>
      <c r="V76" s="92">
        <f t="shared" si="26"/>
        <v>21083.202094250672</v>
      </c>
      <c r="W76" s="92">
        <f t="shared" si="27"/>
        <v>9820.9931113944858</v>
      </c>
      <c r="X76" s="92">
        <f t="shared" si="28"/>
        <v>1351.5128134946538</v>
      </c>
      <c r="Y76" s="92">
        <f t="shared" si="31"/>
        <v>34362.839204538832</v>
      </c>
      <c r="Z76" s="318">
        <f t="shared" si="29"/>
        <v>3912.7435349941607</v>
      </c>
      <c r="AA76" s="323">
        <f t="shared" si="30"/>
        <v>195286.95792583717</v>
      </c>
    </row>
    <row r="77" spans="1:27" x14ac:dyDescent="0.3">
      <c r="A77" s="88" t="s">
        <v>112</v>
      </c>
      <c r="B77" s="89" t="s">
        <v>134</v>
      </c>
      <c r="C77" s="90">
        <f>'2026'!C77*1.02</f>
        <v>143617.39557521185</v>
      </c>
      <c r="D77" s="90">
        <f t="shared" si="16"/>
        <v>73.414643105539611</v>
      </c>
      <c r="E77" s="89">
        <v>37.5</v>
      </c>
      <c r="F77" s="92">
        <f t="shared" si="18"/>
        <v>1927.3806921519995</v>
      </c>
      <c r="G77" s="92">
        <f t="shared" si="19"/>
        <v>19284.682855425708</v>
      </c>
      <c r="H77" s="92">
        <f t="shared" si="20"/>
        <v>9184.6271212400788</v>
      </c>
      <c r="I77" s="92">
        <f t="shared" si="21"/>
        <v>1091.5858220052287</v>
      </c>
      <c r="J77" s="92">
        <f t="shared" si="22"/>
        <v>31488.276490823017</v>
      </c>
      <c r="K77" s="318">
        <f t="shared" si="23"/>
        <v>3578.9638513950558</v>
      </c>
      <c r="L77" s="323">
        <f t="shared" si="24"/>
        <v>178684.63591742993</v>
      </c>
      <c r="P77" s="88" t="s">
        <v>212</v>
      </c>
      <c r="Q77" s="89" t="s">
        <v>137</v>
      </c>
      <c r="R77" s="90">
        <f>'2026'!R77*1.02</f>
        <v>161151.93213688888</v>
      </c>
      <c r="S77" s="90">
        <f t="shared" si="25"/>
        <v>82.377984478920837</v>
      </c>
      <c r="T77" s="89">
        <v>37.5</v>
      </c>
      <c r="U77" s="92">
        <f t="shared" si="17"/>
        <v>2162.6984757634627</v>
      </c>
      <c r="V77" s="92">
        <f t="shared" si="26"/>
        <v>21639.188556176436</v>
      </c>
      <c r="W77" s="92">
        <f t="shared" si="27"/>
        <v>10079.983144701167</v>
      </c>
      <c r="X77" s="92">
        <f t="shared" si="28"/>
        <v>1387.1536437662157</v>
      </c>
      <c r="Y77" s="92">
        <f t="shared" si="31"/>
        <v>35269.023820407281</v>
      </c>
      <c r="Z77" s="318">
        <f t="shared" si="29"/>
        <v>4015.9267433473906</v>
      </c>
      <c r="AA77" s="323">
        <f t="shared" si="30"/>
        <v>200436.88270064356</v>
      </c>
    </row>
    <row r="78" spans="1:27" x14ac:dyDescent="0.3">
      <c r="A78" s="88" t="s">
        <v>113</v>
      </c>
      <c r="B78" s="89" t="s">
        <v>134</v>
      </c>
      <c r="C78" s="90">
        <f>'2026'!C78*1.02</f>
        <v>147761.36413547845</v>
      </c>
      <c r="D78" s="90">
        <f t="shared" si="16"/>
        <v>75.532965692257349</v>
      </c>
      <c r="E78" s="89">
        <v>37.5</v>
      </c>
      <c r="F78" s="92">
        <f t="shared" si="18"/>
        <v>1982.9937671555772</v>
      </c>
      <c r="G78" s="92">
        <f t="shared" si="19"/>
        <v>19841.127422099009</v>
      </c>
      <c r="H78" s="92">
        <f t="shared" si="20"/>
        <v>9449.6424132647717</v>
      </c>
      <c r="I78" s="92">
        <f t="shared" si="21"/>
        <v>1123.082684269755</v>
      </c>
      <c r="J78" s="92">
        <f t="shared" si="22"/>
        <v>32396.84628678911</v>
      </c>
      <c r="K78" s="318">
        <f t="shared" si="23"/>
        <v>3682.2320774975456</v>
      </c>
      <c r="L78" s="323">
        <f t="shared" si="24"/>
        <v>183840.44249976511</v>
      </c>
      <c r="P78" s="88" t="s">
        <v>213</v>
      </c>
      <c r="Q78" s="89" t="s">
        <v>137</v>
      </c>
      <c r="R78" s="90">
        <f>'2026'!R78*1.02</f>
        <v>168049.06971043913</v>
      </c>
      <c r="S78" s="90">
        <f t="shared" si="25"/>
        <v>85.903677807253231</v>
      </c>
      <c r="T78" s="89">
        <v>37.5</v>
      </c>
      <c r="U78" s="92">
        <f t="shared" si="17"/>
        <v>2255.2597545496051</v>
      </c>
      <c r="V78" s="92">
        <f t="shared" si="26"/>
        <v>22565.323654111005</v>
      </c>
      <c r="W78" s="92">
        <f t="shared" si="27"/>
        <v>10511.396094990936</v>
      </c>
      <c r="X78" s="92">
        <f t="shared" si="28"/>
        <v>1446.5223983932478</v>
      </c>
      <c r="Y78" s="92">
        <f t="shared" si="31"/>
        <v>36778.501902044794</v>
      </c>
      <c r="Z78" s="318">
        <f t="shared" si="29"/>
        <v>4187.8042931035952</v>
      </c>
      <c r="AA78" s="323">
        <f t="shared" si="30"/>
        <v>209015.37590558751</v>
      </c>
    </row>
    <row r="79" spans="1:27" x14ac:dyDescent="0.3">
      <c r="A79" s="88" t="s">
        <v>114</v>
      </c>
      <c r="B79" s="89" t="s">
        <v>134</v>
      </c>
      <c r="C79" s="90">
        <f>'2026'!C79*1.02</f>
        <v>151899.64667960862</v>
      </c>
      <c r="D79" s="90">
        <f t="shared" si="16"/>
        <v>77.648381689256794</v>
      </c>
      <c r="E79" s="89">
        <v>37.5</v>
      </c>
      <c r="F79" s="92">
        <f t="shared" si="18"/>
        <v>2038.5305344272629</v>
      </c>
      <c r="G79" s="92">
        <f t="shared" si="19"/>
        <v>20396.808480859756</v>
      </c>
      <c r="H79" s="92">
        <f t="shared" si="20"/>
        <v>9714.2940728909743</v>
      </c>
      <c r="I79" s="92">
        <f t="shared" si="21"/>
        <v>1154.536329105269</v>
      </c>
      <c r="J79" s="92">
        <f t="shared" si="22"/>
        <v>33304.169417283265</v>
      </c>
      <c r="K79" s="318">
        <f t="shared" si="23"/>
        <v>3785.3586073512688</v>
      </c>
      <c r="L79" s="323">
        <f t="shared" si="24"/>
        <v>188989.17470424314</v>
      </c>
      <c r="P79" s="88" t="s">
        <v>214</v>
      </c>
      <c r="Q79" s="89" t="s">
        <v>137</v>
      </c>
      <c r="R79" s="90">
        <f>'2026'!R79*1.02</f>
        <v>173557.68214346096</v>
      </c>
      <c r="S79" s="90">
        <f t="shared" si="25"/>
        <v>88.719581926369813</v>
      </c>
      <c r="T79" s="89">
        <v>37.5</v>
      </c>
      <c r="U79" s="92">
        <f t="shared" si="17"/>
        <v>2329.18668520749</v>
      </c>
      <c r="V79" s="92">
        <f t="shared" si="26"/>
        <v>23305.010119798571</v>
      </c>
      <c r="W79" s="92">
        <f t="shared" si="27"/>
        <v>10855.957402691452</v>
      </c>
      <c r="X79" s="92">
        <f t="shared" si="28"/>
        <v>1493.9390921135027</v>
      </c>
      <c r="Y79" s="92">
        <f t="shared" si="31"/>
        <v>37984.093299811022</v>
      </c>
      <c r="Z79" s="318">
        <f t="shared" si="29"/>
        <v>4325.0796189105286</v>
      </c>
      <c r="AA79" s="323">
        <f t="shared" si="30"/>
        <v>215866.8550621825</v>
      </c>
    </row>
    <row r="80" spans="1:27" x14ac:dyDescent="0.3">
      <c r="A80" s="88" t="s">
        <v>115</v>
      </c>
      <c r="B80" s="89" t="s">
        <v>134</v>
      </c>
      <c r="C80" s="90">
        <f>'2026'!C80*1.02</f>
        <v>156047.02684955712</v>
      </c>
      <c r="D80" s="90">
        <f t="shared" si="16"/>
        <v>79.768448229805557</v>
      </c>
      <c r="E80" s="89">
        <v>37.5</v>
      </c>
      <c r="F80" s="92">
        <f t="shared" si="18"/>
        <v>2094.1893940699765</v>
      </c>
      <c r="G80" s="92">
        <f t="shared" si="19"/>
        <v>20953.711152280594</v>
      </c>
      <c r="H80" s="92">
        <f t="shared" si="20"/>
        <v>9979.5275443547671</v>
      </c>
      <c r="I80" s="92">
        <f t="shared" si="21"/>
        <v>1186.0591218272032</v>
      </c>
      <c r="J80" s="92">
        <f t="shared" si="22"/>
        <v>34213.487212532542</v>
      </c>
      <c r="K80" s="318">
        <f t="shared" si="23"/>
        <v>3888.7118512030211</v>
      </c>
      <c r="L80" s="323">
        <f t="shared" si="24"/>
        <v>194149.2259132927</v>
      </c>
      <c r="P80" s="88" t="s">
        <v>215</v>
      </c>
      <c r="Q80" s="89" t="s">
        <v>137</v>
      </c>
      <c r="R80" s="90">
        <f>'2026'!R80*1.02</f>
        <v>179071.98059261922</v>
      </c>
      <c r="S80" s="90">
        <f t="shared" si="25"/>
        <v>91.53839263520473</v>
      </c>
      <c r="T80" s="89">
        <v>37.5</v>
      </c>
      <c r="U80" s="92">
        <f t="shared" si="17"/>
        <v>2403.1899235972669</v>
      </c>
      <c r="V80" s="92">
        <f t="shared" si="26"/>
        <v>24045.460093398684</v>
      </c>
      <c r="W80" s="92">
        <f t="shared" si="27"/>
        <v>11200.874368224027</v>
      </c>
      <c r="X80" s="92">
        <f t="shared" si="28"/>
        <v>1541.4047295721139</v>
      </c>
      <c r="Y80" s="92">
        <f t="shared" si="31"/>
        <v>39190.929114792089</v>
      </c>
      <c r="Z80" s="318">
        <f t="shared" si="29"/>
        <v>4462.4966409662302</v>
      </c>
      <c r="AA80" s="323">
        <f t="shared" si="30"/>
        <v>222725.40634837758</v>
      </c>
    </row>
    <row r="81" spans="1:27" x14ac:dyDescent="0.3">
      <c r="A81" s="88" t="s">
        <v>116</v>
      </c>
      <c r="B81" s="89" t="s">
        <v>134</v>
      </c>
      <c r="C81" s="90">
        <f>'2026'!C81*1.02</f>
        <v>162950.98764247115</v>
      </c>
      <c r="D81" s="90">
        <f t="shared" si="16"/>
        <v>83.297629465799943</v>
      </c>
      <c r="E81" s="89">
        <v>37.5</v>
      </c>
      <c r="F81" s="92">
        <f t="shared" si="18"/>
        <v>2186.8422421343903</v>
      </c>
      <c r="G81" s="92">
        <f t="shared" si="19"/>
        <v>21880.762459710237</v>
      </c>
      <c r="H81" s="92">
        <f t="shared" si="20"/>
        <v>10421.050002609963</v>
      </c>
      <c r="I81" s="92">
        <f t="shared" si="21"/>
        <v>1238.5337241345414</v>
      </c>
      <c r="J81" s="92">
        <f t="shared" si="22"/>
        <v>35727.188428589128</v>
      </c>
      <c r="K81" s="318">
        <f t="shared" si="23"/>
        <v>4060.7594364577471</v>
      </c>
      <c r="L81" s="323">
        <f t="shared" si="24"/>
        <v>202738.93550751804</v>
      </c>
      <c r="P81" s="88" t="s">
        <v>216</v>
      </c>
      <c r="Q81" s="89" t="s">
        <v>137</v>
      </c>
      <c r="R81" s="90">
        <f>'2026'!R81*1.02</f>
        <v>184588.55344823215</v>
      </c>
      <c r="S81" s="90">
        <f t="shared" si="25"/>
        <v>94.358365979926972</v>
      </c>
      <c r="T81" s="89">
        <v>37.5</v>
      </c>
      <c r="U81" s="92">
        <f t="shared" si="17"/>
        <v>2477.2236850798026</v>
      </c>
      <c r="V81" s="92">
        <f t="shared" si="26"/>
        <v>24786.215470163836</v>
      </c>
      <c r="W81" s="92">
        <f t="shared" si="27"/>
        <v>11545.933596889432</v>
      </c>
      <c r="X81" s="92">
        <f t="shared" si="28"/>
        <v>1588.8899445260686</v>
      </c>
      <c r="Y81" s="92">
        <f t="shared" si="31"/>
        <v>40398.262696659142</v>
      </c>
      <c r="Z81" s="318">
        <f t="shared" si="29"/>
        <v>4599.9703415214399</v>
      </c>
      <c r="AA81" s="323">
        <f t="shared" si="30"/>
        <v>229586.78648641275</v>
      </c>
    </row>
    <row r="82" spans="1:27" x14ac:dyDescent="0.3">
      <c r="A82" s="88" t="s">
        <v>117</v>
      </c>
      <c r="B82" s="89" t="s">
        <v>134</v>
      </c>
      <c r="C82" s="90">
        <f>'2026'!C82*1.02</f>
        <v>168472.10931099326</v>
      </c>
      <c r="D82" s="90">
        <f t="shared" si="16"/>
        <v>86.11992808229688</v>
      </c>
      <c r="E82" s="89">
        <v>37.5</v>
      </c>
      <c r="F82" s="92">
        <f t="shared" si="18"/>
        <v>2260.93704980244</v>
      </c>
      <c r="G82" s="92">
        <f t="shared" si="19"/>
        <v>22622.128642805434</v>
      </c>
      <c r="H82" s="92">
        <f t="shared" si="20"/>
        <v>10774.137061550662</v>
      </c>
      <c r="I82" s="92">
        <f t="shared" si="21"/>
        <v>1280.4978477059678</v>
      </c>
      <c r="J82" s="92">
        <f t="shared" si="22"/>
        <v>36937.700601864504</v>
      </c>
      <c r="K82" s="318">
        <f t="shared" si="23"/>
        <v>4198.3464940119729</v>
      </c>
      <c r="L82" s="323">
        <f t="shared" si="24"/>
        <v>209608.15640686973</v>
      </c>
      <c r="P82" s="88" t="s">
        <v>217</v>
      </c>
      <c r="Q82" s="89" t="s">
        <v>137</v>
      </c>
      <c r="R82" s="90">
        <f>'2026'!R82*1.02</f>
        <v>214929.1355524894</v>
      </c>
      <c r="S82" s="90">
        <f t="shared" si="25"/>
        <v>109.86792871692749</v>
      </c>
      <c r="T82" s="89">
        <v>37.5</v>
      </c>
      <c r="U82" s="92">
        <f t="shared" si="17"/>
        <v>2884.4017424605559</v>
      </c>
      <c r="V82" s="92">
        <f t="shared" si="26"/>
        <v>28860.293691580871</v>
      </c>
      <c r="W82" s="92">
        <f t="shared" si="27"/>
        <v>13443.72378876593</v>
      </c>
      <c r="X82" s="92">
        <f t="shared" si="28"/>
        <v>1850.0537323989813</v>
      </c>
      <c r="Y82" s="92">
        <f t="shared" si="31"/>
        <v>47038.472955206344</v>
      </c>
      <c r="Z82" s="318">
        <f t="shared" si="29"/>
        <v>5356.0615249502152</v>
      </c>
      <c r="AA82" s="323">
        <f t="shared" si="30"/>
        <v>267323.67003264598</v>
      </c>
    </row>
    <row r="83" spans="1:27" x14ac:dyDescent="0.3">
      <c r="A83" s="88" t="s">
        <v>118</v>
      </c>
      <c r="B83" s="89" t="s">
        <v>134</v>
      </c>
      <c r="C83" s="90">
        <f>'2026'!C83*1.02</f>
        <v>173997.77979242452</v>
      </c>
      <c r="D83" s="90">
        <f t="shared" si="16"/>
        <v>88.944551970568455</v>
      </c>
      <c r="E83" s="89">
        <v>37.5</v>
      </c>
      <c r="F83" s="92">
        <f t="shared" si="18"/>
        <v>2335.0929036560042</v>
      </c>
      <c r="G83" s="92">
        <f t="shared" si="19"/>
        <v>23364.105632230672</v>
      </c>
      <c r="H83" s="92">
        <f t="shared" si="20"/>
        <v>11127.515026410156</v>
      </c>
      <c r="I83" s="92">
        <f t="shared" si="21"/>
        <v>1322.496545220604</v>
      </c>
      <c r="J83" s="92">
        <f t="shared" si="22"/>
        <v>38149.210107517436</v>
      </c>
      <c r="K83" s="318">
        <f t="shared" si="23"/>
        <v>4336.0469085652121</v>
      </c>
      <c r="L83" s="323">
        <f t="shared" si="24"/>
        <v>216483.0368085072</v>
      </c>
    </row>
    <row r="84" spans="1:27" x14ac:dyDescent="0.3">
      <c r="A84" s="88" t="s">
        <v>119</v>
      </c>
      <c r="B84" s="89" t="s">
        <v>134</v>
      </c>
      <c r="C84" s="90">
        <f>'2026'!C84*1.02</f>
        <v>179522.31307062847</v>
      </c>
      <c r="D84" s="90">
        <f t="shared" si="16"/>
        <v>91.768594540896345</v>
      </c>
      <c r="E84" s="89">
        <v>37.5</v>
      </c>
      <c r="F84" s="92">
        <f t="shared" si="18"/>
        <v>2409.2334959631885</v>
      </c>
      <c r="G84" s="92">
        <f t="shared" si="19"/>
        <v>24105.929920073395</v>
      </c>
      <c r="H84" s="92">
        <f t="shared" si="20"/>
        <v>11480.820264789949</v>
      </c>
      <c r="I84" s="92">
        <f t="shared" si="21"/>
        <v>1364.4865992494374</v>
      </c>
      <c r="J84" s="92">
        <f t="shared" si="22"/>
        <v>39360.47028007597</v>
      </c>
      <c r="K84" s="318">
        <f t="shared" si="23"/>
        <v>4473.7189838686973</v>
      </c>
      <c r="L84" s="323">
        <f t="shared" si="24"/>
        <v>223356.50233457313</v>
      </c>
    </row>
    <row r="85" spans="1:27" x14ac:dyDescent="0.3">
      <c r="A85" s="88" t="s">
        <v>120</v>
      </c>
      <c r="B85" s="89" t="s">
        <v>134</v>
      </c>
      <c r="C85" s="90">
        <f>'2026'!C85*1.02</f>
        <v>209907.24610075032</v>
      </c>
      <c r="D85" s="90">
        <f t="shared" si="16"/>
        <v>107.30082867769985</v>
      </c>
      <c r="E85" s="89">
        <v>37.5</v>
      </c>
      <c r="F85" s="92">
        <f t="shared" si="18"/>
        <v>2817.0067536527076</v>
      </c>
      <c r="G85" s="92">
        <f t="shared" si="19"/>
        <v>28185.963503208401</v>
      </c>
      <c r="H85" s="92">
        <f t="shared" si="20"/>
        <v>13423.999075878821</v>
      </c>
      <c r="I85" s="92">
        <f t="shared" si="21"/>
        <v>1595.4318964080226</v>
      </c>
      <c r="J85" s="92">
        <f t="shared" si="22"/>
        <v>46022.401229147952</v>
      </c>
      <c r="K85" s="318">
        <f t="shared" si="23"/>
        <v>5230.9153980378678</v>
      </c>
      <c r="L85" s="323">
        <f t="shared" si="24"/>
        <v>261160.56272793614</v>
      </c>
    </row>
  </sheetData>
  <mergeCells count="20">
    <mergeCell ref="AA1:AA2"/>
    <mergeCell ref="M3:O4"/>
    <mergeCell ref="R1:R2"/>
    <mergeCell ref="S1:S2"/>
    <mergeCell ref="T1:T2"/>
    <mergeCell ref="U1:U2"/>
    <mergeCell ref="Y1:Y2"/>
    <mergeCell ref="Z1:Z2"/>
    <mergeCell ref="Q1:Q2"/>
    <mergeCell ref="J1:J2"/>
    <mergeCell ref="K1:K2"/>
    <mergeCell ref="L1:L2"/>
    <mergeCell ref="M1:O2"/>
    <mergeCell ref="P1:P2"/>
    <mergeCell ref="F1:F2"/>
    <mergeCell ref="A1:A2"/>
    <mergeCell ref="B1:B2"/>
    <mergeCell ref="C1:C2"/>
    <mergeCell ref="D1:D2"/>
    <mergeCell ref="E1:E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M3" sqref="M3:O4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2498</v>
      </c>
      <c r="D1" s="519" t="s">
        <v>718</v>
      </c>
      <c r="E1" s="519" t="s">
        <v>126</v>
      </c>
      <c r="F1" s="526" t="s">
        <v>127</v>
      </c>
      <c r="G1" s="408" t="s">
        <v>128</v>
      </c>
      <c r="H1" s="83"/>
      <c r="I1" s="408"/>
      <c r="J1" s="519" t="s">
        <v>129</v>
      </c>
      <c r="K1" s="530" t="s">
        <v>2002</v>
      </c>
      <c r="L1" s="521" t="s">
        <v>130</v>
      </c>
      <c r="M1" s="528">
        <v>2028</v>
      </c>
      <c r="N1" s="529"/>
      <c r="O1" s="529"/>
      <c r="P1" s="519" t="s">
        <v>122</v>
      </c>
      <c r="Q1" s="519" t="s">
        <v>123</v>
      </c>
      <c r="R1" s="519" t="s">
        <v>2498</v>
      </c>
      <c r="S1" s="519" t="s">
        <v>718</v>
      </c>
      <c r="T1" s="519" t="s">
        <v>126</v>
      </c>
      <c r="U1" s="526" t="s">
        <v>127</v>
      </c>
      <c r="V1" s="408" t="s">
        <v>128</v>
      </c>
      <c r="W1" s="83"/>
      <c r="X1" s="408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409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409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'2027'!C3*1.02</f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'2027'!R3*1.02</f>
        <v>57964.886067924424</v>
      </c>
      <c r="S3" s="90">
        <f>+R3*12/313/75</f>
        <v>29.630612686478937</v>
      </c>
      <c r="T3" s="89">
        <v>37.5</v>
      </c>
      <c r="U3" s="92">
        <f t="shared" ref="U3:U66" si="1">R3/26.08*2*17.5%</f>
        <v>777.90299554346427</v>
      </c>
      <c r="V3" s="92">
        <f>(R3+U3)*V$2</f>
        <v>7783.4195509094961</v>
      </c>
      <c r="W3" s="92">
        <f>(R3+U3+V3)*5.45%</f>
        <v>3625.6783694835681</v>
      </c>
      <c r="X3" s="92">
        <f>(R3+U3+V3)*0.75%</f>
        <v>498.9465646078304</v>
      </c>
      <c r="Y3" s="92">
        <f>SUM(U3:X3)</f>
        <v>12685.947480544359</v>
      </c>
      <c r="Z3" s="318">
        <f>S3*48.75</f>
        <v>1444.4923684658481</v>
      </c>
      <c r="AA3" s="323">
        <f>R3+U3+V3+W3+X3+Z3</f>
        <v>72095.325916934627</v>
      </c>
    </row>
    <row r="4" spans="1:27" x14ac:dyDescent="0.3">
      <c r="A4" s="88" t="s">
        <v>138</v>
      </c>
      <c r="B4" s="89" t="s">
        <v>134</v>
      </c>
      <c r="C4" s="90">
        <f>'2027'!C4*1.02</f>
        <v>0</v>
      </c>
      <c r="D4" s="90">
        <f t="shared" si="0"/>
        <v>0</v>
      </c>
      <c r="E4" s="89">
        <v>37.5</v>
      </c>
      <c r="F4" s="92">
        <f t="shared" ref="F4:F67" si="2">C4/26.08*2*17.5%</f>
        <v>0</v>
      </c>
      <c r="G4" s="92">
        <f t="shared" ref="G4:G67" si="3">(C4+F4)*G$2</f>
        <v>0</v>
      </c>
      <c r="H4" s="92">
        <f t="shared" ref="H4:H67" si="4">(C4+F4+G4)*5.5722%</f>
        <v>0</v>
      </c>
      <c r="I4" s="92">
        <f t="shared" ref="I4:I67" si="5">(C4+F4)*0.75%</f>
        <v>0</v>
      </c>
      <c r="J4" s="92">
        <f t="shared" ref="J4:J67" si="6">SUM(F4:I4)</f>
        <v>0</v>
      </c>
      <c r="K4" s="318">
        <f t="shared" ref="K4:K67" si="7">D4*48.75</f>
        <v>0</v>
      </c>
      <c r="L4" s="323">
        <f t="shared" ref="L4:L67" si="8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f>'2027'!R4*1.02</f>
        <v>59580.692645460222</v>
      </c>
      <c r="S4" s="90">
        <f t="shared" ref="S4:S67" si="9">+R4*12/313/75</f>
        <v>30.456584099915769</v>
      </c>
      <c r="T4" s="89">
        <v>37.5</v>
      </c>
      <c r="U4" s="92">
        <f t="shared" si="1"/>
        <v>799.5875163309463</v>
      </c>
      <c r="V4" s="92">
        <f t="shared" ref="V4:V67" si="10">(R4+U4)*V$2</f>
        <v>8000.3871214373303</v>
      </c>
      <c r="W4" s="92">
        <f t="shared" ref="W4:W67" si="11">(R4+U4+V4)*5.45%</f>
        <v>3726.7463669359531</v>
      </c>
      <c r="X4" s="92">
        <f t="shared" ref="X4:X67" si="12">(R4+U4+V4)*0.75%</f>
        <v>512.85500462421373</v>
      </c>
      <c r="Y4" s="92">
        <f t="shared" ref="Y4:Y68" si="13">SUM(U4:X4)</f>
        <v>13039.576009328444</v>
      </c>
      <c r="Z4" s="318">
        <f t="shared" ref="Z4:Z67" si="14">S4*48.75</f>
        <v>1484.7584748708937</v>
      </c>
      <c r="AA4" s="323">
        <f t="shared" ref="AA4:AA67" si="15">R4+U4+V4+W4+X4+Z4</f>
        <v>74105.02712965956</v>
      </c>
    </row>
    <row r="5" spans="1:27" x14ac:dyDescent="0.3">
      <c r="A5" s="88" t="s">
        <v>140</v>
      </c>
      <c r="B5" s="89" t="s">
        <v>134</v>
      </c>
      <c r="C5" s="90">
        <f>'2027'!C5*1.02</f>
        <v>0</v>
      </c>
      <c r="D5" s="90">
        <f t="shared" si="0"/>
        <v>0</v>
      </c>
      <c r="E5" s="89">
        <v>37.5</v>
      </c>
      <c r="F5" s="92">
        <f t="shared" si="2"/>
        <v>0</v>
      </c>
      <c r="G5" s="92">
        <f t="shared" si="3"/>
        <v>0</v>
      </c>
      <c r="H5" s="92">
        <f t="shared" si="4"/>
        <v>0</v>
      </c>
      <c r="I5" s="92">
        <f t="shared" si="5"/>
        <v>0</v>
      </c>
      <c r="J5" s="92">
        <f t="shared" si="6"/>
        <v>0</v>
      </c>
      <c r="K5" s="318">
        <f t="shared" si="7"/>
        <v>0</v>
      </c>
      <c r="L5" s="323">
        <f t="shared" si="8"/>
        <v>0</v>
      </c>
      <c r="P5" s="88" t="s">
        <v>141</v>
      </c>
      <c r="Q5" s="89" t="s">
        <v>137</v>
      </c>
      <c r="R5" s="90">
        <f>'2027'!R5*1.02</f>
        <v>61225.497905292075</v>
      </c>
      <c r="S5" s="90">
        <f t="shared" si="9"/>
        <v>31.29737912091608</v>
      </c>
      <c r="T5" s="89">
        <v>37.5</v>
      </c>
      <c r="U5" s="92">
        <f t="shared" si="1"/>
        <v>821.66120655108239</v>
      </c>
      <c r="V5" s="92">
        <f t="shared" si="10"/>
        <v>8221.2485823192201</v>
      </c>
      <c r="W5" s="92">
        <f t="shared" si="11"/>
        <v>3829.6282193318498</v>
      </c>
      <c r="X5" s="92">
        <f t="shared" si="12"/>
        <v>527.01305770621786</v>
      </c>
      <c r="Y5" s="92">
        <f t="shared" si="13"/>
        <v>13399.551065908368</v>
      </c>
      <c r="Z5" s="318">
        <f t="shared" si="14"/>
        <v>1525.7472321446589</v>
      </c>
      <c r="AA5" s="323">
        <f t="shared" si="15"/>
        <v>76150.796203345104</v>
      </c>
    </row>
    <row r="6" spans="1:27" x14ac:dyDescent="0.3">
      <c r="A6" s="88" t="s">
        <v>41</v>
      </c>
      <c r="B6" s="89" t="s">
        <v>134</v>
      </c>
      <c r="C6" s="90">
        <f>'2027'!C6*1.02</f>
        <v>0</v>
      </c>
      <c r="D6" s="90">
        <f t="shared" si="0"/>
        <v>0</v>
      </c>
      <c r="E6" s="89">
        <v>37.5</v>
      </c>
      <c r="F6" s="92">
        <f t="shared" si="2"/>
        <v>0</v>
      </c>
      <c r="G6" s="92">
        <f t="shared" si="3"/>
        <v>0</v>
      </c>
      <c r="H6" s="92">
        <f t="shared" si="4"/>
        <v>0</v>
      </c>
      <c r="I6" s="92">
        <f t="shared" si="5"/>
        <v>0</v>
      </c>
      <c r="J6" s="92">
        <f t="shared" si="6"/>
        <v>0</v>
      </c>
      <c r="K6" s="318">
        <f t="shared" si="7"/>
        <v>0</v>
      </c>
      <c r="L6" s="323">
        <f t="shared" si="8"/>
        <v>0</v>
      </c>
      <c r="P6" s="88" t="s">
        <v>142</v>
      </c>
      <c r="Q6" s="89" t="s">
        <v>137</v>
      </c>
      <c r="R6" s="90">
        <f>'2027'!R6*1.02</f>
        <v>62873.783006999445</v>
      </c>
      <c r="S6" s="90">
        <f t="shared" si="9"/>
        <v>32.139952974823998</v>
      </c>
      <c r="T6" s="89">
        <v>37.5</v>
      </c>
      <c r="U6" s="92">
        <f t="shared" si="1"/>
        <v>843.78159710313673</v>
      </c>
      <c r="V6" s="92">
        <f t="shared" si="10"/>
        <v>8442.5773100435927</v>
      </c>
      <c r="W6" s="92">
        <f t="shared" si="11"/>
        <v>3932.7277343209666</v>
      </c>
      <c r="X6" s="92">
        <f t="shared" si="12"/>
        <v>541.20106435609637</v>
      </c>
      <c r="Y6" s="92">
        <f t="shared" si="13"/>
        <v>13760.287705823792</v>
      </c>
      <c r="Z6" s="318">
        <f t="shared" si="14"/>
        <v>1566.8227075226698</v>
      </c>
      <c r="AA6" s="323">
        <f t="shared" si="15"/>
        <v>78200.893420345921</v>
      </c>
    </row>
    <row r="7" spans="1:27" x14ac:dyDescent="0.3">
      <c r="A7" s="88" t="s">
        <v>42</v>
      </c>
      <c r="B7" s="89" t="s">
        <v>134</v>
      </c>
      <c r="C7" s="90">
        <f>'2027'!C7*1.02</f>
        <v>0</v>
      </c>
      <c r="D7" s="90">
        <f t="shared" si="0"/>
        <v>0</v>
      </c>
      <c r="E7" s="89">
        <v>37.5</v>
      </c>
      <c r="F7" s="92">
        <f t="shared" si="2"/>
        <v>0</v>
      </c>
      <c r="G7" s="92">
        <f t="shared" si="3"/>
        <v>0</v>
      </c>
      <c r="H7" s="92">
        <f t="shared" si="4"/>
        <v>0</v>
      </c>
      <c r="I7" s="92">
        <f t="shared" si="5"/>
        <v>0</v>
      </c>
      <c r="J7" s="92">
        <f t="shared" si="6"/>
        <v>0</v>
      </c>
      <c r="K7" s="318">
        <f t="shared" si="7"/>
        <v>0</v>
      </c>
      <c r="L7" s="323">
        <f t="shared" si="8"/>
        <v>0</v>
      </c>
      <c r="P7" s="88" t="s">
        <v>143</v>
      </c>
      <c r="Q7" s="89" t="s">
        <v>137</v>
      </c>
      <c r="R7" s="90">
        <f>'2027'!R7*1.02</f>
        <v>64522.068108706801</v>
      </c>
      <c r="S7" s="90">
        <f t="shared" si="9"/>
        <v>32.982526828731913</v>
      </c>
      <c r="T7" s="89">
        <v>37.5</v>
      </c>
      <c r="U7" s="92">
        <f t="shared" si="1"/>
        <v>865.90198765519096</v>
      </c>
      <c r="V7" s="92">
        <f t="shared" si="10"/>
        <v>8663.9060377679634</v>
      </c>
      <c r="W7" s="92">
        <f t="shared" si="11"/>
        <v>4035.8272493100826</v>
      </c>
      <c r="X7" s="92">
        <f t="shared" si="12"/>
        <v>555.38907100597464</v>
      </c>
      <c r="Y7" s="92">
        <f t="shared" si="13"/>
        <v>14121.024345739212</v>
      </c>
      <c r="Z7" s="318">
        <f t="shared" si="14"/>
        <v>1607.8981829006807</v>
      </c>
      <c r="AA7" s="323">
        <f t="shared" si="15"/>
        <v>80250.990637346695</v>
      </c>
    </row>
    <row r="8" spans="1:27" x14ac:dyDescent="0.3">
      <c r="A8" s="88" t="s">
        <v>43</v>
      </c>
      <c r="B8" s="89" t="s">
        <v>134</v>
      </c>
      <c r="C8" s="90">
        <f>'2027'!C8*1.02</f>
        <v>0</v>
      </c>
      <c r="D8" s="90">
        <f t="shared" si="0"/>
        <v>0</v>
      </c>
      <c r="E8" s="89">
        <v>37.5</v>
      </c>
      <c r="F8" s="92">
        <f t="shared" si="2"/>
        <v>0</v>
      </c>
      <c r="G8" s="92">
        <f t="shared" si="3"/>
        <v>0</v>
      </c>
      <c r="H8" s="92">
        <f t="shared" si="4"/>
        <v>0</v>
      </c>
      <c r="I8" s="92">
        <f t="shared" si="5"/>
        <v>0</v>
      </c>
      <c r="J8" s="92">
        <f t="shared" si="6"/>
        <v>0</v>
      </c>
      <c r="K8" s="318">
        <f t="shared" si="7"/>
        <v>0</v>
      </c>
      <c r="L8" s="323">
        <f t="shared" si="8"/>
        <v>0</v>
      </c>
      <c r="P8" s="88" t="s">
        <v>144</v>
      </c>
      <c r="Q8" s="89" t="s">
        <v>137</v>
      </c>
      <c r="R8" s="90">
        <f>'2027'!R8*1.02</f>
        <v>65387.388788420882</v>
      </c>
      <c r="S8" s="90">
        <f t="shared" si="9"/>
        <v>33.42486327842601</v>
      </c>
      <c r="T8" s="89">
        <v>37.5</v>
      </c>
      <c r="U8" s="92">
        <f t="shared" si="1"/>
        <v>877.5148035255869</v>
      </c>
      <c r="V8" s="92">
        <f t="shared" si="10"/>
        <v>8780.0997259329069</v>
      </c>
      <c r="W8" s="92">
        <f t="shared" si="11"/>
        <v>4089.9526808244254</v>
      </c>
      <c r="X8" s="92">
        <f t="shared" si="12"/>
        <v>562.83752488409527</v>
      </c>
      <c r="Y8" s="92">
        <f t="shared" si="13"/>
        <v>14310.404735167014</v>
      </c>
      <c r="Z8" s="318">
        <f t="shared" si="14"/>
        <v>1629.462084823268</v>
      </c>
      <c r="AA8" s="323">
        <f t="shared" si="15"/>
        <v>81327.255608411157</v>
      </c>
    </row>
    <row r="9" spans="1:27" x14ac:dyDescent="0.3">
      <c r="A9" s="88" t="s">
        <v>44</v>
      </c>
      <c r="B9" s="89" t="s">
        <v>134</v>
      </c>
      <c r="C9" s="90">
        <f>'2027'!C9*1.02</f>
        <v>56607.747736469391</v>
      </c>
      <c r="D9" s="90">
        <f t="shared" si="0"/>
        <v>28.936867852508318</v>
      </c>
      <c r="E9" s="89">
        <v>37.5</v>
      </c>
      <c r="F9" s="92">
        <f t="shared" si="2"/>
        <v>759.68986609525643</v>
      </c>
      <c r="G9" s="92">
        <f t="shared" si="3"/>
        <v>7601.1854823398162</v>
      </c>
      <c r="H9" s="92">
        <f t="shared" si="4"/>
        <v>3620.1816155370461</v>
      </c>
      <c r="I9" s="92">
        <f t="shared" si="5"/>
        <v>430.25578201923486</v>
      </c>
      <c r="J9" s="92">
        <f t="shared" si="6"/>
        <v>12411.312745991352</v>
      </c>
      <c r="K9" s="318">
        <f t="shared" si="7"/>
        <v>1410.6723078097805</v>
      </c>
      <c r="L9" s="323">
        <f t="shared" si="8"/>
        <v>70429.732790270529</v>
      </c>
      <c r="P9" s="88" t="s">
        <v>145</v>
      </c>
      <c r="Q9" s="89" t="s">
        <v>137</v>
      </c>
      <c r="R9" s="90">
        <f>'2027'!R9*1.02</f>
        <v>66255.029362718633</v>
      </c>
      <c r="S9" s="90">
        <f t="shared" si="9"/>
        <v>33.868385616725178</v>
      </c>
      <c r="T9" s="89">
        <v>37.5</v>
      </c>
      <c r="U9" s="92">
        <f t="shared" si="1"/>
        <v>889.15875295059516</v>
      </c>
      <c r="V9" s="92">
        <f t="shared" si="10"/>
        <v>8896.6049253261735</v>
      </c>
      <c r="W9" s="92">
        <f t="shared" si="11"/>
        <v>4144.2232207342495</v>
      </c>
      <c r="X9" s="92">
        <f t="shared" si="12"/>
        <v>570.30594780746549</v>
      </c>
      <c r="Y9" s="92">
        <f t="shared" si="13"/>
        <v>14500.292846818484</v>
      </c>
      <c r="Z9" s="318">
        <f t="shared" si="14"/>
        <v>1651.0837988153523</v>
      </c>
      <c r="AA9" s="323">
        <f t="shared" si="15"/>
        <v>82406.406008352467</v>
      </c>
    </row>
    <row r="10" spans="1:27" x14ac:dyDescent="0.3">
      <c r="A10" s="88" t="s">
        <v>45</v>
      </c>
      <c r="B10" s="89" t="s">
        <v>134</v>
      </c>
      <c r="C10" s="90">
        <f>'2027'!C10*1.02</f>
        <v>57790.893974148144</v>
      </c>
      <c r="D10" s="90">
        <f t="shared" si="0"/>
        <v>29.541671041098095</v>
      </c>
      <c r="E10" s="89">
        <v>37.5</v>
      </c>
      <c r="F10" s="92">
        <f t="shared" si="2"/>
        <v>775.56797894754027</v>
      </c>
      <c r="G10" s="92">
        <f t="shared" si="3"/>
        <v>7760.0562087851786</v>
      </c>
      <c r="H10" s="92">
        <f t="shared" si="4"/>
        <v>3695.8462450163247</v>
      </c>
      <c r="I10" s="92">
        <f t="shared" si="5"/>
        <v>439.24846464821763</v>
      </c>
      <c r="J10" s="92">
        <f t="shared" si="6"/>
        <v>12670.718897397261</v>
      </c>
      <c r="K10" s="318">
        <f t="shared" si="7"/>
        <v>1440.1564632535321</v>
      </c>
      <c r="L10" s="323">
        <f t="shared" si="8"/>
        <v>71901.769334798926</v>
      </c>
      <c r="P10" s="88" t="s">
        <v>146</v>
      </c>
      <c r="Q10" s="89" t="s">
        <v>137</v>
      </c>
      <c r="R10" s="90">
        <f>'2027'!R10*1.02</f>
        <v>67925.353462971005</v>
      </c>
      <c r="S10" s="90">
        <f t="shared" si="9"/>
        <v>34.722225412381349</v>
      </c>
      <c r="T10" s="89">
        <v>37.5</v>
      </c>
      <c r="U10" s="92">
        <f t="shared" si="1"/>
        <v>911.5749122714667</v>
      </c>
      <c r="V10" s="92">
        <f t="shared" si="10"/>
        <v>9120.893009719628</v>
      </c>
      <c r="W10" s="92">
        <f t="shared" si="11"/>
        <v>4248.7012654804339</v>
      </c>
      <c r="X10" s="92">
        <f t="shared" si="12"/>
        <v>584.6836603872157</v>
      </c>
      <c r="Y10" s="92">
        <f t="shared" si="13"/>
        <v>14865.852847858745</v>
      </c>
      <c r="Z10" s="318">
        <f t="shared" si="14"/>
        <v>1692.7084888535908</v>
      </c>
      <c r="AA10" s="323">
        <f t="shared" si="15"/>
        <v>84483.914799683334</v>
      </c>
    </row>
    <row r="11" spans="1:27" x14ac:dyDescent="0.3">
      <c r="A11" s="88" t="s">
        <v>46</v>
      </c>
      <c r="B11" s="89" t="s">
        <v>134</v>
      </c>
      <c r="C11" s="90">
        <f>'2027'!C11*1.02</f>
        <v>58984.479737453483</v>
      </c>
      <c r="D11" s="90">
        <f t="shared" si="0"/>
        <v>30.151810728410727</v>
      </c>
      <c r="E11" s="89">
        <v>37.5</v>
      </c>
      <c r="F11" s="92">
        <f t="shared" si="2"/>
        <v>791.58619279557968</v>
      </c>
      <c r="G11" s="92">
        <f t="shared" si="3"/>
        <v>7920.3287357580011</v>
      </c>
      <c r="H11" s="92">
        <f t="shared" si="4"/>
        <v>3772.1785035792454</v>
      </c>
      <c r="I11" s="92">
        <f t="shared" si="5"/>
        <v>448.32049447686796</v>
      </c>
      <c r="J11" s="92">
        <f t="shared" si="6"/>
        <v>12932.413926609694</v>
      </c>
      <c r="K11" s="318">
        <f t="shared" si="7"/>
        <v>1469.9007730100229</v>
      </c>
      <c r="L11" s="323">
        <f t="shared" si="8"/>
        <v>73386.7944370732</v>
      </c>
      <c r="P11" s="88" t="s">
        <v>147</v>
      </c>
      <c r="Q11" s="89" t="s">
        <v>137</v>
      </c>
      <c r="R11" s="90">
        <f>'2027'!R11*1.02</f>
        <v>68958.866500002143</v>
      </c>
      <c r="S11" s="90">
        <f t="shared" si="9"/>
        <v>35.250538785943583</v>
      </c>
      <c r="T11" s="89">
        <v>37.5</v>
      </c>
      <c r="U11" s="92">
        <f t="shared" si="1"/>
        <v>925.44491085125571</v>
      </c>
      <c r="V11" s="92">
        <f t="shared" si="10"/>
        <v>9259.6712619380742</v>
      </c>
      <c r="W11" s="92">
        <f t="shared" si="11"/>
        <v>4313.3470556671346</v>
      </c>
      <c r="X11" s="92">
        <f t="shared" si="12"/>
        <v>593.57987004593599</v>
      </c>
      <c r="Y11" s="92">
        <f t="shared" si="13"/>
        <v>15092.043098502401</v>
      </c>
      <c r="Z11" s="318">
        <f t="shared" si="14"/>
        <v>1718.4637658147496</v>
      </c>
      <c r="AA11" s="323">
        <f t="shared" si="15"/>
        <v>85769.373364319297</v>
      </c>
    </row>
    <row r="12" spans="1:27" x14ac:dyDescent="0.3">
      <c r="A12" s="88" t="s">
        <v>47</v>
      </c>
      <c r="B12" s="89" t="s">
        <v>134</v>
      </c>
      <c r="C12" s="90">
        <f>'2027'!C12*1.02</f>
        <v>60762.678935847136</v>
      </c>
      <c r="D12" s="90">
        <f t="shared" si="0"/>
        <v>31.060794344203011</v>
      </c>
      <c r="E12" s="89">
        <v>37.5</v>
      </c>
      <c r="F12" s="92">
        <f t="shared" si="2"/>
        <v>815.45006240592409</v>
      </c>
      <c r="G12" s="92">
        <f t="shared" si="3"/>
        <v>8159.1020922685302</v>
      </c>
      <c r="H12" s="92">
        <f t="shared" si="4"/>
        <v>3885.8979908260435</v>
      </c>
      <c r="I12" s="92">
        <f t="shared" si="5"/>
        <v>461.83596748689791</v>
      </c>
      <c r="J12" s="92">
        <f t="shared" si="6"/>
        <v>13322.286112987395</v>
      </c>
      <c r="K12" s="318">
        <f t="shared" si="7"/>
        <v>1514.2137242798967</v>
      </c>
      <c r="L12" s="323">
        <f t="shared" si="8"/>
        <v>75599.178773114414</v>
      </c>
      <c r="P12" s="88" t="s">
        <v>148</v>
      </c>
      <c r="Q12" s="89" t="s">
        <v>137</v>
      </c>
      <c r="R12" s="90">
        <f>'2027'!R12*1.02</f>
        <v>69986.579800574109</v>
      </c>
      <c r="S12" s="90">
        <f t="shared" si="9"/>
        <v>35.775887437993156</v>
      </c>
      <c r="T12" s="89">
        <v>37.5</v>
      </c>
      <c r="U12" s="92">
        <f t="shared" si="1"/>
        <v>939.23707554451448</v>
      </c>
      <c r="V12" s="92">
        <f t="shared" si="10"/>
        <v>9397.6707360857181</v>
      </c>
      <c r="W12" s="92">
        <f t="shared" si="11"/>
        <v>4377.6300748651365</v>
      </c>
      <c r="X12" s="92">
        <f t="shared" si="12"/>
        <v>602.42615709153245</v>
      </c>
      <c r="Y12" s="92">
        <f t="shared" si="13"/>
        <v>15316.964043586904</v>
      </c>
      <c r="Z12" s="318">
        <f t="shared" si="14"/>
        <v>1744.0745126021664</v>
      </c>
      <c r="AA12" s="323">
        <f t="shared" si="15"/>
        <v>87047.618356763167</v>
      </c>
    </row>
    <row r="13" spans="1:27" x14ac:dyDescent="0.3">
      <c r="A13" s="88" t="s">
        <v>48</v>
      </c>
      <c r="B13" s="89" t="s">
        <v>134</v>
      </c>
      <c r="C13" s="90">
        <f>'2027'!C13*1.02</f>
        <v>61955.104751860636</v>
      </c>
      <c r="D13" s="90">
        <f t="shared" si="0"/>
        <v>31.670341087213103</v>
      </c>
      <c r="E13" s="89">
        <v>37.5</v>
      </c>
      <c r="F13" s="92">
        <f t="shared" si="2"/>
        <v>831.45270947665733</v>
      </c>
      <c r="G13" s="92">
        <f t="shared" si="3"/>
        <v>8319.2188636271912</v>
      </c>
      <c r="H13" s="92">
        <f t="shared" si="4"/>
        <v>3962.1560683796711</v>
      </c>
      <c r="I13" s="92">
        <f t="shared" si="5"/>
        <v>470.8991809600297</v>
      </c>
      <c r="J13" s="92">
        <f t="shared" si="6"/>
        <v>13583.72682244355</v>
      </c>
      <c r="K13" s="318">
        <f t="shared" si="7"/>
        <v>1543.9291280016387</v>
      </c>
      <c r="L13" s="323">
        <f t="shared" si="8"/>
        <v>77082.760702305823</v>
      </c>
      <c r="P13" s="88" t="s">
        <v>149</v>
      </c>
      <c r="Q13" s="89" t="s">
        <v>137</v>
      </c>
      <c r="R13" s="90">
        <f>'2027'!R13*1.02</f>
        <v>72040.846454426151</v>
      </c>
      <c r="S13" s="90">
        <f t="shared" si="9"/>
        <v>36.825991797789726</v>
      </c>
      <c r="T13" s="89">
        <v>37.5</v>
      </c>
      <c r="U13" s="92">
        <f t="shared" si="1"/>
        <v>966.80583815372518</v>
      </c>
      <c r="V13" s="92">
        <f t="shared" si="10"/>
        <v>9673.5139287668335</v>
      </c>
      <c r="W13" s="92">
        <f t="shared" si="11"/>
        <v>4506.1235590633951</v>
      </c>
      <c r="X13" s="92">
        <f t="shared" si="12"/>
        <v>620.10874666010022</v>
      </c>
      <c r="Y13" s="92">
        <f t="shared" si="13"/>
        <v>15766.552072644054</v>
      </c>
      <c r="Z13" s="318">
        <f t="shared" si="14"/>
        <v>1795.2671001422491</v>
      </c>
      <c r="AA13" s="323">
        <f t="shared" si="15"/>
        <v>89602.665627212438</v>
      </c>
    </row>
    <row r="14" spans="1:27" x14ac:dyDescent="0.3">
      <c r="A14" s="88" t="s">
        <v>49</v>
      </c>
      <c r="B14" s="89" t="s">
        <v>134</v>
      </c>
      <c r="C14" s="90">
        <f>'2027'!C14*1.02</f>
        <v>62844.784324703396</v>
      </c>
      <c r="D14" s="90">
        <f t="shared" si="0"/>
        <v>32.125129367260527</v>
      </c>
      <c r="E14" s="89">
        <v>37.5</v>
      </c>
      <c r="F14" s="92">
        <f t="shared" si="2"/>
        <v>843.39242767048268</v>
      </c>
      <c r="G14" s="92">
        <f t="shared" si="3"/>
        <v>8438.6834196895397</v>
      </c>
      <c r="H14" s="92">
        <f t="shared" si="4"/>
        <v>4019.0529025077171</v>
      </c>
      <c r="I14" s="92">
        <f t="shared" si="5"/>
        <v>477.66132564280412</v>
      </c>
      <c r="J14" s="92">
        <f t="shared" si="6"/>
        <v>13778.790075510544</v>
      </c>
      <c r="K14" s="318">
        <f t="shared" si="7"/>
        <v>1566.1000566539508</v>
      </c>
      <c r="L14" s="323">
        <f t="shared" si="8"/>
        <v>78189.674456867884</v>
      </c>
      <c r="P14" s="88" t="s">
        <v>150</v>
      </c>
      <c r="Q14" s="89" t="s">
        <v>137</v>
      </c>
      <c r="R14" s="90">
        <f>'2027'!R14*1.02</f>
        <v>74103.232739321073</v>
      </c>
      <c r="S14" s="90">
        <f t="shared" si="9"/>
        <v>37.880246767704058</v>
      </c>
      <c r="T14" s="89">
        <v>37.5</v>
      </c>
      <c r="U14" s="92">
        <f t="shared" si="1"/>
        <v>994.48356820407878</v>
      </c>
      <c r="V14" s="92">
        <f t="shared" si="10"/>
        <v>9950.4474107470814</v>
      </c>
      <c r="W14" s="92">
        <f t="shared" si="11"/>
        <v>4635.1249226458367</v>
      </c>
      <c r="X14" s="92">
        <f t="shared" si="12"/>
        <v>637.86122788704176</v>
      </c>
      <c r="Y14" s="92">
        <f t="shared" si="13"/>
        <v>16217.91712948404</v>
      </c>
      <c r="Z14" s="318">
        <f t="shared" si="14"/>
        <v>1846.6620299255728</v>
      </c>
      <c r="AA14" s="323">
        <f t="shared" si="15"/>
        <v>92167.811898730681</v>
      </c>
    </row>
    <row r="15" spans="1:27" x14ac:dyDescent="0.3">
      <c r="A15" s="88" t="s">
        <v>50</v>
      </c>
      <c r="B15" s="89" t="s">
        <v>134</v>
      </c>
      <c r="C15" s="90">
        <f>'2027'!C15*1.02</f>
        <v>64041.849929884258</v>
      </c>
      <c r="D15" s="90">
        <f t="shared" si="0"/>
        <v>32.73704788748077</v>
      </c>
      <c r="E15" s="89">
        <v>37.5</v>
      </c>
      <c r="F15" s="92">
        <f t="shared" si="2"/>
        <v>859.45734185044057</v>
      </c>
      <c r="G15" s="92">
        <f t="shared" si="3"/>
        <v>8599.4232135048478</v>
      </c>
      <c r="H15" s="92">
        <f t="shared" si="4"/>
        <v>4095.6077040985174</v>
      </c>
      <c r="I15" s="92">
        <f t="shared" si="5"/>
        <v>486.7598045380102</v>
      </c>
      <c r="J15" s="92">
        <f t="shared" si="6"/>
        <v>14041.248063991818</v>
      </c>
      <c r="K15" s="318">
        <f t="shared" si="7"/>
        <v>1595.9310845146877</v>
      </c>
      <c r="L15" s="323">
        <f t="shared" si="8"/>
        <v>79679.029078390755</v>
      </c>
      <c r="P15" s="88" t="s">
        <v>151</v>
      </c>
      <c r="Q15" s="89" t="s">
        <v>137</v>
      </c>
      <c r="R15" s="90">
        <f>'2027'!R15*1.02</f>
        <v>76158.659340464947</v>
      </c>
      <c r="S15" s="90">
        <f t="shared" si="9"/>
        <v>38.930944071803168</v>
      </c>
      <c r="T15" s="89">
        <v>37.5</v>
      </c>
      <c r="U15" s="92">
        <f t="shared" si="1"/>
        <v>1022.0678975905955</v>
      </c>
      <c r="V15" s="92">
        <f t="shared" si="10"/>
        <v>10226.446359042358</v>
      </c>
      <c r="W15" s="92">
        <f t="shared" si="11"/>
        <v>4763.6909610418352</v>
      </c>
      <c r="X15" s="92">
        <f t="shared" si="12"/>
        <v>655.55380197823422</v>
      </c>
      <c r="Y15" s="92">
        <f t="shared" si="13"/>
        <v>16667.759019653022</v>
      </c>
      <c r="Z15" s="318">
        <f t="shared" si="14"/>
        <v>1897.8835235004044</v>
      </c>
      <c r="AA15" s="323">
        <f t="shared" si="15"/>
        <v>94724.301883618376</v>
      </c>
    </row>
    <row r="16" spans="1:27" x14ac:dyDescent="0.3">
      <c r="A16" s="88" t="s">
        <v>51</v>
      </c>
      <c r="B16" s="89" t="s">
        <v>134</v>
      </c>
      <c r="C16" s="90">
        <f>'2027'!C16*1.02</f>
        <v>65835.128443071866</v>
      </c>
      <c r="D16" s="90">
        <f t="shared" si="0"/>
        <v>33.65373977920607</v>
      </c>
      <c r="E16" s="89">
        <v>37.5</v>
      </c>
      <c r="F16" s="92">
        <f t="shared" si="2"/>
        <v>883.52357956576509</v>
      </c>
      <c r="G16" s="92">
        <f t="shared" si="3"/>
        <v>8840.2213929994869</v>
      </c>
      <c r="H16" s="92">
        <f t="shared" si="4"/>
        <v>4210.2915444661312</v>
      </c>
      <c r="I16" s="92">
        <f t="shared" si="5"/>
        <v>500.38989016978223</v>
      </c>
      <c r="J16" s="92">
        <f t="shared" si="6"/>
        <v>14434.426407201165</v>
      </c>
      <c r="K16" s="318">
        <f t="shared" si="7"/>
        <v>1640.619814236296</v>
      </c>
      <c r="L16" s="323">
        <f t="shared" si="8"/>
        <v>81910.174664509337</v>
      </c>
      <c r="P16" s="88" t="s">
        <v>152</v>
      </c>
      <c r="Q16" s="89" t="s">
        <v>137</v>
      </c>
      <c r="R16" s="90">
        <f>'2027'!R16*1.02</f>
        <v>78216.405836192513</v>
      </c>
      <c r="S16" s="90">
        <f t="shared" si="9"/>
        <v>39.982827264507357</v>
      </c>
      <c r="T16" s="89">
        <v>37.5</v>
      </c>
      <c r="U16" s="92">
        <f t="shared" si="1"/>
        <v>1049.6833605317247</v>
      </c>
      <c r="V16" s="92">
        <f t="shared" si="10"/>
        <v>10502.756818565962</v>
      </c>
      <c r="W16" s="92">
        <f t="shared" si="11"/>
        <v>4892.4021078333153</v>
      </c>
      <c r="X16" s="92">
        <f t="shared" si="12"/>
        <v>673.26634511467648</v>
      </c>
      <c r="Y16" s="92">
        <f t="shared" si="13"/>
        <v>17118.108632045678</v>
      </c>
      <c r="Z16" s="318">
        <f t="shared" si="14"/>
        <v>1949.1628291447337</v>
      </c>
      <c r="AA16" s="323">
        <f t="shared" si="15"/>
        <v>97283.677297382921</v>
      </c>
    </row>
    <row r="17" spans="1:27" x14ac:dyDescent="0.3">
      <c r="A17" s="88" t="s">
        <v>52</v>
      </c>
      <c r="B17" s="89" t="s">
        <v>134</v>
      </c>
      <c r="C17" s="90">
        <f>'2027'!C17*1.02</f>
        <v>67628.406956259467</v>
      </c>
      <c r="D17" s="90">
        <f t="shared" si="0"/>
        <v>34.570431670931356</v>
      </c>
      <c r="E17" s="89">
        <v>37.5</v>
      </c>
      <c r="F17" s="92">
        <f t="shared" si="2"/>
        <v>907.58981728108938</v>
      </c>
      <c r="G17" s="92">
        <f t="shared" si="3"/>
        <v>9081.0195724941241</v>
      </c>
      <c r="H17" s="92">
        <f t="shared" si="4"/>
        <v>4324.9753848337441</v>
      </c>
      <c r="I17" s="92">
        <f t="shared" si="5"/>
        <v>514.0199758015541</v>
      </c>
      <c r="J17" s="92">
        <f t="shared" si="6"/>
        <v>14827.604750410512</v>
      </c>
      <c r="K17" s="318">
        <f t="shared" si="7"/>
        <v>1685.3085439579036</v>
      </c>
      <c r="L17" s="323">
        <f t="shared" si="8"/>
        <v>84141.320250627876</v>
      </c>
      <c r="P17" s="88" t="s">
        <v>153</v>
      </c>
      <c r="Q17" s="89" t="s">
        <v>137</v>
      </c>
      <c r="R17" s="90">
        <f>'2027'!R17*1.02</f>
        <v>80438.864847361634</v>
      </c>
      <c r="S17" s="90">
        <f t="shared" si="9"/>
        <v>41.11890854817208</v>
      </c>
      <c r="T17" s="89">
        <v>37.5</v>
      </c>
      <c r="U17" s="92">
        <f t="shared" si="1"/>
        <v>1079.5093058503287</v>
      </c>
      <c r="V17" s="92">
        <f t="shared" si="10"/>
        <v>10801.184575300585</v>
      </c>
      <c r="W17" s="92">
        <f t="shared" si="11"/>
        <v>5031.415950703934</v>
      </c>
      <c r="X17" s="92">
        <f t="shared" si="12"/>
        <v>692.39669046384415</v>
      </c>
      <c r="Y17" s="92">
        <f t="shared" si="13"/>
        <v>17604.50652231869</v>
      </c>
      <c r="Z17" s="318">
        <f t="shared" si="14"/>
        <v>2004.5467917233889</v>
      </c>
      <c r="AA17" s="323">
        <f t="shared" si="15"/>
        <v>100047.91816140372</v>
      </c>
    </row>
    <row r="18" spans="1:27" x14ac:dyDescent="0.3">
      <c r="A18" s="88" t="s">
        <v>53</v>
      </c>
      <c r="B18" s="89" t="s">
        <v>134</v>
      </c>
      <c r="C18" s="90">
        <f>'2027'!C18*1.02</f>
        <v>69425.165311322606</v>
      </c>
      <c r="D18" s="90">
        <f t="shared" si="0"/>
        <v>35.488902395564274</v>
      </c>
      <c r="E18" s="89">
        <v>37.5</v>
      </c>
      <c r="F18" s="92">
        <f t="shared" si="2"/>
        <v>931.70275532833239</v>
      </c>
      <c r="G18" s="92">
        <f t="shared" si="3"/>
        <v>9322.2850188312495</v>
      </c>
      <c r="H18" s="92">
        <f t="shared" si="4"/>
        <v>4439.8817682292374</v>
      </c>
      <c r="I18" s="92">
        <f t="shared" si="5"/>
        <v>527.67651049988194</v>
      </c>
      <c r="J18" s="92">
        <f t="shared" si="6"/>
        <v>15221.5460528887</v>
      </c>
      <c r="K18" s="318">
        <f t="shared" si="7"/>
        <v>1730.0839917837584</v>
      </c>
      <c r="L18" s="323">
        <f t="shared" si="8"/>
        <v>86376.795355995055</v>
      </c>
      <c r="P18" s="88" t="s">
        <v>154</v>
      </c>
      <c r="Q18" s="89" t="s">
        <v>137</v>
      </c>
      <c r="R18" s="90">
        <f>'2027'!R18*1.02</f>
        <v>82689.162593534973</v>
      </c>
      <c r="S18" s="90">
        <f t="shared" si="9"/>
        <v>42.269220495097748</v>
      </c>
      <c r="T18" s="89">
        <v>37.5</v>
      </c>
      <c r="U18" s="92">
        <f t="shared" si="1"/>
        <v>1109.7088538242808</v>
      </c>
      <c r="V18" s="92">
        <f t="shared" si="10"/>
        <v>11103.350466775102</v>
      </c>
      <c r="W18" s="92">
        <f t="shared" si="11"/>
        <v>5172.1710943203225</v>
      </c>
      <c r="X18" s="92">
        <f t="shared" si="12"/>
        <v>711.7666643560076</v>
      </c>
      <c r="Y18" s="92">
        <f t="shared" si="13"/>
        <v>18096.997079275712</v>
      </c>
      <c r="Z18" s="318">
        <f t="shared" si="14"/>
        <v>2060.6244991360154</v>
      </c>
      <c r="AA18" s="323">
        <f t="shared" si="15"/>
        <v>102846.7841719467</v>
      </c>
    </row>
    <row r="19" spans="1:27" x14ac:dyDescent="0.3">
      <c r="A19" s="88" t="s">
        <v>54</v>
      </c>
      <c r="B19" s="89" t="s">
        <v>134</v>
      </c>
      <c r="C19" s="90">
        <f>'2027'!C19*1.02</f>
        <v>71217.28387721836</v>
      </c>
      <c r="D19" s="90">
        <f t="shared" si="0"/>
        <v>36.405001342987013</v>
      </c>
      <c r="E19" s="89">
        <v>37.5</v>
      </c>
      <c r="F19" s="92">
        <f t="shared" si="2"/>
        <v>955.75342626635063</v>
      </c>
      <c r="G19" s="92">
        <f t="shared" si="3"/>
        <v>9562.9274427117252</v>
      </c>
      <c r="H19" s="92">
        <f t="shared" si="4"/>
        <v>4554.4914275875572</v>
      </c>
      <c r="I19" s="92">
        <f t="shared" si="5"/>
        <v>541.29777977613537</v>
      </c>
      <c r="J19" s="92">
        <f t="shared" si="6"/>
        <v>15614.47007634177</v>
      </c>
      <c r="K19" s="318">
        <f t="shared" si="7"/>
        <v>1774.7438154706169</v>
      </c>
      <c r="L19" s="323">
        <f t="shared" si="8"/>
        <v>88606.497769030757</v>
      </c>
      <c r="P19" s="88" t="s">
        <v>155</v>
      </c>
      <c r="Q19" s="89" t="s">
        <v>137</v>
      </c>
      <c r="R19" s="90">
        <f>'2027'!R19*1.02</f>
        <v>84915.101446579589</v>
      </c>
      <c r="S19" s="90">
        <f t="shared" si="9"/>
        <v>43.407080611670075</v>
      </c>
      <c r="T19" s="89">
        <v>37.5</v>
      </c>
      <c r="U19" s="92">
        <f t="shared" si="1"/>
        <v>1139.5814994748027</v>
      </c>
      <c r="V19" s="92">
        <f t="shared" si="10"/>
        <v>11402.245490352208</v>
      </c>
      <c r="W19" s="92">
        <f t="shared" si="11"/>
        <v>5311.40259978416</v>
      </c>
      <c r="X19" s="92">
        <f t="shared" si="12"/>
        <v>730.92696327304941</v>
      </c>
      <c r="Y19" s="92">
        <f t="shared" si="13"/>
        <v>18584.156552884222</v>
      </c>
      <c r="Z19" s="318">
        <f t="shared" si="14"/>
        <v>2116.0951798189162</v>
      </c>
      <c r="AA19" s="323">
        <f t="shared" si="15"/>
        <v>105615.35317928273</v>
      </c>
    </row>
    <row r="20" spans="1:27" x14ac:dyDescent="0.3">
      <c r="A20" s="88" t="s">
        <v>55</v>
      </c>
      <c r="B20" s="89" t="s">
        <v>134</v>
      </c>
      <c r="C20" s="90">
        <f>'2027'!C20*1.02</f>
        <v>74205.308101003189</v>
      </c>
      <c r="D20" s="90">
        <f t="shared" si="0"/>
        <v>37.932425866327506</v>
      </c>
      <c r="E20" s="89">
        <v>37.5</v>
      </c>
      <c r="F20" s="92">
        <f t="shared" si="2"/>
        <v>995.8534446070214</v>
      </c>
      <c r="G20" s="92">
        <f t="shared" si="3"/>
        <v>9964.1539047933547</v>
      </c>
      <c r="H20" s="92">
        <f t="shared" si="4"/>
        <v>4745.5817075273881</v>
      </c>
      <c r="I20" s="92">
        <f t="shared" si="5"/>
        <v>564.00871159207657</v>
      </c>
      <c r="J20" s="92">
        <f t="shared" si="6"/>
        <v>16269.59776851984</v>
      </c>
      <c r="K20" s="318">
        <f t="shared" si="7"/>
        <v>1849.205760983466</v>
      </c>
      <c r="L20" s="323">
        <f t="shared" si="8"/>
        <v>92324.111630506508</v>
      </c>
      <c r="P20" s="88" t="s">
        <v>156</v>
      </c>
      <c r="Q20" s="89" t="s">
        <v>137</v>
      </c>
      <c r="R20" s="90">
        <f>'2027'!R20*1.02</f>
        <v>86381.274823467786</v>
      </c>
      <c r="S20" s="90">
        <f t="shared" si="9"/>
        <v>44.156562210079379</v>
      </c>
      <c r="T20" s="89">
        <v>37.5</v>
      </c>
      <c r="U20" s="92">
        <f t="shared" si="1"/>
        <v>1159.2579059897901</v>
      </c>
      <c r="V20" s="92">
        <f t="shared" si="10"/>
        <v>11599.120586653129</v>
      </c>
      <c r="W20" s="92">
        <f t="shared" si="11"/>
        <v>5403.1111057280332</v>
      </c>
      <c r="X20" s="92">
        <f t="shared" si="12"/>
        <v>743.54739987083019</v>
      </c>
      <c r="Y20" s="92">
        <f t="shared" si="13"/>
        <v>18905.036998241783</v>
      </c>
      <c r="Z20" s="318">
        <f t="shared" si="14"/>
        <v>2152.6324077413697</v>
      </c>
      <c r="AA20" s="323">
        <f t="shared" si="15"/>
        <v>107438.94422945094</v>
      </c>
    </row>
    <row r="21" spans="1:27" x14ac:dyDescent="0.3">
      <c r="A21" s="88" t="s">
        <v>56</v>
      </c>
      <c r="B21" s="89" t="s">
        <v>134</v>
      </c>
      <c r="C21" s="90">
        <f>'2027'!C21*1.02</f>
        <v>75999.746561482592</v>
      </c>
      <c r="D21" s="90">
        <f t="shared" si="0"/>
        <v>38.849710702355317</v>
      </c>
      <c r="E21" s="89">
        <v>37.5</v>
      </c>
      <c r="F21" s="92">
        <f t="shared" si="2"/>
        <v>1019.9352490996514</v>
      </c>
      <c r="G21" s="92">
        <f t="shared" si="3"/>
        <v>10205.107839902148</v>
      </c>
      <c r="H21" s="92">
        <f t="shared" si="4"/>
        <v>4860.3397289042914</v>
      </c>
      <c r="I21" s="92">
        <f t="shared" si="5"/>
        <v>577.64761357936686</v>
      </c>
      <c r="J21" s="92">
        <f t="shared" si="6"/>
        <v>16663.030431485458</v>
      </c>
      <c r="K21" s="318">
        <f t="shared" si="7"/>
        <v>1893.9233967398218</v>
      </c>
      <c r="L21" s="323">
        <f t="shared" si="8"/>
        <v>94556.700389707868</v>
      </c>
      <c r="P21" s="88" t="s">
        <v>157</v>
      </c>
      <c r="Q21" s="89" t="s">
        <v>137</v>
      </c>
      <c r="R21" s="90">
        <f>'2027'!R21*1.02</f>
        <v>87847.448200355982</v>
      </c>
      <c r="S21" s="90">
        <f t="shared" si="9"/>
        <v>44.906043808488675</v>
      </c>
      <c r="T21" s="89">
        <v>37.5</v>
      </c>
      <c r="U21" s="92">
        <f t="shared" si="1"/>
        <v>1178.9343125047774</v>
      </c>
      <c r="V21" s="92">
        <f t="shared" si="10"/>
        <v>11795.995682954052</v>
      </c>
      <c r="W21" s="92">
        <f t="shared" si="11"/>
        <v>5494.8196116719064</v>
      </c>
      <c r="X21" s="92">
        <f t="shared" si="12"/>
        <v>756.16783646861097</v>
      </c>
      <c r="Y21" s="92">
        <f t="shared" si="13"/>
        <v>19225.917443599348</v>
      </c>
      <c r="Z21" s="318">
        <f t="shared" si="14"/>
        <v>2189.1696356638231</v>
      </c>
      <c r="AA21" s="323">
        <f t="shared" si="15"/>
        <v>109262.53527961914</v>
      </c>
    </row>
    <row r="22" spans="1:27" x14ac:dyDescent="0.3">
      <c r="A22" s="88" t="s">
        <v>57</v>
      </c>
      <c r="B22" s="89" t="s">
        <v>134</v>
      </c>
      <c r="C22" s="90">
        <f>'2027'!C22*1.02</f>
        <v>77494.918620666838</v>
      </c>
      <c r="D22" s="90">
        <f t="shared" si="0"/>
        <v>39.614015908328099</v>
      </c>
      <c r="E22" s="89">
        <v>37.5</v>
      </c>
      <c r="F22" s="92">
        <f t="shared" si="2"/>
        <v>1040.0008250472927</v>
      </c>
      <c r="G22" s="92">
        <f t="shared" si="3"/>
        <v>10405.876826557122</v>
      </c>
      <c r="H22" s="92">
        <f t="shared" si="4"/>
        <v>4955.9590498834987</v>
      </c>
      <c r="I22" s="92">
        <f t="shared" si="5"/>
        <v>589.01189584285589</v>
      </c>
      <c r="J22" s="92">
        <f t="shared" si="6"/>
        <v>16990.848597330769</v>
      </c>
      <c r="K22" s="318">
        <f t="shared" si="7"/>
        <v>1931.1832755309949</v>
      </c>
      <c r="L22" s="323">
        <f t="shared" si="8"/>
        <v>96416.950493528595</v>
      </c>
      <c r="P22" s="88" t="s">
        <v>158</v>
      </c>
      <c r="Q22" s="89" t="s">
        <v>137</v>
      </c>
      <c r="R22" s="90">
        <f>'2027'!R22*1.02</f>
        <v>90762.395744754729</v>
      </c>
      <c r="S22" s="90">
        <f t="shared" si="9"/>
        <v>46.396112840769199</v>
      </c>
      <c r="T22" s="89">
        <v>37.5</v>
      </c>
      <c r="U22" s="92">
        <f t="shared" si="1"/>
        <v>1218.0536238751592</v>
      </c>
      <c r="V22" s="92">
        <f t="shared" si="10"/>
        <v>12187.409541343462</v>
      </c>
      <c r="W22" s="92">
        <f t="shared" si="11"/>
        <v>5677.1483105935476</v>
      </c>
      <c r="X22" s="92">
        <f t="shared" si="12"/>
        <v>781.2589418248001</v>
      </c>
      <c r="Y22" s="92">
        <f t="shared" si="13"/>
        <v>19863.870417636968</v>
      </c>
      <c r="Z22" s="318">
        <f t="shared" si="14"/>
        <v>2261.8105009874985</v>
      </c>
      <c r="AA22" s="323">
        <f t="shared" si="15"/>
        <v>112888.07666337919</v>
      </c>
    </row>
    <row r="23" spans="1:27" x14ac:dyDescent="0.3">
      <c r="A23" s="88" t="s">
        <v>58</v>
      </c>
      <c r="B23" s="89" t="s">
        <v>134</v>
      </c>
      <c r="C23" s="90">
        <f>'2027'!C23*1.02</f>
        <v>78986.610837975531</v>
      </c>
      <c r="D23" s="90">
        <f t="shared" si="0"/>
        <v>40.376542281393242</v>
      </c>
      <c r="E23" s="89">
        <v>37.5</v>
      </c>
      <c r="F23" s="92">
        <f t="shared" si="2"/>
        <v>1060.0197006630151</v>
      </c>
      <c r="G23" s="92">
        <f t="shared" si="3"/>
        <v>10606.178546369609</v>
      </c>
      <c r="H23" s="92">
        <f t="shared" si="4"/>
        <v>5051.3558278348246</v>
      </c>
      <c r="I23" s="92">
        <f t="shared" si="5"/>
        <v>600.34972903978905</v>
      </c>
      <c r="J23" s="92">
        <f t="shared" si="6"/>
        <v>17317.903803907237</v>
      </c>
      <c r="K23" s="318">
        <f t="shared" si="7"/>
        <v>1968.3564362179206</v>
      </c>
      <c r="L23" s="323">
        <f t="shared" si="8"/>
        <v>98272.871078100696</v>
      </c>
      <c r="P23" s="88" t="s">
        <v>159</v>
      </c>
      <c r="Q23" s="89" t="s">
        <v>137</v>
      </c>
      <c r="R23" s="90">
        <f>'2027'!R23*1.02</f>
        <v>93668.063710818766</v>
      </c>
      <c r="S23" s="90">
        <f t="shared" si="9"/>
        <v>47.881438318629399</v>
      </c>
      <c r="T23" s="89">
        <v>37.5</v>
      </c>
      <c r="U23" s="92">
        <f t="shared" si="1"/>
        <v>1257.0484010270923</v>
      </c>
      <c r="V23" s="92">
        <f t="shared" si="10"/>
        <v>12577.577354819576</v>
      </c>
      <c r="W23" s="92">
        <f t="shared" si="11"/>
        <v>5858.8965759332659</v>
      </c>
      <c r="X23" s="92">
        <f t="shared" si="12"/>
        <v>806.27017099999068</v>
      </c>
      <c r="Y23" s="92">
        <f t="shared" si="13"/>
        <v>20499.792502779921</v>
      </c>
      <c r="Z23" s="318">
        <f t="shared" si="14"/>
        <v>2334.2201180331831</v>
      </c>
      <c r="AA23" s="323">
        <f t="shared" si="15"/>
        <v>116502.07633163186</v>
      </c>
    </row>
    <row r="24" spans="1:27" x14ac:dyDescent="0.3">
      <c r="A24" s="88" t="s">
        <v>59</v>
      </c>
      <c r="B24" s="89" t="s">
        <v>134</v>
      </c>
      <c r="C24" s="90">
        <f>'2027'!C24*1.02</f>
        <v>80184.836390448254</v>
      </c>
      <c r="D24" s="90">
        <f t="shared" si="0"/>
        <v>40.989053745916038</v>
      </c>
      <c r="E24" s="89">
        <v>37.5</v>
      </c>
      <c r="F24" s="92">
        <f t="shared" si="2"/>
        <v>1076.1001816202795</v>
      </c>
      <c r="G24" s="92">
        <f t="shared" si="3"/>
        <v>10767.07409579908</v>
      </c>
      <c r="H24" s="92">
        <f t="shared" si="4"/>
        <v>5127.9848104349185</v>
      </c>
      <c r="I24" s="92">
        <f t="shared" si="5"/>
        <v>609.45702429051391</v>
      </c>
      <c r="J24" s="92">
        <f t="shared" si="6"/>
        <v>17580.616112144791</v>
      </c>
      <c r="K24" s="318">
        <f t="shared" si="7"/>
        <v>1998.2163701134068</v>
      </c>
      <c r="L24" s="323">
        <f t="shared" si="8"/>
        <v>99763.668872706461</v>
      </c>
      <c r="P24" s="88" t="s">
        <v>160</v>
      </c>
      <c r="Q24" s="89" t="s">
        <v>137</v>
      </c>
      <c r="R24" s="90">
        <f>'2027'!R24*1.02</f>
        <v>96605.050253762485</v>
      </c>
      <c r="S24" s="90">
        <f t="shared" si="9"/>
        <v>49.382773292658136</v>
      </c>
      <c r="T24" s="89">
        <v>37.5</v>
      </c>
      <c r="U24" s="92">
        <f t="shared" si="1"/>
        <v>1296.4634811662911</v>
      </c>
      <c r="V24" s="92">
        <f t="shared" si="10"/>
        <v>12971.950569878065</v>
      </c>
      <c r="W24" s="92">
        <f t="shared" si="11"/>
        <v>6042.6038046119738</v>
      </c>
      <c r="X24" s="92">
        <f t="shared" si="12"/>
        <v>831.55098228605141</v>
      </c>
      <c r="Y24" s="92">
        <f t="shared" si="13"/>
        <v>21142.568837942381</v>
      </c>
      <c r="Z24" s="318">
        <f t="shared" si="14"/>
        <v>2407.410198017084</v>
      </c>
      <c r="AA24" s="323">
        <f t="shared" si="15"/>
        <v>120155.02928972196</v>
      </c>
    </row>
    <row r="25" spans="1:27" x14ac:dyDescent="0.3">
      <c r="A25" s="88" t="s">
        <v>60</v>
      </c>
      <c r="B25" s="89" t="s">
        <v>134</v>
      </c>
      <c r="C25" s="90">
        <f>'2027'!C25*1.02</f>
        <v>82573.167864350762</v>
      </c>
      <c r="D25" s="90">
        <f t="shared" si="0"/>
        <v>42.209926064843842</v>
      </c>
      <c r="E25" s="89">
        <v>37.5</v>
      </c>
      <c r="F25" s="92">
        <f t="shared" si="2"/>
        <v>1108.1521760936644</v>
      </c>
      <c r="G25" s="92">
        <f t="shared" si="3"/>
        <v>11087.774905358887</v>
      </c>
      <c r="H25" s="92">
        <f t="shared" si="4"/>
        <v>5280.7235085700513</v>
      </c>
      <c r="I25" s="92">
        <f t="shared" si="5"/>
        <v>627.60990030333312</v>
      </c>
      <c r="J25" s="92">
        <f t="shared" si="6"/>
        <v>18104.260490325938</v>
      </c>
      <c r="K25" s="318">
        <f t="shared" si="7"/>
        <v>2057.7338956611375</v>
      </c>
      <c r="L25" s="323">
        <f t="shared" si="8"/>
        <v>102735.16225033783</v>
      </c>
      <c r="P25" s="88" t="s">
        <v>161</v>
      </c>
      <c r="Q25" s="89" t="s">
        <v>137</v>
      </c>
      <c r="R25" s="90">
        <f>'2027'!R25*1.02</f>
        <v>103002.15956827067</v>
      </c>
      <c r="S25" s="90">
        <f t="shared" si="9"/>
        <v>52.652861121160726</v>
      </c>
      <c r="T25" s="89">
        <v>37.5</v>
      </c>
      <c r="U25" s="92">
        <f t="shared" si="1"/>
        <v>1382.3142580097674</v>
      </c>
      <c r="V25" s="92">
        <f t="shared" si="10"/>
        <v>13830.942781982158</v>
      </c>
      <c r="W25" s="92">
        <f t="shared" si="11"/>
        <v>6442.7402051503113</v>
      </c>
      <c r="X25" s="92">
        <f t="shared" si="12"/>
        <v>886.61562456196941</v>
      </c>
      <c r="Y25" s="92">
        <f t="shared" si="13"/>
        <v>22542.612869704204</v>
      </c>
      <c r="Z25" s="318">
        <f t="shared" si="14"/>
        <v>2566.8269796565855</v>
      </c>
      <c r="AA25" s="323">
        <f t="shared" si="15"/>
        <v>128111.59941763146</v>
      </c>
    </row>
    <row r="26" spans="1:27" x14ac:dyDescent="0.3">
      <c r="A26" s="88" t="s">
        <v>61</v>
      </c>
      <c r="B26" s="89" t="s">
        <v>134</v>
      </c>
      <c r="C26" s="90">
        <f>'2027'!C26*1.02</f>
        <v>85566.991824594777</v>
      </c>
      <c r="D26" s="90">
        <f t="shared" si="0"/>
        <v>43.74031530969701</v>
      </c>
      <c r="E26" s="89">
        <v>37.5</v>
      </c>
      <c r="F26" s="92">
        <f t="shared" si="2"/>
        <v>1148.3300283208655</v>
      </c>
      <c r="G26" s="92">
        <f t="shared" si="3"/>
        <v>11489.780145511324</v>
      </c>
      <c r="H26" s="92">
        <f t="shared" si="4"/>
        <v>5472.1846935563472</v>
      </c>
      <c r="I26" s="92">
        <f t="shared" si="5"/>
        <v>650.36491389686728</v>
      </c>
      <c r="J26" s="92">
        <f t="shared" si="6"/>
        <v>18760.659781285405</v>
      </c>
      <c r="K26" s="318">
        <f t="shared" si="7"/>
        <v>2132.3403713477292</v>
      </c>
      <c r="L26" s="323">
        <f t="shared" si="8"/>
        <v>106459.99197722791</v>
      </c>
      <c r="P26" s="88" t="s">
        <v>162</v>
      </c>
      <c r="Q26" s="89" t="s">
        <v>137</v>
      </c>
      <c r="R26" s="90">
        <f>'2027'!R26*1.02</f>
        <v>106458.80249795959</v>
      </c>
      <c r="S26" s="90">
        <f t="shared" si="9"/>
        <v>54.419835142726953</v>
      </c>
      <c r="T26" s="89">
        <v>37.5</v>
      </c>
      <c r="U26" s="92">
        <f t="shared" si="1"/>
        <v>1428.7032543821265</v>
      </c>
      <c r="V26" s="92">
        <f t="shared" si="10"/>
        <v>14295.094512185278</v>
      </c>
      <c r="W26" s="92">
        <f t="shared" si="11"/>
        <v>6658.9517144167212</v>
      </c>
      <c r="X26" s="92">
        <f t="shared" si="12"/>
        <v>916.36950198395243</v>
      </c>
      <c r="Y26" s="92">
        <f t="shared" si="13"/>
        <v>23299.118982968081</v>
      </c>
      <c r="Z26" s="318">
        <f t="shared" si="14"/>
        <v>2652.966963207939</v>
      </c>
      <c r="AA26" s="323">
        <f t="shared" si="15"/>
        <v>132410.88844413561</v>
      </c>
    </row>
    <row r="27" spans="1:27" x14ac:dyDescent="0.3">
      <c r="A27" s="88" t="s">
        <v>62</v>
      </c>
      <c r="B27" s="89" t="s">
        <v>134</v>
      </c>
      <c r="C27" s="90">
        <f>'2027'!C27*1.02</f>
        <v>89155.868745553671</v>
      </c>
      <c r="D27" s="90">
        <f t="shared" si="0"/>
        <v>45.574884981752675</v>
      </c>
      <c r="E27" s="89">
        <v>37.5</v>
      </c>
      <c r="F27" s="92">
        <f t="shared" si="2"/>
        <v>1196.4936373061269</v>
      </c>
      <c r="G27" s="92">
        <f t="shared" si="3"/>
        <v>11971.688015728923</v>
      </c>
      <c r="H27" s="92">
        <f t="shared" si="4"/>
        <v>5701.7007363101602</v>
      </c>
      <c r="I27" s="92">
        <f t="shared" si="5"/>
        <v>677.64271787144844</v>
      </c>
      <c r="J27" s="92">
        <f t="shared" si="6"/>
        <v>19547.525107216657</v>
      </c>
      <c r="K27" s="318">
        <f t="shared" si="7"/>
        <v>2221.775642860443</v>
      </c>
      <c r="L27" s="323">
        <f t="shared" si="8"/>
        <v>110925.16949563078</v>
      </c>
      <c r="P27" s="88" t="s">
        <v>163</v>
      </c>
      <c r="Q27" s="89" t="s">
        <v>137</v>
      </c>
      <c r="R27" s="90">
        <f>'2027'!R27*1.02</f>
        <v>109942.12421536089</v>
      </c>
      <c r="S27" s="90">
        <f t="shared" si="9"/>
        <v>56.200446883251573</v>
      </c>
      <c r="T27" s="89">
        <v>37.5</v>
      </c>
      <c r="U27" s="92">
        <f t="shared" si="1"/>
        <v>1475.4502866325274</v>
      </c>
      <c r="V27" s="92">
        <f t="shared" si="10"/>
        <v>14762.828621514129</v>
      </c>
      <c r="W27" s="92">
        <f t="shared" si="11"/>
        <v>6876.8319702311619</v>
      </c>
      <c r="X27" s="92">
        <f t="shared" si="12"/>
        <v>946.35302342630666</v>
      </c>
      <c r="Y27" s="92">
        <f t="shared" si="13"/>
        <v>24061.463901804123</v>
      </c>
      <c r="Z27" s="318">
        <f t="shared" si="14"/>
        <v>2739.7717855585142</v>
      </c>
      <c r="AA27" s="323">
        <f t="shared" si="15"/>
        <v>136743.35990272355</v>
      </c>
    </row>
    <row r="28" spans="1:27" x14ac:dyDescent="0.3">
      <c r="A28" s="88" t="s">
        <v>63</v>
      </c>
      <c r="B28" s="89" t="s">
        <v>134</v>
      </c>
      <c r="C28" s="90">
        <f>'2027'!C28*1.02</f>
        <v>92143.892969338442</v>
      </c>
      <c r="D28" s="90">
        <f t="shared" si="0"/>
        <v>47.102309505093132</v>
      </c>
      <c r="E28" s="89">
        <v>37.5</v>
      </c>
      <c r="F28" s="92">
        <f t="shared" si="2"/>
        <v>1236.5936556467966</v>
      </c>
      <c r="G28" s="92">
        <f t="shared" si="3"/>
        <v>12372.914477810544</v>
      </c>
      <c r="H28" s="92">
        <f t="shared" si="4"/>
        <v>5892.7910162499857</v>
      </c>
      <c r="I28" s="92">
        <f t="shared" si="5"/>
        <v>700.35364968738918</v>
      </c>
      <c r="J28" s="92">
        <f t="shared" si="6"/>
        <v>20202.652799394717</v>
      </c>
      <c r="K28" s="318">
        <f t="shared" si="7"/>
        <v>2296.2375883732902</v>
      </c>
      <c r="L28" s="323">
        <f t="shared" si="8"/>
        <v>114642.78335710644</v>
      </c>
      <c r="P28" s="88" t="s">
        <v>164</v>
      </c>
      <c r="Q28" s="89" t="s">
        <v>137</v>
      </c>
      <c r="R28" s="90">
        <f>'2027'!R28*1.02</f>
        <v>111508.05305934745</v>
      </c>
      <c r="S28" s="90">
        <f t="shared" si="9"/>
        <v>57.000921691679217</v>
      </c>
      <c r="T28" s="89">
        <v>37.5</v>
      </c>
      <c r="U28" s="92">
        <f t="shared" si="1"/>
        <v>1496.465435995844</v>
      </c>
      <c r="V28" s="92">
        <f t="shared" si="10"/>
        <v>14973.098700632989</v>
      </c>
      <c r="W28" s="92">
        <f t="shared" si="11"/>
        <v>6974.7801371807072</v>
      </c>
      <c r="X28" s="92">
        <f t="shared" si="12"/>
        <v>959.83212896982207</v>
      </c>
      <c r="Y28" s="92">
        <f t="shared" si="13"/>
        <v>24404.176402779362</v>
      </c>
      <c r="Z28" s="318">
        <f t="shared" si="14"/>
        <v>2778.7949324693618</v>
      </c>
      <c r="AA28" s="323">
        <f t="shared" si="15"/>
        <v>138691.02439459617</v>
      </c>
    </row>
    <row r="29" spans="1:27" x14ac:dyDescent="0.3">
      <c r="A29" s="88" t="s">
        <v>64</v>
      </c>
      <c r="B29" s="89" t="s">
        <v>134</v>
      </c>
      <c r="C29" s="90">
        <f>'2027'!C29*1.02</f>
        <v>93936.011535234255</v>
      </c>
      <c r="D29" s="90">
        <f t="shared" si="0"/>
        <v>48.018408452515907</v>
      </c>
      <c r="E29" s="89">
        <v>37.5</v>
      </c>
      <c r="F29" s="92">
        <f t="shared" si="2"/>
        <v>1260.6443265848156</v>
      </c>
      <c r="G29" s="92">
        <f t="shared" si="3"/>
        <v>12613.556901691029</v>
      </c>
      <c r="H29" s="92">
        <f t="shared" si="4"/>
        <v>6007.400675608309</v>
      </c>
      <c r="I29" s="92">
        <f t="shared" si="5"/>
        <v>713.97491896364306</v>
      </c>
      <c r="J29" s="92">
        <f t="shared" si="6"/>
        <v>20595.576822847797</v>
      </c>
      <c r="K29" s="318">
        <f t="shared" si="7"/>
        <v>2340.8974120601506</v>
      </c>
      <c r="L29" s="323">
        <f t="shared" si="8"/>
        <v>116872.48577014222</v>
      </c>
      <c r="P29" s="88" t="s">
        <v>165</v>
      </c>
      <c r="Q29" s="89" t="s">
        <v>137</v>
      </c>
      <c r="R29" s="90">
        <f>'2027'!R29*1.02</f>
        <v>113071.66200875038</v>
      </c>
      <c r="S29" s="90">
        <f t="shared" si="9"/>
        <v>57.800210611501804</v>
      </c>
      <c r="T29" s="89">
        <v>37.5</v>
      </c>
      <c r="U29" s="92">
        <f t="shared" si="1"/>
        <v>1517.4494518045487</v>
      </c>
      <c r="V29" s="92">
        <f t="shared" si="10"/>
        <v>15183.057268523529</v>
      </c>
      <c r="W29" s="92">
        <f t="shared" si="11"/>
        <v>7072.5831957347764</v>
      </c>
      <c r="X29" s="92">
        <f t="shared" si="12"/>
        <v>973.29126546808845</v>
      </c>
      <c r="Y29" s="92">
        <f t="shared" si="13"/>
        <v>24746.381181530942</v>
      </c>
      <c r="Z29" s="318">
        <f t="shared" si="14"/>
        <v>2817.7602673107131</v>
      </c>
      <c r="AA29" s="323">
        <f t="shared" si="15"/>
        <v>140635.80345759203</v>
      </c>
    </row>
    <row r="30" spans="1:27" x14ac:dyDescent="0.3">
      <c r="A30" s="88" t="s">
        <v>65</v>
      </c>
      <c r="B30" s="89" t="s">
        <v>134</v>
      </c>
      <c r="C30" s="90">
        <f>'2027'!C30*1.02</f>
        <v>95728.130101130009</v>
      </c>
      <c r="D30" s="90">
        <f t="shared" si="0"/>
        <v>48.934507399938667</v>
      </c>
      <c r="E30" s="89">
        <v>37.5</v>
      </c>
      <c r="F30" s="92">
        <f t="shared" si="2"/>
        <v>1284.6949975228338</v>
      </c>
      <c r="G30" s="92">
        <f t="shared" si="3"/>
        <v>12854.199325571502</v>
      </c>
      <c r="H30" s="92">
        <f t="shared" si="4"/>
        <v>6122.0103349666288</v>
      </c>
      <c r="I30" s="92">
        <f t="shared" si="5"/>
        <v>727.59618823989626</v>
      </c>
      <c r="J30" s="92">
        <f t="shared" si="6"/>
        <v>20988.50084630086</v>
      </c>
      <c r="K30" s="318">
        <f t="shared" si="7"/>
        <v>2385.5572357470101</v>
      </c>
      <c r="L30" s="323">
        <f t="shared" si="8"/>
        <v>119102.18818317789</v>
      </c>
      <c r="P30" s="88" t="s">
        <v>166</v>
      </c>
      <c r="Q30" s="89" t="s">
        <v>137</v>
      </c>
      <c r="R30" s="90">
        <f>'2027'!R30*1.02</f>
        <v>116200.03985484804</v>
      </c>
      <c r="S30" s="90">
        <f t="shared" si="9"/>
        <v>59.399381395449481</v>
      </c>
      <c r="T30" s="89">
        <v>37.5</v>
      </c>
      <c r="U30" s="92">
        <f t="shared" si="1"/>
        <v>1559.4330501992645</v>
      </c>
      <c r="V30" s="92">
        <f t="shared" si="10"/>
        <v>15603.13015991877</v>
      </c>
      <c r="W30" s="92">
        <f t="shared" si="11"/>
        <v>7268.2618670406509</v>
      </c>
      <c r="X30" s="92">
        <f t="shared" si="12"/>
        <v>1000.2195229872455</v>
      </c>
      <c r="Y30" s="92">
        <f t="shared" si="13"/>
        <v>25431.044600145931</v>
      </c>
      <c r="Z30" s="318">
        <f t="shared" si="14"/>
        <v>2895.7198430281624</v>
      </c>
      <c r="AA30" s="323">
        <f t="shared" si="15"/>
        <v>144526.80429802215</v>
      </c>
    </row>
    <row r="31" spans="1:27" x14ac:dyDescent="0.3">
      <c r="A31" s="88" t="s">
        <v>66</v>
      </c>
      <c r="B31" s="89" t="s">
        <v>134</v>
      </c>
      <c r="C31" s="90">
        <f>'2027'!C31*1.02</f>
        <v>97522.568561609427</v>
      </c>
      <c r="D31" s="90">
        <f t="shared" si="0"/>
        <v>49.851792235966485</v>
      </c>
      <c r="E31" s="89">
        <v>37.5</v>
      </c>
      <c r="F31" s="92">
        <f t="shared" si="2"/>
        <v>1308.776802015464</v>
      </c>
      <c r="G31" s="92">
        <f t="shared" si="3"/>
        <v>13095.153260680298</v>
      </c>
      <c r="H31" s="92">
        <f t="shared" si="4"/>
        <v>6236.768356343533</v>
      </c>
      <c r="I31" s="92">
        <f t="shared" si="5"/>
        <v>741.23509022718667</v>
      </c>
      <c r="J31" s="92">
        <f t="shared" si="6"/>
        <v>21381.933509266481</v>
      </c>
      <c r="K31" s="318">
        <f t="shared" si="7"/>
        <v>2430.2748715033663</v>
      </c>
      <c r="L31" s="323">
        <f t="shared" si="8"/>
        <v>121334.77694237926</v>
      </c>
      <c r="P31" s="88" t="s">
        <v>167</v>
      </c>
      <c r="Q31" s="89" t="s">
        <v>137</v>
      </c>
      <c r="R31" s="90">
        <f>'2027'!R31*1.02</f>
        <v>119326.09780636201</v>
      </c>
      <c r="S31" s="90">
        <f t="shared" si="9"/>
        <v>60.997366290792073</v>
      </c>
      <c r="T31" s="89">
        <v>37.5</v>
      </c>
      <c r="U31" s="92">
        <f t="shared" si="1"/>
        <v>1601.3855150393676</v>
      </c>
      <c r="V31" s="92">
        <f t="shared" si="10"/>
        <v>16022.891540085684</v>
      </c>
      <c r="W31" s="92">
        <f t="shared" si="11"/>
        <v>7463.7954299510457</v>
      </c>
      <c r="X31" s="92">
        <f t="shared" si="12"/>
        <v>1027.127811461153</v>
      </c>
      <c r="Y31" s="92">
        <f t="shared" si="13"/>
        <v>26115.200296537249</v>
      </c>
      <c r="Z31" s="318">
        <f t="shared" si="14"/>
        <v>2973.6216066761135</v>
      </c>
      <c r="AA31" s="323">
        <f t="shared" si="15"/>
        <v>148414.91970957539</v>
      </c>
    </row>
    <row r="32" spans="1:27" x14ac:dyDescent="0.3">
      <c r="A32" s="88" t="s">
        <v>67</v>
      </c>
      <c r="B32" s="89" t="s">
        <v>134</v>
      </c>
      <c r="C32" s="90">
        <f>'2027'!C32*1.02</f>
        <v>101110.2855352765</v>
      </c>
      <c r="D32" s="90">
        <f t="shared" si="0"/>
        <v>51.685768963719617</v>
      </c>
      <c r="E32" s="89">
        <v>37.5</v>
      </c>
      <c r="F32" s="92">
        <f t="shared" si="2"/>
        <v>1356.9248442234193</v>
      </c>
      <c r="G32" s="92">
        <f t="shared" si="3"/>
        <v>13576.905375283741</v>
      </c>
      <c r="H32" s="92">
        <f t="shared" si="4"/>
        <v>6466.2102180880547</v>
      </c>
      <c r="I32" s="92">
        <f t="shared" si="5"/>
        <v>768.5040778462494</v>
      </c>
      <c r="J32" s="92">
        <f t="shared" si="6"/>
        <v>22168.544515441463</v>
      </c>
      <c r="K32" s="318">
        <f t="shared" si="7"/>
        <v>2519.6812369813315</v>
      </c>
      <c r="L32" s="323">
        <f t="shared" si="8"/>
        <v>125798.51128769929</v>
      </c>
      <c r="P32" s="88" t="s">
        <v>168</v>
      </c>
      <c r="Q32" s="89" t="s">
        <v>137</v>
      </c>
      <c r="R32" s="90">
        <f>'2027'!R32*1.02</f>
        <v>122455.63559975152</v>
      </c>
      <c r="S32" s="90">
        <f t="shared" si="9"/>
        <v>62.597130019042318</v>
      </c>
      <c r="T32" s="89">
        <v>37.5</v>
      </c>
      <c r="U32" s="92">
        <f t="shared" si="1"/>
        <v>1643.3846802113894</v>
      </c>
      <c r="V32" s="92">
        <f t="shared" si="10"/>
        <v>16443.120187095086</v>
      </c>
      <c r="W32" s="92">
        <f t="shared" si="11"/>
        <v>7659.546655454661</v>
      </c>
      <c r="X32" s="92">
        <f t="shared" si="12"/>
        <v>1054.0660535029349</v>
      </c>
      <c r="Y32" s="92">
        <f t="shared" si="13"/>
        <v>26800.117576264071</v>
      </c>
      <c r="Z32" s="318">
        <f t="shared" si="14"/>
        <v>3051.6100884283128</v>
      </c>
      <c r="AA32" s="323">
        <f t="shared" si="15"/>
        <v>152307.36326444391</v>
      </c>
    </row>
    <row r="33" spans="1:27" x14ac:dyDescent="0.3">
      <c r="A33" s="88" t="s">
        <v>68</v>
      </c>
      <c r="B33" s="89" t="s">
        <v>134</v>
      </c>
      <c r="C33" s="90">
        <f>'2027'!C33*1.02</f>
        <v>104696.84256165172</v>
      </c>
      <c r="D33" s="90">
        <f t="shared" si="0"/>
        <v>53.51915274717021</v>
      </c>
      <c r="E33" s="89">
        <v>37.5</v>
      </c>
      <c r="F33" s="92">
        <f t="shared" si="2"/>
        <v>1405.0573196540684</v>
      </c>
      <c r="G33" s="92">
        <f t="shared" si="3"/>
        <v>14058.501734273017</v>
      </c>
      <c r="H33" s="92">
        <f t="shared" si="4"/>
        <v>6695.5778988232814</v>
      </c>
      <c r="I33" s="92">
        <f t="shared" si="5"/>
        <v>795.76424910979335</v>
      </c>
      <c r="J33" s="92">
        <f t="shared" si="6"/>
        <v>22954.901201860161</v>
      </c>
      <c r="K33" s="318">
        <f t="shared" si="7"/>
        <v>2609.0586964245476</v>
      </c>
      <c r="L33" s="323">
        <f t="shared" si="8"/>
        <v>130260.80245993641</v>
      </c>
      <c r="P33" s="88" t="s">
        <v>169</v>
      </c>
      <c r="Q33" s="89" t="s">
        <v>137</v>
      </c>
      <c r="R33" s="90">
        <f>'2027'!R33*1.02</f>
        <v>126517.77101578191</v>
      </c>
      <c r="S33" s="90">
        <f t="shared" si="9"/>
        <v>64.673620966533875</v>
      </c>
      <c r="T33" s="89">
        <v>37.5</v>
      </c>
      <c r="U33" s="92">
        <f t="shared" si="1"/>
        <v>1697.8995343375639</v>
      </c>
      <c r="V33" s="92">
        <f t="shared" si="10"/>
        <v>16988.57634789083</v>
      </c>
      <c r="W33" s="92">
        <f t="shared" si="11"/>
        <v>7913.6314559415605</v>
      </c>
      <c r="X33" s="92">
        <f t="shared" si="12"/>
        <v>1089.031851735077</v>
      </c>
      <c r="Y33" s="92">
        <f t="shared" si="13"/>
        <v>27689.139189905029</v>
      </c>
      <c r="Z33" s="318">
        <f t="shared" si="14"/>
        <v>3152.8390221185264</v>
      </c>
      <c r="AA33" s="323">
        <f t="shared" si="15"/>
        <v>157359.74922780547</v>
      </c>
    </row>
    <row r="34" spans="1:27" x14ac:dyDescent="0.3">
      <c r="A34" s="88" t="s">
        <v>69</v>
      </c>
      <c r="B34" s="89" t="s">
        <v>134</v>
      </c>
      <c r="C34" s="90">
        <f>'2027'!C34*1.02</f>
        <v>108283.39958802695</v>
      </c>
      <c r="D34" s="90">
        <f t="shared" si="0"/>
        <v>55.352536530620803</v>
      </c>
      <c r="E34" s="89">
        <v>37.5</v>
      </c>
      <c r="F34" s="92">
        <f t="shared" si="2"/>
        <v>1453.1897950847176</v>
      </c>
      <c r="G34" s="92">
        <f t="shared" si="3"/>
        <v>14540.098093262297</v>
      </c>
      <c r="H34" s="92">
        <f t="shared" si="4"/>
        <v>6924.9455795585091</v>
      </c>
      <c r="I34" s="92">
        <f t="shared" si="5"/>
        <v>823.02442037333753</v>
      </c>
      <c r="J34" s="92">
        <f t="shared" si="6"/>
        <v>23741.257888278862</v>
      </c>
      <c r="K34" s="318">
        <f t="shared" si="7"/>
        <v>2698.4361558677642</v>
      </c>
      <c r="L34" s="323">
        <f t="shared" si="8"/>
        <v>134723.09363217358</v>
      </c>
      <c r="P34" s="88" t="s">
        <v>170</v>
      </c>
      <c r="Q34" s="89" t="s">
        <v>137</v>
      </c>
      <c r="R34" s="90">
        <f>'2027'!R34*1.02</f>
        <v>130557.86743326733</v>
      </c>
      <c r="S34" s="90">
        <f t="shared" si="9"/>
        <v>66.738845972277232</v>
      </c>
      <c r="T34" s="89">
        <v>37.5</v>
      </c>
      <c r="U34" s="92">
        <f t="shared" si="1"/>
        <v>1752.118619694922</v>
      </c>
      <c r="V34" s="92">
        <f t="shared" si="10"/>
        <v>17531.0731520175</v>
      </c>
      <c r="W34" s="92">
        <f t="shared" si="11"/>
        <v>8166.337726671396</v>
      </c>
      <c r="X34" s="92">
        <f t="shared" si="12"/>
        <v>1123.8079440373481</v>
      </c>
      <c r="Y34" s="92">
        <f t="shared" si="13"/>
        <v>28573.337442421165</v>
      </c>
      <c r="Z34" s="318">
        <f t="shared" si="14"/>
        <v>3253.5187411485149</v>
      </c>
      <c r="AA34" s="323">
        <f t="shared" si="15"/>
        <v>162384.723616837</v>
      </c>
    </row>
    <row r="35" spans="1:27" x14ac:dyDescent="0.3">
      <c r="A35" s="88" t="s">
        <v>70</v>
      </c>
      <c r="B35" s="89" t="s">
        <v>134</v>
      </c>
      <c r="C35" s="90">
        <f>'2027'!C35*1.02</f>
        <v>112465.00957511704</v>
      </c>
      <c r="D35" s="90">
        <f t="shared" si="0"/>
        <v>57.490100741273892</v>
      </c>
      <c r="E35" s="89">
        <v>37.5</v>
      </c>
      <c r="F35" s="92">
        <f t="shared" si="2"/>
        <v>1509.3080272734267</v>
      </c>
      <c r="G35" s="92">
        <f t="shared" si="3"/>
        <v>15101.597082316737</v>
      </c>
      <c r="H35" s="92">
        <f t="shared" si="4"/>
        <v>7192.3681180612548</v>
      </c>
      <c r="I35" s="92">
        <f t="shared" si="5"/>
        <v>854.80738201792849</v>
      </c>
      <c r="J35" s="92">
        <f t="shared" si="6"/>
        <v>24658.080609669345</v>
      </c>
      <c r="K35" s="318">
        <f t="shared" si="7"/>
        <v>2802.642411137102</v>
      </c>
      <c r="L35" s="323">
        <f t="shared" si="8"/>
        <v>139925.7325959235</v>
      </c>
      <c r="P35" s="88" t="s">
        <v>171</v>
      </c>
      <c r="Q35" s="89" t="s">
        <v>137</v>
      </c>
      <c r="R35" s="90">
        <f>'2027'!R35*1.02</f>
        <v>134585.20443054245</v>
      </c>
      <c r="S35" s="90">
        <f t="shared" si="9"/>
        <v>68.797548590692628</v>
      </c>
      <c r="T35" s="89">
        <v>37.5</v>
      </c>
      <c r="U35" s="92">
        <f t="shared" si="1"/>
        <v>1806.1664705019116</v>
      </c>
      <c r="V35" s="92">
        <f t="shared" si="10"/>
        <v>18071.856644388379</v>
      </c>
      <c r="W35" s="92">
        <f t="shared" si="11"/>
        <v>8418.2459012260842</v>
      </c>
      <c r="X35" s="92">
        <f t="shared" si="12"/>
        <v>1158.4742065907456</v>
      </c>
      <c r="Y35" s="92">
        <f t="shared" si="13"/>
        <v>29454.743222707119</v>
      </c>
      <c r="Z35" s="318">
        <f t="shared" si="14"/>
        <v>3353.8804937962655</v>
      </c>
      <c r="AA35" s="323">
        <f t="shared" si="15"/>
        <v>167393.82814704583</v>
      </c>
    </row>
    <row r="36" spans="1:27" x14ac:dyDescent="0.3">
      <c r="A36" s="88" t="s">
        <v>71</v>
      </c>
      <c r="B36" s="89" t="s">
        <v>134</v>
      </c>
      <c r="C36" s="90">
        <f>'2027'!C36*1.02</f>
        <v>113065.86227229117</v>
      </c>
      <c r="D36" s="90">
        <f t="shared" si="0"/>
        <v>57.7972458899891</v>
      </c>
      <c r="E36" s="89">
        <v>37.5</v>
      </c>
      <c r="F36" s="92">
        <f t="shared" si="2"/>
        <v>1517.371617918018</v>
      </c>
      <c r="G36" s="92">
        <f t="shared" si="3"/>
        <v>15182.278490452718</v>
      </c>
      <c r="H36" s="92">
        <f t="shared" si="4"/>
        <v>7230.7938808752424</v>
      </c>
      <c r="I36" s="92">
        <f t="shared" si="5"/>
        <v>859.37425417656891</v>
      </c>
      <c r="J36" s="92">
        <f t="shared" si="6"/>
        <v>24789.818243422545</v>
      </c>
      <c r="K36" s="318">
        <f t="shared" si="7"/>
        <v>2817.6157371369686</v>
      </c>
      <c r="L36" s="323">
        <f t="shared" si="8"/>
        <v>140673.29625285071</v>
      </c>
      <c r="P36" s="88" t="s">
        <v>172</v>
      </c>
      <c r="Q36" s="89" t="s">
        <v>137</v>
      </c>
      <c r="R36" s="90">
        <f>'2027'!R36*1.02</f>
        <v>138620.66105886051</v>
      </c>
      <c r="S36" s="90">
        <f t="shared" si="9"/>
        <v>70.860401819225814</v>
      </c>
      <c r="T36" s="89">
        <v>37.5</v>
      </c>
      <c r="U36" s="92">
        <f t="shared" si="1"/>
        <v>1860.3232887500451</v>
      </c>
      <c r="V36" s="92">
        <f t="shared" si="10"/>
        <v>18613.730426058399</v>
      </c>
      <c r="W36" s="92">
        <f t="shared" si="11"/>
        <v>8670.6619551649583</v>
      </c>
      <c r="X36" s="92">
        <f t="shared" si="12"/>
        <v>1193.2103608025172</v>
      </c>
      <c r="Y36" s="92">
        <f t="shared" si="13"/>
        <v>30337.926030775921</v>
      </c>
      <c r="Z36" s="318">
        <f t="shared" si="14"/>
        <v>3454.4445886872586</v>
      </c>
      <c r="AA36" s="323">
        <f t="shared" si="15"/>
        <v>172413.03167832369</v>
      </c>
    </row>
    <row r="37" spans="1:27" x14ac:dyDescent="0.3">
      <c r="A37" s="88" t="s">
        <v>72</v>
      </c>
      <c r="B37" s="89" t="s">
        <v>134</v>
      </c>
      <c r="C37" s="90">
        <f>'2027'!C37*1.02</f>
        <v>116652.41929866638</v>
      </c>
      <c r="D37" s="90">
        <f t="shared" si="0"/>
        <v>59.630629673439678</v>
      </c>
      <c r="E37" s="89">
        <v>37.5</v>
      </c>
      <c r="F37" s="92">
        <f t="shared" si="2"/>
        <v>1565.5040933486669</v>
      </c>
      <c r="G37" s="92">
        <f t="shared" si="3"/>
        <v>15663.874849441994</v>
      </c>
      <c r="H37" s="92">
        <f t="shared" si="4"/>
        <v>7460.1615616104673</v>
      </c>
      <c r="I37" s="92">
        <f t="shared" si="5"/>
        <v>886.63442544011275</v>
      </c>
      <c r="J37" s="92">
        <f t="shared" si="6"/>
        <v>25576.17492984124</v>
      </c>
      <c r="K37" s="318">
        <f t="shared" si="7"/>
        <v>2906.9931965801843</v>
      </c>
      <c r="L37" s="323">
        <f t="shared" si="8"/>
        <v>145135.58742508778</v>
      </c>
      <c r="P37" s="88" t="s">
        <v>173</v>
      </c>
      <c r="Q37" s="89" t="s">
        <v>137</v>
      </c>
      <c r="R37" s="90">
        <f>'2027'!R37*1.02</f>
        <v>147186.8718091131</v>
      </c>
      <c r="S37" s="90">
        <f t="shared" si="9"/>
        <v>75.239295493476348</v>
      </c>
      <c r="T37" s="89">
        <v>37.5</v>
      </c>
      <c r="U37" s="92">
        <f t="shared" si="1"/>
        <v>1975.2839391560424</v>
      </c>
      <c r="V37" s="92">
        <f t="shared" si="10"/>
        <v>19763.985636645662</v>
      </c>
      <c r="W37" s="92">
        <f t="shared" si="11"/>
        <v>9206.4747054778563</v>
      </c>
      <c r="X37" s="92">
        <f t="shared" si="12"/>
        <v>1266.9460603868611</v>
      </c>
      <c r="Y37" s="92">
        <f t="shared" si="13"/>
        <v>32212.690341666421</v>
      </c>
      <c r="Z37" s="318">
        <f t="shared" si="14"/>
        <v>3667.915655306972</v>
      </c>
      <c r="AA37" s="323">
        <f t="shared" si="15"/>
        <v>183067.47780608651</v>
      </c>
    </row>
    <row r="38" spans="1:27" x14ac:dyDescent="0.3">
      <c r="A38" s="88" t="s">
        <v>73</v>
      </c>
      <c r="B38" s="89" t="s">
        <v>134</v>
      </c>
      <c r="C38" s="90">
        <f>'2027'!C38*1.02</f>
        <v>120245.93600879266</v>
      </c>
      <c r="D38" s="90">
        <f t="shared" si="0"/>
        <v>61.467571122705507</v>
      </c>
      <c r="E38" s="89">
        <v>37.5</v>
      </c>
      <c r="F38" s="92">
        <f t="shared" si="2"/>
        <v>1613.7299694431531</v>
      </c>
      <c r="G38" s="92">
        <f t="shared" si="3"/>
        <v>16146.405742116247</v>
      </c>
      <c r="H38" s="92">
        <f t="shared" si="4"/>
        <v>7689.9743284014576</v>
      </c>
      <c r="I38" s="92">
        <f t="shared" si="5"/>
        <v>913.94749483676856</v>
      </c>
      <c r="J38" s="92">
        <f t="shared" si="6"/>
        <v>26364.057534797626</v>
      </c>
      <c r="K38" s="318">
        <f t="shared" si="7"/>
        <v>2996.5440922318935</v>
      </c>
      <c r="L38" s="323">
        <f t="shared" si="8"/>
        <v>149606.5376358222</v>
      </c>
      <c r="P38" s="88" t="s">
        <v>174</v>
      </c>
      <c r="Q38" s="89" t="s">
        <v>137</v>
      </c>
      <c r="R38" s="90">
        <f>'2027'!R38*1.02</f>
        <v>151715.30603646391</v>
      </c>
      <c r="S38" s="90">
        <f t="shared" si="9"/>
        <v>77.554150050588575</v>
      </c>
      <c r="T38" s="89">
        <v>37.5</v>
      </c>
      <c r="U38" s="92">
        <f t="shared" si="1"/>
        <v>2036.0566377592932</v>
      </c>
      <c r="V38" s="92">
        <f t="shared" si="10"/>
        <v>20372.055554334576</v>
      </c>
      <c r="W38" s="92">
        <f t="shared" si="11"/>
        <v>9489.7262934563987</v>
      </c>
      <c r="X38" s="92">
        <f t="shared" si="12"/>
        <v>1305.9256367141832</v>
      </c>
      <c r="Y38" s="92">
        <f t="shared" si="13"/>
        <v>33203.764122264452</v>
      </c>
      <c r="Z38" s="318">
        <f t="shared" si="14"/>
        <v>3780.7648149661932</v>
      </c>
      <c r="AA38" s="323">
        <f t="shared" si="15"/>
        <v>188699.83497369452</v>
      </c>
    </row>
    <row r="39" spans="1:27" x14ac:dyDescent="0.3">
      <c r="A39" s="88" t="s">
        <v>74</v>
      </c>
      <c r="B39" s="89" t="s">
        <v>134</v>
      </c>
      <c r="C39" s="90">
        <f>'2027'!C39*1.02</f>
        <v>123829.01319329235</v>
      </c>
      <c r="D39" s="90">
        <f t="shared" si="0"/>
        <v>63.299176073248489</v>
      </c>
      <c r="E39" s="89">
        <v>37.5</v>
      </c>
      <c r="F39" s="92">
        <f t="shared" si="2"/>
        <v>1661.8157445418835</v>
      </c>
      <c r="G39" s="92">
        <f t="shared" si="3"/>
        <v>16627.534834263035</v>
      </c>
      <c r="H39" s="92">
        <f t="shared" si="4"/>
        <v>7919.1194661088039</v>
      </c>
      <c r="I39" s="92">
        <f t="shared" si="5"/>
        <v>941.18121703375664</v>
      </c>
      <c r="J39" s="92">
        <f t="shared" si="6"/>
        <v>27149.651261947482</v>
      </c>
      <c r="K39" s="318">
        <f t="shared" si="7"/>
        <v>3085.8348335708638</v>
      </c>
      <c r="L39" s="323">
        <f t="shared" si="8"/>
        <v>154064.49928881071</v>
      </c>
      <c r="P39" s="88" t="s">
        <v>175</v>
      </c>
      <c r="Q39" s="89" t="s">
        <v>137</v>
      </c>
      <c r="R39" s="90">
        <f>'2027'!R39*1.02</f>
        <v>156247.22010569033</v>
      </c>
      <c r="S39" s="90">
        <f t="shared" si="9"/>
        <v>79.870783440608477</v>
      </c>
      <c r="T39" s="89">
        <v>37.5</v>
      </c>
      <c r="U39" s="92">
        <f t="shared" si="1"/>
        <v>2096.8760366944639</v>
      </c>
      <c r="V39" s="92">
        <f t="shared" si="10"/>
        <v>20980.592738865987</v>
      </c>
      <c r="W39" s="92">
        <f t="shared" si="11"/>
        <v>9773.195544028169</v>
      </c>
      <c r="X39" s="92">
        <f t="shared" si="12"/>
        <v>1344.935166609381</v>
      </c>
      <c r="Y39" s="92">
        <f t="shared" si="13"/>
        <v>34195.599486198</v>
      </c>
      <c r="Z39" s="318">
        <f t="shared" si="14"/>
        <v>3893.7006927296634</v>
      </c>
      <c r="AA39" s="323">
        <f t="shared" si="15"/>
        <v>194336.52028461802</v>
      </c>
    </row>
    <row r="40" spans="1:27" x14ac:dyDescent="0.3">
      <c r="A40" s="88" t="s">
        <v>75</v>
      </c>
      <c r="B40" s="89" t="s">
        <v>134</v>
      </c>
      <c r="C40" s="90">
        <f>'2027'!C40*1.02</f>
        <v>131000.96729875094</v>
      </c>
      <c r="D40" s="90">
        <f t="shared" si="0"/>
        <v>66.965350695847135</v>
      </c>
      <c r="E40" s="89">
        <v>37.5</v>
      </c>
      <c r="F40" s="92">
        <f t="shared" si="2"/>
        <v>1758.0651286258753</v>
      </c>
      <c r="G40" s="92">
        <f t="shared" si="3"/>
        <v>17590.571796627428</v>
      </c>
      <c r="H40" s="92">
        <f t="shared" si="4"/>
        <v>8377.7806465699632</v>
      </c>
      <c r="I40" s="92">
        <f t="shared" si="5"/>
        <v>995.692743205326</v>
      </c>
      <c r="J40" s="92">
        <f t="shared" si="6"/>
        <v>28722.110315028593</v>
      </c>
      <c r="K40" s="318">
        <f t="shared" si="7"/>
        <v>3264.5608464225479</v>
      </c>
      <c r="L40" s="323">
        <f t="shared" si="8"/>
        <v>162987.63846020206</v>
      </c>
      <c r="P40" s="88" t="s">
        <v>78</v>
      </c>
      <c r="Q40" s="89" t="s">
        <v>137</v>
      </c>
      <c r="R40" s="90">
        <f>'2027'!R40*1.02</f>
        <v>0</v>
      </c>
      <c r="S40" s="90">
        <f t="shared" si="9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'2027'!C41*1.02</f>
        <v>133395.09850911266</v>
      </c>
      <c r="D41" s="90">
        <f t="shared" si="0"/>
        <v>68.189187736287622</v>
      </c>
      <c r="E41" s="89">
        <v>37.5</v>
      </c>
      <c r="F41" s="92">
        <f t="shared" si="2"/>
        <v>1790.1949569857911</v>
      </c>
      <c r="G41" s="92">
        <f t="shared" si="3"/>
        <v>17912.051384258048</v>
      </c>
      <c r="H41" s="92">
        <f t="shared" si="4"/>
        <v>8530.8902497515646</v>
      </c>
      <c r="I41" s="92">
        <f t="shared" si="5"/>
        <v>1013.8897009957384</v>
      </c>
      <c r="J41" s="92">
        <f t="shared" si="6"/>
        <v>29247.026291991144</v>
      </c>
      <c r="K41" s="318">
        <f t="shared" si="7"/>
        <v>3324.2229021440216</v>
      </c>
      <c r="L41" s="323">
        <f t="shared" si="8"/>
        <v>165966.34770324783</v>
      </c>
      <c r="P41" s="88" t="s">
        <v>176</v>
      </c>
      <c r="Q41" s="89" t="s">
        <v>137</v>
      </c>
      <c r="R41" s="90">
        <f>'2027'!R41*1.02</f>
        <v>0</v>
      </c>
      <c r="S41" s="90">
        <f t="shared" si="9"/>
        <v>0</v>
      </c>
      <c r="T41" s="89">
        <v>37.5</v>
      </c>
      <c r="U41" s="92">
        <f t="shared" si="1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f>'2027'!C42*1.02</f>
        <v>135786.9098248907</v>
      </c>
      <c r="D42" s="90">
        <f t="shared" si="0"/>
        <v>69.411838888123043</v>
      </c>
      <c r="E42" s="89">
        <v>37.5</v>
      </c>
      <c r="F42" s="92">
        <f t="shared" si="2"/>
        <v>1822.2936517910946</v>
      </c>
      <c r="G42" s="92">
        <f t="shared" si="3"/>
        <v>18233.219460660337</v>
      </c>
      <c r="H42" s="92">
        <f t="shared" si="4"/>
        <v>8683.8514909145761</v>
      </c>
      <c r="I42" s="92">
        <f t="shared" si="5"/>
        <v>1032.0690260751132</v>
      </c>
      <c r="J42" s="92">
        <f t="shared" si="6"/>
        <v>29771.433629441119</v>
      </c>
      <c r="K42" s="318">
        <f t="shared" si="7"/>
        <v>3383.8271457959981</v>
      </c>
      <c r="L42" s="323">
        <f t="shared" si="8"/>
        <v>168942.17060012781</v>
      </c>
      <c r="P42" s="88" t="s">
        <v>177</v>
      </c>
      <c r="Q42" s="89" t="s">
        <v>137</v>
      </c>
      <c r="R42" s="90">
        <f>'2027'!R42*1.02</f>
        <v>166258.72518157799</v>
      </c>
      <c r="S42" s="90">
        <f t="shared" si="9"/>
        <v>84.98848571582262</v>
      </c>
      <c r="T42" s="89">
        <v>37.5</v>
      </c>
      <c r="U42" s="92">
        <f t="shared" si="1"/>
        <v>2231.232891623938</v>
      </c>
      <c r="V42" s="92">
        <f t="shared" si="10"/>
        <v>22324.919444699259</v>
      </c>
      <c r="W42" s="92">
        <f t="shared" si="11"/>
        <v>10399.410824725615</v>
      </c>
      <c r="X42" s="92">
        <f t="shared" si="12"/>
        <v>1431.1115813842589</v>
      </c>
      <c r="Y42" s="92">
        <f t="shared" si="13"/>
        <v>36386.674742433068</v>
      </c>
      <c r="Z42" s="318">
        <f t="shared" si="14"/>
        <v>4143.1886786463529</v>
      </c>
      <c r="AA42" s="323">
        <f t="shared" si="15"/>
        <v>206788.5886026574</v>
      </c>
    </row>
    <row r="43" spans="1:27" x14ac:dyDescent="0.3">
      <c r="A43" s="88" t="s">
        <v>78</v>
      </c>
      <c r="B43" s="89" t="s">
        <v>134</v>
      </c>
      <c r="C43" s="90">
        <f>'2027'!C43*1.02</f>
        <v>138772.6141540918</v>
      </c>
      <c r="D43" s="90">
        <f t="shared" si="0"/>
        <v>70.938077522858421</v>
      </c>
      <c r="E43" s="89">
        <v>37.5</v>
      </c>
      <c r="F43" s="92">
        <f t="shared" si="2"/>
        <v>1862.3625365771522</v>
      </c>
      <c r="G43" s="92">
        <f t="shared" si="3"/>
        <v>18634.134411513638</v>
      </c>
      <c r="H43" s="92">
        <f t="shared" si="4"/>
        <v>8874.7934088358179</v>
      </c>
      <c r="I43" s="92">
        <f t="shared" si="5"/>
        <v>1054.7623251800171</v>
      </c>
      <c r="J43" s="92">
        <f t="shared" si="6"/>
        <v>30426.052682106623</v>
      </c>
      <c r="K43" s="318">
        <f t="shared" si="7"/>
        <v>3458.2312792393482</v>
      </c>
      <c r="L43" s="323">
        <f t="shared" si="8"/>
        <v>172656.8981154378</v>
      </c>
      <c r="P43" s="88" t="s">
        <v>178</v>
      </c>
      <c r="Q43" s="89" t="s">
        <v>137</v>
      </c>
      <c r="R43" s="90">
        <f>'2027'!R43*1.02</f>
        <v>169557.61527957636</v>
      </c>
      <c r="S43" s="90">
        <f t="shared" si="9"/>
        <v>86.6748193122435</v>
      </c>
      <c r="T43" s="89">
        <v>37.5</v>
      </c>
      <c r="U43" s="92">
        <f t="shared" si="1"/>
        <v>2275.5048062826581</v>
      </c>
      <c r="V43" s="92">
        <f t="shared" si="10"/>
        <v>22767.888411376323</v>
      </c>
      <c r="W43" s="92">
        <f t="shared" si="11"/>
        <v>10605.754963099327</v>
      </c>
      <c r="X43" s="92">
        <f t="shared" si="12"/>
        <v>1459.5075637292653</v>
      </c>
      <c r="Y43" s="92">
        <f t="shared" si="13"/>
        <v>37108.655744487573</v>
      </c>
      <c r="Z43" s="318">
        <f t="shared" si="14"/>
        <v>4225.3974414718705</v>
      </c>
      <c r="AA43" s="323">
        <f t="shared" si="15"/>
        <v>210891.66846553583</v>
      </c>
    </row>
    <row r="44" spans="1:27" x14ac:dyDescent="0.3">
      <c r="A44" s="88" t="s">
        <v>79</v>
      </c>
      <c r="B44" s="89" t="s">
        <v>134</v>
      </c>
      <c r="C44" s="90">
        <f>'2027'!C44*1.02</f>
        <v>0</v>
      </c>
      <c r="D44" s="90">
        <f t="shared" si="0"/>
        <v>0</v>
      </c>
      <c r="E44" s="89">
        <v>37.5</v>
      </c>
      <c r="F44" s="92">
        <f t="shared" si="2"/>
        <v>0</v>
      </c>
      <c r="G44" s="92">
        <f t="shared" si="3"/>
        <v>0</v>
      </c>
      <c r="H44" s="92">
        <f t="shared" si="4"/>
        <v>0</v>
      </c>
      <c r="I44" s="92">
        <f t="shared" si="5"/>
        <v>0</v>
      </c>
      <c r="J44" s="92">
        <f t="shared" si="6"/>
        <v>0</v>
      </c>
      <c r="K44" s="318">
        <f t="shared" si="7"/>
        <v>0</v>
      </c>
      <c r="L44" s="323">
        <f t="shared" si="8"/>
        <v>0</v>
      </c>
      <c r="P44" s="88" t="s">
        <v>179</v>
      </c>
      <c r="Q44" s="89" t="s">
        <v>137</v>
      </c>
      <c r="R44" s="90">
        <f>'2027'!R44*1.02</f>
        <v>172850.70564111555</v>
      </c>
      <c r="S44" s="90">
        <f t="shared" si="9"/>
        <v>88.358188187151711</v>
      </c>
      <c r="T44" s="89">
        <v>37.5</v>
      </c>
      <c r="U44" s="92">
        <f t="shared" si="1"/>
        <v>2319.698887054848</v>
      </c>
      <c r="V44" s="92">
        <f t="shared" si="10"/>
        <v>23210.078599982578</v>
      </c>
      <c r="W44" s="92">
        <f t="shared" si="11"/>
        <v>10811.736330484337</v>
      </c>
      <c r="X44" s="92">
        <f t="shared" si="12"/>
        <v>1487.8536234611472</v>
      </c>
      <c r="Y44" s="92">
        <f t="shared" si="13"/>
        <v>37829.367440982911</v>
      </c>
      <c r="Z44" s="318">
        <f t="shared" si="14"/>
        <v>4307.4616741236459</v>
      </c>
      <c r="AA44" s="323">
        <f t="shared" si="15"/>
        <v>214987.5347562221</v>
      </c>
    </row>
    <row r="45" spans="1:27" x14ac:dyDescent="0.3">
      <c r="A45" s="88" t="s">
        <v>80</v>
      </c>
      <c r="B45" s="89" t="s">
        <v>134</v>
      </c>
      <c r="C45" s="90">
        <f>'2027'!C45*1.02</f>
        <v>149781.67390096345</v>
      </c>
      <c r="D45" s="90">
        <f t="shared" si="0"/>
        <v>76.565711898256069</v>
      </c>
      <c r="E45" s="89">
        <v>37.5</v>
      </c>
      <c r="F45" s="92">
        <f t="shared" si="2"/>
        <v>2010.1068199899237</v>
      </c>
      <c r="G45" s="92">
        <f t="shared" si="3"/>
        <v>20112.410945526321</v>
      </c>
      <c r="H45" s="92">
        <f t="shared" si="4"/>
        <v>9578.8453680395796</v>
      </c>
      <c r="I45" s="92">
        <f t="shared" si="5"/>
        <v>1138.4383554071501</v>
      </c>
      <c r="J45" s="92">
        <f t="shared" si="6"/>
        <v>32839.80148896297</v>
      </c>
      <c r="K45" s="318">
        <f t="shared" si="7"/>
        <v>3732.5784550399835</v>
      </c>
      <c r="L45" s="323">
        <f t="shared" si="8"/>
        <v>186354.0538449664</v>
      </c>
      <c r="P45" s="88" t="s">
        <v>180</v>
      </c>
      <c r="Q45" s="89" t="s">
        <v>137</v>
      </c>
      <c r="R45" s="90">
        <f>'2027'!R45*1.02</f>
        <v>0</v>
      </c>
      <c r="S45" s="90">
        <f t="shared" si="9"/>
        <v>0</v>
      </c>
      <c r="T45" s="89">
        <v>37.5</v>
      </c>
      <c r="U45" s="92">
        <f t="shared" si="1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f>'2027'!C46*1.02</f>
        <v>152752.29891537063</v>
      </c>
      <c r="D46" s="90">
        <f t="shared" si="0"/>
        <v>78.084242257058463</v>
      </c>
      <c r="E46" s="89">
        <v>37.5</v>
      </c>
      <c r="F46" s="92">
        <f t="shared" si="2"/>
        <v>2049.9733366710016</v>
      </c>
      <c r="G46" s="92">
        <f t="shared" si="3"/>
        <v>20511.30107339552</v>
      </c>
      <c r="H46" s="92">
        <f t="shared" si="4"/>
        <v>9768.8229328400084</v>
      </c>
      <c r="I46" s="92">
        <f t="shared" si="5"/>
        <v>1161.0170418903124</v>
      </c>
      <c r="J46" s="92">
        <f t="shared" si="6"/>
        <v>33491.114384796841</v>
      </c>
      <c r="K46" s="318">
        <f t="shared" si="7"/>
        <v>3806.6068100316002</v>
      </c>
      <c r="L46" s="323">
        <f t="shared" si="8"/>
        <v>190050.02011019908</v>
      </c>
      <c r="P46" s="88" t="s">
        <v>181</v>
      </c>
      <c r="Q46" s="89" t="s">
        <v>137</v>
      </c>
      <c r="R46" s="90">
        <f>'2027'!R46*1.02</f>
        <v>0</v>
      </c>
      <c r="S46" s="90">
        <f t="shared" si="9"/>
        <v>0</v>
      </c>
      <c r="T46" s="89">
        <v>37.5</v>
      </c>
      <c r="U46" s="92">
        <f t="shared" si="1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f>'2027'!C47*1.02</f>
        <v>155722.92392977781</v>
      </c>
      <c r="D47" s="90">
        <f t="shared" si="0"/>
        <v>79.602772615860857</v>
      </c>
      <c r="E47" s="89">
        <v>37.5</v>
      </c>
      <c r="F47" s="92">
        <f t="shared" si="2"/>
        <v>2089.8398533520794</v>
      </c>
      <c r="G47" s="92">
        <f t="shared" si="3"/>
        <v>20910.191201264712</v>
      </c>
      <c r="H47" s="92">
        <f t="shared" si="4"/>
        <v>9958.8004976404354</v>
      </c>
      <c r="I47" s="92">
        <f t="shared" si="5"/>
        <v>1183.5957283734742</v>
      </c>
      <c r="J47" s="92">
        <f t="shared" si="6"/>
        <v>34142.427280630698</v>
      </c>
      <c r="K47" s="318">
        <f t="shared" si="7"/>
        <v>3880.6351650232168</v>
      </c>
      <c r="L47" s="323">
        <f t="shared" si="8"/>
        <v>193745.98637543173</v>
      </c>
      <c r="P47" s="88" t="s">
        <v>182</v>
      </c>
      <c r="Q47" s="89" t="s">
        <v>137</v>
      </c>
      <c r="R47" s="90">
        <f>'2027'!R47*1.02</f>
        <v>0</v>
      </c>
      <c r="S47" s="90">
        <f t="shared" si="9"/>
        <v>0</v>
      </c>
      <c r="T47" s="89">
        <v>37.5</v>
      </c>
      <c r="U47" s="92">
        <f t="shared" si="1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f>'2027'!C48*1.02</f>
        <v>0</v>
      </c>
      <c r="D48" s="90">
        <f t="shared" si="0"/>
        <v>0</v>
      </c>
      <c r="E48" s="89">
        <v>37.5</v>
      </c>
      <c r="F48" s="92">
        <f t="shared" si="2"/>
        <v>0</v>
      </c>
      <c r="G48" s="92">
        <f t="shared" si="3"/>
        <v>0</v>
      </c>
      <c r="H48" s="92">
        <f t="shared" si="4"/>
        <v>0</v>
      </c>
      <c r="I48" s="92">
        <f t="shared" si="5"/>
        <v>0</v>
      </c>
      <c r="J48" s="92">
        <f t="shared" si="6"/>
        <v>0</v>
      </c>
      <c r="K48" s="318">
        <f t="shared" si="7"/>
        <v>0</v>
      </c>
      <c r="L48" s="323">
        <f t="shared" si="8"/>
        <v>0</v>
      </c>
      <c r="P48" s="88" t="s">
        <v>183</v>
      </c>
      <c r="Q48" s="89" t="s">
        <v>137</v>
      </c>
      <c r="R48" s="90">
        <f>'2027'!R48*1.02</f>
        <v>0</v>
      </c>
      <c r="S48" s="90">
        <f t="shared" si="9"/>
        <v>0</v>
      </c>
      <c r="T48" s="89">
        <v>37.5</v>
      </c>
      <c r="U48" s="92">
        <f t="shared" si="1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27" x14ac:dyDescent="0.3">
      <c r="A49" s="88" t="s">
        <v>84</v>
      </c>
      <c r="B49" s="89" t="s">
        <v>134</v>
      </c>
      <c r="C49" s="90">
        <f>'2027'!C49*1.02</f>
        <v>0</v>
      </c>
      <c r="D49" s="90">
        <f t="shared" si="0"/>
        <v>0</v>
      </c>
      <c r="E49" s="89">
        <v>37.5</v>
      </c>
      <c r="F49" s="92">
        <f t="shared" si="2"/>
        <v>0</v>
      </c>
      <c r="G49" s="92">
        <f t="shared" si="3"/>
        <v>0</v>
      </c>
      <c r="H49" s="92">
        <f t="shared" si="4"/>
        <v>0</v>
      </c>
      <c r="I49" s="92">
        <f t="shared" si="5"/>
        <v>0</v>
      </c>
      <c r="J49" s="92">
        <f t="shared" si="6"/>
        <v>0</v>
      </c>
      <c r="K49" s="318">
        <f t="shared" si="7"/>
        <v>0</v>
      </c>
      <c r="L49" s="323">
        <f t="shared" si="8"/>
        <v>0</v>
      </c>
      <c r="P49" s="88" t="s">
        <v>184</v>
      </c>
      <c r="Q49" s="89" t="s">
        <v>137</v>
      </c>
      <c r="R49" s="90">
        <f>'2027'!R49*1.02</f>
        <v>0</v>
      </c>
      <c r="S49" s="90">
        <f t="shared" si="9"/>
        <v>0</v>
      </c>
      <c r="T49" s="89">
        <v>37.5</v>
      </c>
      <c r="U49" s="92">
        <f t="shared" si="1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27" x14ac:dyDescent="0.3">
      <c r="A50" s="88" t="s">
        <v>85</v>
      </c>
      <c r="B50" s="89" t="s">
        <v>134</v>
      </c>
      <c r="C50" s="90">
        <f>'2027'!C50*1.02</f>
        <v>0</v>
      </c>
      <c r="D50" s="90">
        <f t="shared" si="0"/>
        <v>0</v>
      </c>
      <c r="E50" s="89">
        <v>37.5</v>
      </c>
      <c r="F50" s="92">
        <f t="shared" si="2"/>
        <v>0</v>
      </c>
      <c r="G50" s="92">
        <f t="shared" si="3"/>
        <v>0</v>
      </c>
      <c r="H50" s="92">
        <f t="shared" si="4"/>
        <v>0</v>
      </c>
      <c r="I50" s="92">
        <f t="shared" si="5"/>
        <v>0</v>
      </c>
      <c r="J50" s="92">
        <f t="shared" si="6"/>
        <v>0</v>
      </c>
      <c r="K50" s="318">
        <f t="shared" si="7"/>
        <v>0</v>
      </c>
      <c r="L50" s="323">
        <f t="shared" si="8"/>
        <v>0</v>
      </c>
      <c r="P50" s="88" t="s">
        <v>185</v>
      </c>
      <c r="Q50" s="89" t="s">
        <v>137</v>
      </c>
      <c r="R50" s="90">
        <f>'2027'!R50*1.02</f>
        <v>0</v>
      </c>
      <c r="S50" s="90">
        <f t="shared" si="9"/>
        <v>0</v>
      </c>
      <c r="T50" s="89">
        <v>37.5</v>
      </c>
      <c r="U50" s="92">
        <f t="shared" si="1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27" x14ac:dyDescent="0.3">
      <c r="A51" s="88" t="s">
        <v>86</v>
      </c>
      <c r="B51" s="89" t="s">
        <v>134</v>
      </c>
      <c r="C51" s="90">
        <f>'2027'!C51*1.02</f>
        <v>0</v>
      </c>
      <c r="D51" s="90">
        <f t="shared" si="0"/>
        <v>0</v>
      </c>
      <c r="E51" s="89">
        <v>37.5</v>
      </c>
      <c r="F51" s="92">
        <f t="shared" si="2"/>
        <v>0</v>
      </c>
      <c r="G51" s="92">
        <f t="shared" si="3"/>
        <v>0</v>
      </c>
      <c r="H51" s="92">
        <f t="shared" si="4"/>
        <v>0</v>
      </c>
      <c r="I51" s="92">
        <f t="shared" si="5"/>
        <v>0</v>
      </c>
      <c r="J51" s="92">
        <f t="shared" si="6"/>
        <v>0</v>
      </c>
      <c r="K51" s="318">
        <f t="shared" si="7"/>
        <v>0</v>
      </c>
      <c r="L51" s="323">
        <f t="shared" si="8"/>
        <v>0</v>
      </c>
      <c r="P51" s="88" t="s">
        <v>186</v>
      </c>
      <c r="Q51" s="89" t="s">
        <v>137</v>
      </c>
      <c r="R51" s="90">
        <f>'2027'!R51*1.02</f>
        <v>0</v>
      </c>
      <c r="S51" s="90">
        <f t="shared" si="9"/>
        <v>0</v>
      </c>
      <c r="T51" s="89">
        <v>37.5</v>
      </c>
      <c r="U51" s="92">
        <f t="shared" si="1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27" x14ac:dyDescent="0.3">
      <c r="A52" s="88" t="s">
        <v>87</v>
      </c>
      <c r="B52" s="89" t="s">
        <v>134</v>
      </c>
      <c r="C52" s="90">
        <f>'2027'!C52*1.02</f>
        <v>0</v>
      </c>
      <c r="D52" s="90">
        <f t="shared" si="0"/>
        <v>0</v>
      </c>
      <c r="E52" s="89">
        <v>37.5</v>
      </c>
      <c r="F52" s="92">
        <f t="shared" si="2"/>
        <v>0</v>
      </c>
      <c r="G52" s="92">
        <f t="shared" si="3"/>
        <v>0</v>
      </c>
      <c r="H52" s="92">
        <f t="shared" si="4"/>
        <v>0</v>
      </c>
      <c r="I52" s="92">
        <f t="shared" si="5"/>
        <v>0</v>
      </c>
      <c r="J52" s="92">
        <f t="shared" si="6"/>
        <v>0</v>
      </c>
      <c r="K52" s="318">
        <f t="shared" si="7"/>
        <v>0</v>
      </c>
      <c r="L52" s="323">
        <f t="shared" si="8"/>
        <v>0</v>
      </c>
      <c r="P52" s="88" t="s">
        <v>187</v>
      </c>
      <c r="Q52" s="89" t="s">
        <v>137</v>
      </c>
      <c r="R52" s="90">
        <f>'2027'!R52*1.02</f>
        <v>0</v>
      </c>
      <c r="S52" s="90">
        <f t="shared" si="9"/>
        <v>0</v>
      </c>
      <c r="T52" s="89">
        <v>37.5</v>
      </c>
      <c r="U52" s="92">
        <f t="shared" si="1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27" x14ac:dyDescent="0.3">
      <c r="A53" s="88" t="s">
        <v>88</v>
      </c>
      <c r="B53" s="89" t="s">
        <v>134</v>
      </c>
      <c r="C53" s="90">
        <f>'2027'!C53*1.02</f>
        <v>0</v>
      </c>
      <c r="D53" s="90">
        <f t="shared" si="0"/>
        <v>0</v>
      </c>
      <c r="E53" s="89">
        <v>37.5</v>
      </c>
      <c r="F53" s="92">
        <f t="shared" si="2"/>
        <v>0</v>
      </c>
      <c r="G53" s="92">
        <f t="shared" si="3"/>
        <v>0</v>
      </c>
      <c r="H53" s="92">
        <f t="shared" si="4"/>
        <v>0</v>
      </c>
      <c r="I53" s="92">
        <f t="shared" si="5"/>
        <v>0</v>
      </c>
      <c r="J53" s="92">
        <f t="shared" si="6"/>
        <v>0</v>
      </c>
      <c r="K53" s="318">
        <f t="shared" si="7"/>
        <v>0</v>
      </c>
      <c r="L53" s="323">
        <f t="shared" si="8"/>
        <v>0</v>
      </c>
      <c r="P53" s="88" t="s">
        <v>188</v>
      </c>
      <c r="Q53" s="89" t="s">
        <v>137</v>
      </c>
      <c r="R53" s="90">
        <f>'2027'!R53*1.02</f>
        <v>0</v>
      </c>
      <c r="S53" s="90">
        <f t="shared" si="9"/>
        <v>0</v>
      </c>
      <c r="T53" s="89">
        <v>37.5</v>
      </c>
      <c r="U53" s="92">
        <f t="shared" si="1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27" x14ac:dyDescent="0.3">
      <c r="A54" s="88" t="s">
        <v>89</v>
      </c>
      <c r="B54" s="89" t="s">
        <v>134</v>
      </c>
      <c r="C54" s="90">
        <f>'2027'!C54*1.02</f>
        <v>0</v>
      </c>
      <c r="D54" s="90">
        <f t="shared" si="0"/>
        <v>0</v>
      </c>
      <c r="E54" s="89">
        <v>37.5</v>
      </c>
      <c r="F54" s="92">
        <f t="shared" si="2"/>
        <v>0</v>
      </c>
      <c r="G54" s="92">
        <f t="shared" si="3"/>
        <v>0</v>
      </c>
      <c r="H54" s="92">
        <f t="shared" si="4"/>
        <v>0</v>
      </c>
      <c r="I54" s="92">
        <f t="shared" si="5"/>
        <v>0</v>
      </c>
      <c r="J54" s="92">
        <f t="shared" si="6"/>
        <v>0</v>
      </c>
      <c r="K54" s="318">
        <f t="shared" si="7"/>
        <v>0</v>
      </c>
      <c r="L54" s="323">
        <f t="shared" si="8"/>
        <v>0</v>
      </c>
      <c r="P54" s="88" t="s">
        <v>189</v>
      </c>
      <c r="Q54" s="89" t="s">
        <v>137</v>
      </c>
      <c r="R54" s="90">
        <f>'2027'!R54*1.02</f>
        <v>0</v>
      </c>
      <c r="S54" s="90">
        <f t="shared" si="9"/>
        <v>0</v>
      </c>
      <c r="T54" s="89">
        <v>37.5</v>
      </c>
      <c r="U54" s="92">
        <f t="shared" si="1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27" x14ac:dyDescent="0.3">
      <c r="A55" s="88" t="s">
        <v>90</v>
      </c>
      <c r="B55" s="89" t="s">
        <v>134</v>
      </c>
      <c r="C55" s="90">
        <f>'2027'!C55*1.02</f>
        <v>0</v>
      </c>
      <c r="D55" s="90">
        <f t="shared" si="0"/>
        <v>0</v>
      </c>
      <c r="E55" s="89">
        <v>37.5</v>
      </c>
      <c r="F55" s="92">
        <f t="shared" si="2"/>
        <v>0</v>
      </c>
      <c r="G55" s="92">
        <f t="shared" si="3"/>
        <v>0</v>
      </c>
      <c r="H55" s="92">
        <f t="shared" si="4"/>
        <v>0</v>
      </c>
      <c r="I55" s="92">
        <f t="shared" si="5"/>
        <v>0</v>
      </c>
      <c r="J55" s="92">
        <f t="shared" si="6"/>
        <v>0</v>
      </c>
      <c r="K55" s="318">
        <f t="shared" si="7"/>
        <v>0</v>
      </c>
      <c r="L55" s="323">
        <f t="shared" si="8"/>
        <v>0</v>
      </c>
      <c r="P55" s="88" t="s">
        <v>190</v>
      </c>
      <c r="Q55" s="89" t="s">
        <v>137</v>
      </c>
      <c r="R55" s="90">
        <f>'2027'!R55*1.02</f>
        <v>0</v>
      </c>
      <c r="S55" s="90">
        <f t="shared" si="9"/>
        <v>0</v>
      </c>
      <c r="T55" s="89">
        <v>37.5</v>
      </c>
      <c r="U55" s="92">
        <f t="shared" si="1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27" x14ac:dyDescent="0.3">
      <c r="A56" s="88" t="s">
        <v>91</v>
      </c>
      <c r="B56" s="89" t="s">
        <v>134</v>
      </c>
      <c r="C56" s="90">
        <f>'2027'!C56*1.02</f>
        <v>0</v>
      </c>
      <c r="D56" s="90">
        <f t="shared" si="0"/>
        <v>0</v>
      </c>
      <c r="E56" s="89">
        <v>37.5</v>
      </c>
      <c r="F56" s="92">
        <f t="shared" si="2"/>
        <v>0</v>
      </c>
      <c r="G56" s="92">
        <f t="shared" si="3"/>
        <v>0</v>
      </c>
      <c r="H56" s="92">
        <f t="shared" si="4"/>
        <v>0</v>
      </c>
      <c r="I56" s="92">
        <f t="shared" si="5"/>
        <v>0</v>
      </c>
      <c r="J56" s="92">
        <f t="shared" si="6"/>
        <v>0</v>
      </c>
      <c r="K56" s="318">
        <f t="shared" si="7"/>
        <v>0</v>
      </c>
      <c r="L56" s="323">
        <f t="shared" si="8"/>
        <v>0</v>
      </c>
      <c r="P56" s="88" t="s">
        <v>191</v>
      </c>
      <c r="Q56" s="89" t="s">
        <v>137</v>
      </c>
      <c r="R56" s="90">
        <f>'2027'!R56*1.02</f>
        <v>0</v>
      </c>
      <c r="S56" s="90">
        <f t="shared" si="9"/>
        <v>0</v>
      </c>
      <c r="T56" s="89">
        <v>37.5</v>
      </c>
      <c r="U56" s="92">
        <f t="shared" si="1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27" x14ac:dyDescent="0.3">
      <c r="A57" s="88" t="s">
        <v>92</v>
      </c>
      <c r="B57" s="89" t="s">
        <v>134</v>
      </c>
      <c r="C57" s="90">
        <f>'2027'!C57*1.02</f>
        <v>0</v>
      </c>
      <c r="D57" s="90">
        <f t="shared" si="0"/>
        <v>0</v>
      </c>
      <c r="E57" s="89">
        <v>37.5</v>
      </c>
      <c r="F57" s="92">
        <f t="shared" si="2"/>
        <v>0</v>
      </c>
      <c r="G57" s="92">
        <f t="shared" si="3"/>
        <v>0</v>
      </c>
      <c r="H57" s="92">
        <f t="shared" si="4"/>
        <v>0</v>
      </c>
      <c r="I57" s="92">
        <f t="shared" si="5"/>
        <v>0</v>
      </c>
      <c r="J57" s="92">
        <f t="shared" si="6"/>
        <v>0</v>
      </c>
      <c r="K57" s="318">
        <f t="shared" si="7"/>
        <v>0</v>
      </c>
      <c r="L57" s="323">
        <f t="shared" si="8"/>
        <v>0</v>
      </c>
      <c r="P57" s="88" t="s">
        <v>192</v>
      </c>
      <c r="Q57" s="89" t="s">
        <v>137</v>
      </c>
      <c r="R57" s="90">
        <f>'2027'!R57*1.02</f>
        <v>0</v>
      </c>
      <c r="S57" s="90">
        <f t="shared" si="9"/>
        <v>0</v>
      </c>
      <c r="T57" s="89">
        <v>37.5</v>
      </c>
      <c r="U57" s="92">
        <f t="shared" si="1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27" x14ac:dyDescent="0.3">
      <c r="A58" s="88" t="s">
        <v>93</v>
      </c>
      <c r="B58" s="89" t="s">
        <v>134</v>
      </c>
      <c r="C58" s="90">
        <f>'2027'!C58*1.02</f>
        <v>0</v>
      </c>
      <c r="D58" s="90">
        <f t="shared" si="0"/>
        <v>0</v>
      </c>
      <c r="E58" s="89">
        <v>37.5</v>
      </c>
      <c r="F58" s="92">
        <f t="shared" si="2"/>
        <v>0</v>
      </c>
      <c r="G58" s="92">
        <f t="shared" si="3"/>
        <v>0</v>
      </c>
      <c r="H58" s="92">
        <f t="shared" si="4"/>
        <v>0</v>
      </c>
      <c r="I58" s="92">
        <f t="shared" si="5"/>
        <v>0</v>
      </c>
      <c r="J58" s="92">
        <f t="shared" si="6"/>
        <v>0</v>
      </c>
      <c r="K58" s="318">
        <f t="shared" si="7"/>
        <v>0</v>
      </c>
      <c r="L58" s="323">
        <f t="shared" si="8"/>
        <v>0</v>
      </c>
      <c r="P58" s="88" t="s">
        <v>193</v>
      </c>
      <c r="Q58" s="89" t="s">
        <v>137</v>
      </c>
      <c r="R58" s="90">
        <f>'2027'!R58*1.02</f>
        <v>84248.131753770489</v>
      </c>
      <c r="S58" s="90">
        <f t="shared" si="9"/>
        <v>43.066137637710156</v>
      </c>
      <c r="T58" s="89">
        <v>37.5</v>
      </c>
      <c r="U58" s="92">
        <f t="shared" si="1"/>
        <v>1130.6306025237602</v>
      </c>
      <c r="V58" s="92">
        <f t="shared" si="10"/>
        <v>11312.686012208987</v>
      </c>
      <c r="W58" s="92">
        <f t="shared" si="11"/>
        <v>5269.6839360834265</v>
      </c>
      <c r="X58" s="92">
        <f t="shared" si="12"/>
        <v>725.18586276377425</v>
      </c>
      <c r="Y58" s="92">
        <f t="shared" si="13"/>
        <v>18438.186413579948</v>
      </c>
      <c r="Z58" s="318">
        <f t="shared" si="14"/>
        <v>2099.4742098383699</v>
      </c>
      <c r="AA58" s="323">
        <f t="shared" si="15"/>
        <v>104785.7923771888</v>
      </c>
    </row>
    <row r="59" spans="1:27" x14ac:dyDescent="0.3">
      <c r="A59" s="88" t="s">
        <v>94</v>
      </c>
      <c r="B59" s="89" t="s">
        <v>134</v>
      </c>
      <c r="C59" s="90">
        <f>'2027'!C59*1.02</f>
        <v>0</v>
      </c>
      <c r="D59" s="90">
        <f t="shared" si="0"/>
        <v>0</v>
      </c>
      <c r="E59" s="89">
        <v>37.5</v>
      </c>
      <c r="F59" s="92">
        <f t="shared" si="2"/>
        <v>0</v>
      </c>
      <c r="G59" s="92">
        <f t="shared" si="3"/>
        <v>0</v>
      </c>
      <c r="H59" s="92">
        <f t="shared" si="4"/>
        <v>0</v>
      </c>
      <c r="I59" s="92">
        <f t="shared" si="5"/>
        <v>0</v>
      </c>
      <c r="J59" s="92">
        <f t="shared" si="6"/>
        <v>0</v>
      </c>
      <c r="K59" s="318">
        <f t="shared" si="7"/>
        <v>0</v>
      </c>
      <c r="L59" s="323">
        <f t="shared" si="8"/>
        <v>0</v>
      </c>
      <c r="P59" s="88" t="s">
        <v>194</v>
      </c>
      <c r="Q59" s="89" t="s">
        <v>137</v>
      </c>
      <c r="R59" s="90">
        <f>'2027'!R59*1.02</f>
        <v>88704.649249027163</v>
      </c>
      <c r="S59" s="90">
        <f t="shared" si="9"/>
        <v>45.34422964806501</v>
      </c>
      <c r="T59" s="89">
        <v>37.5</v>
      </c>
      <c r="U59" s="92">
        <f t="shared" si="1"/>
        <v>1190.4381609340301</v>
      </c>
      <c r="V59" s="92">
        <f t="shared" si="10"/>
        <v>11911.099081819859</v>
      </c>
      <c r="W59" s="92">
        <f t="shared" si="11"/>
        <v>5548.4371638020675</v>
      </c>
      <c r="X59" s="92">
        <f t="shared" si="12"/>
        <v>763.54639868835795</v>
      </c>
      <c r="Y59" s="92">
        <f t="shared" si="13"/>
        <v>19413.520805244316</v>
      </c>
      <c r="Z59" s="318">
        <f t="shared" si="14"/>
        <v>2210.5311953431692</v>
      </c>
      <c r="AA59" s="323">
        <f t="shared" si="15"/>
        <v>110328.70124961465</v>
      </c>
    </row>
    <row r="60" spans="1:27" x14ac:dyDescent="0.3">
      <c r="A60" s="88" t="s">
        <v>95</v>
      </c>
      <c r="B60" s="89" t="s">
        <v>134</v>
      </c>
      <c r="C60" s="90">
        <f>'2027'!C60*1.02</f>
        <v>0</v>
      </c>
      <c r="D60" s="90">
        <f t="shared" si="0"/>
        <v>0</v>
      </c>
      <c r="E60" s="89">
        <v>37.5</v>
      </c>
      <c r="F60" s="92">
        <f t="shared" si="2"/>
        <v>0</v>
      </c>
      <c r="G60" s="92">
        <f t="shared" si="3"/>
        <v>0</v>
      </c>
      <c r="H60" s="92">
        <f t="shared" si="4"/>
        <v>0</v>
      </c>
      <c r="I60" s="92">
        <f t="shared" si="5"/>
        <v>0</v>
      </c>
      <c r="J60" s="92">
        <f t="shared" si="6"/>
        <v>0</v>
      </c>
      <c r="K60" s="318">
        <f t="shared" si="7"/>
        <v>0</v>
      </c>
      <c r="L60" s="323">
        <f t="shared" si="8"/>
        <v>0</v>
      </c>
      <c r="P60" s="88" t="s">
        <v>195</v>
      </c>
      <c r="Q60" s="89" t="s">
        <v>137</v>
      </c>
      <c r="R60" s="90">
        <f>'2027'!R60*1.02</f>
        <v>93200.604952206428</v>
      </c>
      <c r="S60" s="90">
        <f t="shared" si="9"/>
        <v>47.642481764706162</v>
      </c>
      <c r="T60" s="89">
        <v>37.5</v>
      </c>
      <c r="U60" s="92">
        <f t="shared" si="1"/>
        <v>1250.774989772709</v>
      </c>
      <c r="V60" s="92">
        <f t="shared" si="10"/>
        <v>12514.807842312235</v>
      </c>
      <c r="W60" s="92">
        <f t="shared" si="11"/>
        <v>5829.6572342438794</v>
      </c>
      <c r="X60" s="92">
        <f t="shared" si="12"/>
        <v>802.24640838218522</v>
      </c>
      <c r="Y60" s="92">
        <f t="shared" si="13"/>
        <v>20397.486474711008</v>
      </c>
      <c r="Z60" s="318">
        <f t="shared" si="14"/>
        <v>2322.5709860294255</v>
      </c>
      <c r="AA60" s="323">
        <f t="shared" si="15"/>
        <v>115920.66241294685</v>
      </c>
    </row>
    <row r="61" spans="1:27" x14ac:dyDescent="0.3">
      <c r="A61" s="88" t="s">
        <v>96</v>
      </c>
      <c r="B61" s="89" t="s">
        <v>134</v>
      </c>
      <c r="C61" s="90">
        <f>'2027'!C61*1.02</f>
        <v>78882.21558170981</v>
      </c>
      <c r="D61" s="90">
        <f t="shared" si="0"/>
        <v>40.323177294164765</v>
      </c>
      <c r="E61" s="89">
        <v>37.5</v>
      </c>
      <c r="F61" s="92">
        <f t="shared" si="2"/>
        <v>1058.6186907054614</v>
      </c>
      <c r="G61" s="92">
        <f t="shared" si="3"/>
        <v>10592.160541095025</v>
      </c>
      <c r="H61" s="92">
        <f t="shared" si="4"/>
        <v>5044.6795369984202</v>
      </c>
      <c r="I61" s="92">
        <f t="shared" si="5"/>
        <v>599.55625704311456</v>
      </c>
      <c r="J61" s="92">
        <f t="shared" si="6"/>
        <v>17295.015025842022</v>
      </c>
      <c r="K61" s="318">
        <f t="shared" si="7"/>
        <v>1965.7548930905323</v>
      </c>
      <c r="L61" s="323">
        <f t="shared" si="8"/>
        <v>98142.985500642375</v>
      </c>
      <c r="P61" s="88" t="s">
        <v>196</v>
      </c>
      <c r="Q61" s="89" t="s">
        <v>137</v>
      </c>
      <c r="R61" s="90">
        <f>'2027'!R61*1.02</f>
        <v>97707.000181012321</v>
      </c>
      <c r="S61" s="90">
        <f t="shared" si="9"/>
        <v>49.946070380070196</v>
      </c>
      <c r="T61" s="89">
        <v>37.5</v>
      </c>
      <c r="U61" s="92">
        <f t="shared" si="1"/>
        <v>1311.2519196071439</v>
      </c>
      <c r="V61" s="92">
        <f t="shared" si="10"/>
        <v>13119.918403332078</v>
      </c>
      <c r="W61" s="92">
        <f t="shared" si="11"/>
        <v>6111.5302924653588</v>
      </c>
      <c r="X61" s="92">
        <f t="shared" si="12"/>
        <v>841.03627877963652</v>
      </c>
      <c r="Y61" s="92">
        <f t="shared" si="13"/>
        <v>21383.736894184218</v>
      </c>
      <c r="Z61" s="318">
        <f t="shared" si="14"/>
        <v>2434.8709310284221</v>
      </c>
      <c r="AA61" s="323">
        <f t="shared" si="15"/>
        <v>121525.60800622495</v>
      </c>
    </row>
    <row r="62" spans="1:27" x14ac:dyDescent="0.3">
      <c r="A62" s="88" t="s">
        <v>97</v>
      </c>
      <c r="B62" s="89" t="s">
        <v>134</v>
      </c>
      <c r="C62" s="90">
        <f>'2027'!C62*1.02</f>
        <v>83388.610810515645</v>
      </c>
      <c r="D62" s="90">
        <f t="shared" si="0"/>
        <v>42.626765909528764</v>
      </c>
      <c r="E62" s="89">
        <v>37.5</v>
      </c>
      <c r="F62" s="92">
        <f t="shared" si="2"/>
        <v>1119.0956205398954</v>
      </c>
      <c r="G62" s="92">
        <f t="shared" si="3"/>
        <v>11197.271102114861</v>
      </c>
      <c r="H62" s="92">
        <f t="shared" si="4"/>
        <v>5332.8727581033208</v>
      </c>
      <c r="I62" s="92">
        <f t="shared" si="5"/>
        <v>633.80779823291653</v>
      </c>
      <c r="J62" s="92">
        <f t="shared" si="6"/>
        <v>18283.047278990995</v>
      </c>
      <c r="K62" s="318">
        <f t="shared" si="7"/>
        <v>2078.054838089527</v>
      </c>
      <c r="L62" s="323">
        <f t="shared" si="8"/>
        <v>103749.71292759615</v>
      </c>
      <c r="P62" s="88" t="s">
        <v>197</v>
      </c>
      <c r="Q62" s="89" t="s">
        <v>137</v>
      </c>
      <c r="R62" s="90">
        <f>'2027'!R62*1.02</f>
        <v>101361.99409760618</v>
      </c>
      <c r="S62" s="90">
        <f t="shared" si="9"/>
        <v>51.814437877370572</v>
      </c>
      <c r="T62" s="89">
        <v>37.5</v>
      </c>
      <c r="U62" s="92">
        <f t="shared" si="1"/>
        <v>1360.302834898856</v>
      </c>
      <c r="V62" s="92">
        <f t="shared" si="10"/>
        <v>13610.704343556918</v>
      </c>
      <c r="W62" s="92">
        <f t="shared" si="11"/>
        <v>6340.1485695453766</v>
      </c>
      <c r="X62" s="92">
        <f t="shared" si="12"/>
        <v>872.49750957046467</v>
      </c>
      <c r="Y62" s="92">
        <f t="shared" si="13"/>
        <v>22183.653257571616</v>
      </c>
      <c r="Z62" s="318">
        <f t="shared" si="14"/>
        <v>2525.9538465218152</v>
      </c>
      <c r="AA62" s="323">
        <f t="shared" si="15"/>
        <v>126071.60120169961</v>
      </c>
    </row>
    <row r="63" spans="1:27" x14ac:dyDescent="0.3">
      <c r="A63" s="88" t="s">
        <v>98</v>
      </c>
      <c r="B63" s="89" t="s">
        <v>134</v>
      </c>
      <c r="C63" s="90">
        <f>'2027'!C63*1.02</f>
        <v>87895.00603932151</v>
      </c>
      <c r="D63" s="90">
        <f t="shared" si="0"/>
        <v>44.930354524892778</v>
      </c>
      <c r="E63" s="89">
        <v>37.5</v>
      </c>
      <c r="F63" s="92">
        <f t="shared" si="2"/>
        <v>1179.5725503743301</v>
      </c>
      <c r="G63" s="92">
        <f t="shared" si="3"/>
        <v>11802.3816631347</v>
      </c>
      <c r="H63" s="92">
        <f t="shared" si="4"/>
        <v>5621.0659792082224</v>
      </c>
      <c r="I63" s="92">
        <f t="shared" si="5"/>
        <v>668.05933942271884</v>
      </c>
      <c r="J63" s="92">
        <f t="shared" si="6"/>
        <v>19271.079532139971</v>
      </c>
      <c r="K63" s="318">
        <f t="shared" si="7"/>
        <v>2190.3547830885227</v>
      </c>
      <c r="L63" s="323">
        <f t="shared" si="8"/>
        <v>109356.44035455001</v>
      </c>
      <c r="P63" s="88" t="s">
        <v>198</v>
      </c>
      <c r="Q63" s="89" t="s">
        <v>137</v>
      </c>
      <c r="R63" s="90">
        <f>'2027'!R63*1.02</f>
        <v>105020.4678560756</v>
      </c>
      <c r="S63" s="90">
        <f t="shared" si="9"/>
        <v>53.684584207578581</v>
      </c>
      <c r="T63" s="89">
        <v>37.5</v>
      </c>
      <c r="U63" s="92">
        <f t="shared" si="1"/>
        <v>1409.4004505224871</v>
      </c>
      <c r="V63" s="92">
        <f t="shared" si="10"/>
        <v>14101.957550624247</v>
      </c>
      <c r="W63" s="92">
        <f t="shared" si="11"/>
        <v>6568.9845092186179</v>
      </c>
      <c r="X63" s="92">
        <f t="shared" si="12"/>
        <v>903.98869392916754</v>
      </c>
      <c r="Y63" s="92">
        <f t="shared" si="13"/>
        <v>22984.331204294522</v>
      </c>
      <c r="Z63" s="318">
        <f t="shared" si="14"/>
        <v>2617.123480119456</v>
      </c>
      <c r="AA63" s="323">
        <f t="shared" si="15"/>
        <v>130621.92254048957</v>
      </c>
    </row>
    <row r="64" spans="1:27" x14ac:dyDescent="0.3">
      <c r="A64" s="88" t="s">
        <v>99</v>
      </c>
      <c r="B64" s="89" t="s">
        <v>134</v>
      </c>
      <c r="C64" s="90">
        <f>'2027'!C64*1.02</f>
        <v>92401.40126812736</v>
      </c>
      <c r="D64" s="90">
        <f t="shared" si="0"/>
        <v>47.233943140256798</v>
      </c>
      <c r="E64" s="89">
        <v>37.5</v>
      </c>
      <c r="F64" s="92">
        <f t="shared" si="2"/>
        <v>1240.0494802087644</v>
      </c>
      <c r="G64" s="92">
        <f t="shared" si="3"/>
        <v>12407.492224154537</v>
      </c>
      <c r="H64" s="92">
        <f t="shared" si="4"/>
        <v>5909.259200313124</v>
      </c>
      <c r="I64" s="92">
        <f t="shared" si="5"/>
        <v>702.31088061252092</v>
      </c>
      <c r="J64" s="92">
        <f t="shared" si="6"/>
        <v>20259.111785288947</v>
      </c>
      <c r="K64" s="318">
        <f t="shared" si="7"/>
        <v>2302.6547280875188</v>
      </c>
      <c r="L64" s="323">
        <f t="shared" si="8"/>
        <v>114963.16778150384</v>
      </c>
      <c r="P64" s="88" t="s">
        <v>199</v>
      </c>
      <c r="Q64" s="89" t="s">
        <v>137</v>
      </c>
      <c r="R64" s="90">
        <f>'2027'!R64*1.02</f>
        <v>108677.78166725319</v>
      </c>
      <c r="S64" s="90">
        <f t="shared" si="9"/>
        <v>55.554137593484057</v>
      </c>
      <c r="T64" s="89">
        <v>37.5</v>
      </c>
      <c r="U64" s="92">
        <f t="shared" si="1"/>
        <v>1458.4824993688121</v>
      </c>
      <c r="V64" s="92">
        <f t="shared" si="10"/>
        <v>14593.055002077415</v>
      </c>
      <c r="W64" s="92">
        <f t="shared" si="11"/>
        <v>6797.7478946941183</v>
      </c>
      <c r="X64" s="92">
        <f t="shared" si="12"/>
        <v>935.4698937652455</v>
      </c>
      <c r="Y64" s="92">
        <f t="shared" si="13"/>
        <v>23784.755289905592</v>
      </c>
      <c r="Z64" s="318">
        <f t="shared" si="14"/>
        <v>2708.2642076823477</v>
      </c>
      <c r="AA64" s="323">
        <f t="shared" si="15"/>
        <v>135170.80116484113</v>
      </c>
    </row>
    <row r="65" spans="1:27" x14ac:dyDescent="0.3">
      <c r="A65" s="88" t="s">
        <v>100</v>
      </c>
      <c r="B65" s="89" t="s">
        <v>134</v>
      </c>
      <c r="C65" s="90">
        <f>'2027'!C65*1.02</f>
        <v>96067.994657639661</v>
      </c>
      <c r="D65" s="90">
        <f t="shared" si="0"/>
        <v>49.108240080582576</v>
      </c>
      <c r="E65" s="89">
        <v>37.5</v>
      </c>
      <c r="F65" s="92">
        <f t="shared" si="2"/>
        <v>1289.2560632735383</v>
      </c>
      <c r="G65" s="92">
        <f t="shared" si="3"/>
        <v>12899.835720521</v>
      </c>
      <c r="H65" s="92">
        <f t="shared" si="4"/>
        <v>6143.7453706895958</v>
      </c>
      <c r="I65" s="92">
        <f t="shared" si="5"/>
        <v>730.17938040684896</v>
      </c>
      <c r="J65" s="92">
        <f t="shared" si="6"/>
        <v>21063.016534890983</v>
      </c>
      <c r="K65" s="318">
        <f t="shared" si="7"/>
        <v>2394.0267039284004</v>
      </c>
      <c r="L65" s="323">
        <f t="shared" si="8"/>
        <v>119525.03789645903</v>
      </c>
      <c r="P65" s="88" t="s">
        <v>200</v>
      </c>
      <c r="Q65" s="89" t="s">
        <v>137</v>
      </c>
      <c r="R65" s="90">
        <f>'2027'!R65*1.02</f>
        <v>112331.61563655523</v>
      </c>
      <c r="S65" s="90">
        <f t="shared" si="9"/>
        <v>57.421912146481908</v>
      </c>
      <c r="T65" s="89">
        <v>37.5</v>
      </c>
      <c r="U65" s="92">
        <f t="shared" si="1"/>
        <v>1507.5178478832181</v>
      </c>
      <c r="V65" s="92">
        <f t="shared" si="10"/>
        <v>15083.685186688095</v>
      </c>
      <c r="W65" s="92">
        <f t="shared" si="11"/>
        <v>7026.2936175763971</v>
      </c>
      <c r="X65" s="92">
        <f t="shared" si="12"/>
        <v>966.92114003344909</v>
      </c>
      <c r="Y65" s="92">
        <f t="shared" si="13"/>
        <v>24584.417792181161</v>
      </c>
      <c r="Z65" s="318">
        <f t="shared" si="14"/>
        <v>2799.3182171409931</v>
      </c>
      <c r="AA65" s="323">
        <f t="shared" si="15"/>
        <v>139715.35164587741</v>
      </c>
    </row>
    <row r="66" spans="1:27" x14ac:dyDescent="0.3">
      <c r="A66" s="88" t="s">
        <v>101</v>
      </c>
      <c r="B66" s="89" t="s">
        <v>134</v>
      </c>
      <c r="C66" s="90">
        <f>'2027'!C66*1.02</f>
        <v>99726.468416109085</v>
      </c>
      <c r="D66" s="90">
        <f t="shared" si="0"/>
        <v>50.978386410790584</v>
      </c>
      <c r="E66" s="89">
        <v>37.5</v>
      </c>
      <c r="F66" s="92">
        <f t="shared" si="2"/>
        <v>1338.3536788971694</v>
      </c>
      <c r="G66" s="92">
        <f t="shared" si="3"/>
        <v>13391.088927588329</v>
      </c>
      <c r="H66" s="92">
        <f t="shared" si="4"/>
        <v>6377.7122740010145</v>
      </c>
      <c r="I66" s="92">
        <f t="shared" si="5"/>
        <v>757.98616571254684</v>
      </c>
      <c r="J66" s="92">
        <f t="shared" si="6"/>
        <v>21865.14104619906</v>
      </c>
      <c r="K66" s="318">
        <f t="shared" si="7"/>
        <v>2485.1963375260411</v>
      </c>
      <c r="L66" s="323">
        <f t="shared" si="8"/>
        <v>124076.80579983417</v>
      </c>
      <c r="P66" s="88" t="s">
        <v>201</v>
      </c>
      <c r="Q66" s="89" t="s">
        <v>137</v>
      </c>
      <c r="R66" s="90">
        <f>'2027'!R66*1.02</f>
        <v>117961.99979115589</v>
      </c>
      <c r="S66" s="90">
        <f t="shared" si="9"/>
        <v>60.300063791006203</v>
      </c>
      <c r="T66" s="89">
        <v>37.5</v>
      </c>
      <c r="U66" s="92">
        <f t="shared" si="1"/>
        <v>1583.0789849273219</v>
      </c>
      <c r="V66" s="92">
        <f t="shared" si="10"/>
        <v>15839.722937831028</v>
      </c>
      <c r="W66" s="92">
        <f t="shared" si="11"/>
        <v>7378.4716934083253</v>
      </c>
      <c r="X66" s="92">
        <f t="shared" si="12"/>
        <v>1015.3860128543567</v>
      </c>
      <c r="Y66" s="92">
        <f t="shared" si="13"/>
        <v>25816.659629021033</v>
      </c>
      <c r="Z66" s="318">
        <f t="shared" si="14"/>
        <v>2939.6281098115523</v>
      </c>
      <c r="AA66" s="323">
        <f t="shared" si="15"/>
        <v>146718.28752998845</v>
      </c>
    </row>
    <row r="67" spans="1:27" x14ac:dyDescent="0.3">
      <c r="A67" s="88" t="s">
        <v>102</v>
      </c>
      <c r="B67" s="89" t="s">
        <v>134</v>
      </c>
      <c r="C67" s="90">
        <f>'2027'!C67*1.02</f>
        <v>103389.58196374589</v>
      </c>
      <c r="D67" s="90">
        <f t="shared" ref="D67:D85" si="16">+C67*12/313/75</f>
        <v>52.850904518208765</v>
      </c>
      <c r="E67" s="89">
        <v>37.5</v>
      </c>
      <c r="F67" s="92">
        <f t="shared" si="2"/>
        <v>1387.5135616300254</v>
      </c>
      <c r="G67" s="92">
        <f t="shared" si="3"/>
        <v>13882.96515711231</v>
      </c>
      <c r="H67" s="92">
        <f t="shared" si="4"/>
        <v>6611.9759013496086</v>
      </c>
      <c r="I67" s="92">
        <f t="shared" si="5"/>
        <v>785.82821644031935</v>
      </c>
      <c r="J67" s="92">
        <f t="shared" si="6"/>
        <v>22668.282836532264</v>
      </c>
      <c r="K67" s="318">
        <f t="shared" si="7"/>
        <v>2576.4815952626773</v>
      </c>
      <c r="L67" s="323">
        <f t="shared" si="8"/>
        <v>128634.34639554084</v>
      </c>
      <c r="P67" s="88" t="s">
        <v>202</v>
      </c>
      <c r="Q67" s="89" t="s">
        <v>137</v>
      </c>
      <c r="R67" s="90">
        <f>'2027'!R67*1.02</f>
        <v>122183.04798616868</v>
      </c>
      <c r="S67" s="90">
        <f t="shared" si="9"/>
        <v>62.45778810794566</v>
      </c>
      <c r="T67" s="89">
        <v>37.5</v>
      </c>
      <c r="U67" s="92">
        <f t="shared" ref="U67:U82" si="17">R67/26.08*2*17.5%</f>
        <v>1639.7264875444416</v>
      </c>
      <c r="V67" s="92">
        <f t="shared" si="10"/>
        <v>16406.517617766989</v>
      </c>
      <c r="W67" s="92">
        <f t="shared" si="11"/>
        <v>7642.4964189856655</v>
      </c>
      <c r="X67" s="92">
        <f t="shared" si="12"/>
        <v>1051.7196906861009</v>
      </c>
      <c r="Y67" s="92">
        <f t="shared" si="13"/>
        <v>26740.460214983199</v>
      </c>
      <c r="Z67" s="318">
        <f t="shared" si="14"/>
        <v>3044.8171702623508</v>
      </c>
      <c r="AA67" s="323">
        <f t="shared" si="15"/>
        <v>151968.32537141419</v>
      </c>
    </row>
    <row r="68" spans="1:27" x14ac:dyDescent="0.3">
      <c r="A68" s="88" t="s">
        <v>103</v>
      </c>
      <c r="B68" s="89" t="s">
        <v>134</v>
      </c>
      <c r="C68" s="90">
        <f>'2027'!C68*1.02</f>
        <v>107046.89577492343</v>
      </c>
      <c r="D68" s="90">
        <f t="shared" si="16"/>
        <v>54.720457904114205</v>
      </c>
      <c r="E68" s="89">
        <v>37.5</v>
      </c>
      <c r="F68" s="92">
        <f t="shared" ref="F68:F85" si="18">C68/26.08*2*17.5%</f>
        <v>1436.5956104763497</v>
      </c>
      <c r="G68" s="92">
        <f t="shared" ref="G68:G85" si="19">(C68+F68)*G$2</f>
        <v>14374.062608565471</v>
      </c>
      <c r="H68" s="92">
        <f t="shared" ref="H68:H85" si="20">(C68+F68+G68)*5.5722%</f>
        <v>6845.8686236517306</v>
      </c>
      <c r="I68" s="92">
        <f t="shared" ref="I68:I85" si="21">(C68+F68)*0.75%</f>
        <v>813.62618539049822</v>
      </c>
      <c r="J68" s="92">
        <f t="shared" ref="J68:J85" si="22">SUM(F68:I68)</f>
        <v>23470.153028084049</v>
      </c>
      <c r="K68" s="318">
        <f t="shared" ref="K68:K85" si="23">D68*48.75</f>
        <v>2667.6223228255676</v>
      </c>
      <c r="L68" s="323">
        <f t="shared" ref="L68:L85" si="24">C68+F68+G68+H68+I68+K68</f>
        <v>133184.67112583303</v>
      </c>
      <c r="P68" s="88" t="s">
        <v>203</v>
      </c>
      <c r="Q68" s="89" t="s">
        <v>137</v>
      </c>
      <c r="R68" s="90">
        <f>'2027'!R68*1.02</f>
        <v>126397.13649743036</v>
      </c>
      <c r="S68" s="90">
        <f t="shared" ref="S68:S82" si="25">+R68*12/313/75</f>
        <v>64.611954759069832</v>
      </c>
      <c r="T68" s="89">
        <v>37.5</v>
      </c>
      <c r="U68" s="92">
        <f t="shared" si="17"/>
        <v>1696.2805894977234</v>
      </c>
      <c r="V68" s="92">
        <f t="shared" ref="V68:V82" si="26">(R68+U68)*V$2</f>
        <v>16972.377764017972</v>
      </c>
      <c r="W68" s="92">
        <f t="shared" ref="W68:W82" si="27">(R68+U68+V68)*5.45%</f>
        <v>7906.0858193765598</v>
      </c>
      <c r="X68" s="92">
        <f t="shared" ref="X68:X82" si="28">(R68+U68+V68)*0.75%</f>
        <v>1087.9934613820953</v>
      </c>
      <c r="Y68" s="92">
        <f t="shared" si="13"/>
        <v>27662.737634274352</v>
      </c>
      <c r="Z68" s="318">
        <f t="shared" ref="Z68:Z82" si="29">S68*48.75</f>
        <v>3149.8327945046544</v>
      </c>
      <c r="AA68" s="323">
        <f t="shared" ref="AA68:AA82" si="30">R68+U68+V68+W68+X68+Z68</f>
        <v>157209.70692620939</v>
      </c>
    </row>
    <row r="69" spans="1:27" x14ac:dyDescent="0.3">
      <c r="A69" s="88" t="s">
        <v>104</v>
      </c>
      <c r="B69" s="89" t="s">
        <v>134</v>
      </c>
      <c r="C69" s="90">
        <f>'2027'!C69*1.02</f>
        <v>112683.07966598334</v>
      </c>
      <c r="D69" s="90">
        <f t="shared" si="16"/>
        <v>57.601574270151239</v>
      </c>
      <c r="E69" s="89">
        <v>37.5</v>
      </c>
      <c r="F69" s="92">
        <f t="shared" si="18"/>
        <v>1512.2345814069852</v>
      </c>
      <c r="G69" s="92">
        <f t="shared" si="19"/>
        <v>15130.879137779219</v>
      </c>
      <c r="H69" s="92">
        <f t="shared" si="20"/>
        <v>7206.3141478084171</v>
      </c>
      <c r="I69" s="92">
        <f t="shared" si="21"/>
        <v>856.46485685542746</v>
      </c>
      <c r="J69" s="92">
        <f t="shared" si="22"/>
        <v>24705.892723850047</v>
      </c>
      <c r="K69" s="318">
        <f t="shared" si="23"/>
        <v>2808.0767456698727</v>
      </c>
      <c r="L69" s="323">
        <f t="shared" si="24"/>
        <v>140197.04913550327</v>
      </c>
      <c r="P69" s="88" t="s">
        <v>204</v>
      </c>
      <c r="Q69" s="89" t="s">
        <v>137</v>
      </c>
      <c r="R69" s="90">
        <f>'2027'!R69*1.02</f>
        <v>130619.34463973493</v>
      </c>
      <c r="S69" s="90">
        <f t="shared" si="25"/>
        <v>66.770272020311779</v>
      </c>
      <c r="T69" s="89">
        <v>37.5</v>
      </c>
      <c r="U69" s="92">
        <f t="shared" si="17"/>
        <v>1752.9436588921485</v>
      </c>
      <c r="V69" s="92">
        <f t="shared" si="26"/>
        <v>17539.328199568088</v>
      </c>
      <c r="W69" s="92">
        <f t="shared" si="27"/>
        <v>8170.1830991516363</v>
      </c>
      <c r="X69" s="92">
        <f t="shared" si="28"/>
        <v>1124.3371237364636</v>
      </c>
      <c r="Y69" s="92">
        <f t="shared" ref="Y69:Y82" si="31">SUM(U69:X69)</f>
        <v>28586.792081348336</v>
      </c>
      <c r="Z69" s="318">
        <f t="shared" si="29"/>
        <v>3255.0507609901993</v>
      </c>
      <c r="AA69" s="323">
        <f t="shared" si="30"/>
        <v>162461.1874820735</v>
      </c>
    </row>
    <row r="70" spans="1:27" x14ac:dyDescent="0.3">
      <c r="A70" s="88" t="s">
        <v>105</v>
      </c>
      <c r="B70" s="89" t="s">
        <v>134</v>
      </c>
      <c r="C70" s="90">
        <f>'2027'!C70*1.02</f>
        <v>116908.76765016344</v>
      </c>
      <c r="D70" s="90">
        <f t="shared" si="16"/>
        <v>59.761670364300798</v>
      </c>
      <c r="E70" s="89">
        <v>37.5</v>
      </c>
      <c r="F70" s="92">
        <f t="shared" si="18"/>
        <v>1568.9443511333286</v>
      </c>
      <c r="G70" s="92">
        <f t="shared" si="19"/>
        <v>15698.296840171823</v>
      </c>
      <c r="H70" s="92">
        <f t="shared" si="20"/>
        <v>7476.5555646643106</v>
      </c>
      <c r="I70" s="92">
        <f t="shared" si="21"/>
        <v>888.58284000972571</v>
      </c>
      <c r="J70" s="92">
        <f t="shared" si="22"/>
        <v>25632.37959597919</v>
      </c>
      <c r="K70" s="318">
        <f t="shared" si="23"/>
        <v>2913.3814302596638</v>
      </c>
      <c r="L70" s="323">
        <f t="shared" si="24"/>
        <v>145454.52867640229</v>
      </c>
      <c r="P70" s="88" t="s">
        <v>205</v>
      </c>
      <c r="Q70" s="89" t="s">
        <v>137</v>
      </c>
      <c r="R70" s="90">
        <f>'2027'!R70*1.02</f>
        <v>134834.59309828846</v>
      </c>
      <c r="S70" s="90">
        <f t="shared" si="25"/>
        <v>68.925031615738504</v>
      </c>
      <c r="T70" s="89">
        <v>37.5</v>
      </c>
      <c r="U70" s="92">
        <f t="shared" si="17"/>
        <v>1809.5133276227361</v>
      </c>
      <c r="V70" s="92">
        <f t="shared" si="26"/>
        <v>18105.344101433235</v>
      </c>
      <c r="W70" s="92">
        <f t="shared" si="27"/>
        <v>8433.8450537402714</v>
      </c>
      <c r="X70" s="92">
        <f t="shared" si="28"/>
        <v>1160.6208789550831</v>
      </c>
      <c r="Y70" s="92">
        <f t="shared" si="31"/>
        <v>29509.323361751325</v>
      </c>
      <c r="Z70" s="318">
        <f t="shared" si="29"/>
        <v>3360.0952912672519</v>
      </c>
      <c r="AA70" s="323">
        <f t="shared" si="30"/>
        <v>167704.01175130706</v>
      </c>
    </row>
    <row r="71" spans="1:27" x14ac:dyDescent="0.3">
      <c r="A71" s="88" t="s">
        <v>106</v>
      </c>
      <c r="B71" s="89" t="s">
        <v>134</v>
      </c>
      <c r="C71" s="90">
        <f>'2027'!C71*1.02</f>
        <v>121137.93547621906</v>
      </c>
      <c r="D71" s="90">
        <f t="shared" si="16"/>
        <v>61.923545291357989</v>
      </c>
      <c r="E71" s="89">
        <v>37.5</v>
      </c>
      <c r="F71" s="92">
        <f t="shared" si="18"/>
        <v>1625.7008211915902</v>
      </c>
      <c r="G71" s="92">
        <f t="shared" si="19"/>
        <v>16266.181809406913</v>
      </c>
      <c r="H71" s="92">
        <f t="shared" si="20"/>
        <v>7747.0195245480882</v>
      </c>
      <c r="I71" s="92">
        <f t="shared" si="21"/>
        <v>920.72727223057996</v>
      </c>
      <c r="J71" s="92">
        <f t="shared" si="22"/>
        <v>26559.629427377171</v>
      </c>
      <c r="K71" s="318">
        <f t="shared" si="23"/>
        <v>3018.7728329537022</v>
      </c>
      <c r="L71" s="323">
        <f t="shared" si="24"/>
        <v>150716.33773654993</v>
      </c>
      <c r="P71" s="88" t="s">
        <v>206</v>
      </c>
      <c r="Q71" s="89" t="s">
        <v>137</v>
      </c>
      <c r="R71" s="90">
        <f>'2027'!R71*1.02</f>
        <v>139061.44102976043</v>
      </c>
      <c r="S71" s="90">
        <f t="shared" si="25"/>
        <v>71.085720654190638</v>
      </c>
      <c r="T71" s="89">
        <v>37.5</v>
      </c>
      <c r="U71" s="92">
        <f t="shared" si="17"/>
        <v>1866.2386641263861</v>
      </c>
      <c r="V71" s="92">
        <f t="shared" si="26"/>
        <v>18672.917559440004</v>
      </c>
      <c r="W71" s="92">
        <f t="shared" si="27"/>
        <v>8698.2325503063112</v>
      </c>
      <c r="X71" s="92">
        <f t="shared" si="28"/>
        <v>1197.0044793999512</v>
      </c>
      <c r="Y71" s="92">
        <f t="shared" si="31"/>
        <v>30434.393253272654</v>
      </c>
      <c r="Z71" s="318">
        <f t="shared" si="29"/>
        <v>3465.4288818917935</v>
      </c>
      <c r="AA71" s="323">
        <f t="shared" si="30"/>
        <v>172961.26316492487</v>
      </c>
    </row>
    <row r="72" spans="1:27" x14ac:dyDescent="0.3">
      <c r="A72" s="88" t="s">
        <v>107</v>
      </c>
      <c r="B72" s="89" t="s">
        <v>134</v>
      </c>
      <c r="C72" s="90">
        <f>'2027'!C72*1.02</f>
        <v>125364.78340769104</v>
      </c>
      <c r="D72" s="90">
        <f t="shared" si="16"/>
        <v>64.084234329810116</v>
      </c>
      <c r="E72" s="89">
        <v>37.5</v>
      </c>
      <c r="F72" s="92">
        <f t="shared" si="18"/>
        <v>1682.4261576952401</v>
      </c>
      <c r="G72" s="92">
        <f t="shared" si="19"/>
        <v>16833.755267413682</v>
      </c>
      <c r="H72" s="92">
        <f t="shared" si="20"/>
        <v>8017.3351224132794</v>
      </c>
      <c r="I72" s="92">
        <f t="shared" si="21"/>
        <v>952.8540717403971</v>
      </c>
      <c r="J72" s="92">
        <f t="shared" si="22"/>
        <v>27486.370619262598</v>
      </c>
      <c r="K72" s="318">
        <f t="shared" si="23"/>
        <v>3124.1064235782433</v>
      </c>
      <c r="L72" s="323">
        <f t="shared" si="24"/>
        <v>155975.26045053193</v>
      </c>
      <c r="P72" s="88" t="s">
        <v>207</v>
      </c>
      <c r="Q72" s="89" t="s">
        <v>137</v>
      </c>
      <c r="R72" s="90">
        <f>'2027'!R72*1.02</f>
        <v>143275.52954102214</v>
      </c>
      <c r="S72" s="90">
        <f t="shared" si="25"/>
        <v>73.239887305314824</v>
      </c>
      <c r="T72" s="89">
        <v>37.5</v>
      </c>
      <c r="U72" s="92">
        <f t="shared" si="17"/>
        <v>1922.7927660796684</v>
      </c>
      <c r="V72" s="92">
        <f t="shared" si="26"/>
        <v>19238.777705690991</v>
      </c>
      <c r="W72" s="92">
        <f t="shared" si="27"/>
        <v>8961.8219506972073</v>
      </c>
      <c r="X72" s="92">
        <f t="shared" si="28"/>
        <v>1233.2782500959459</v>
      </c>
      <c r="Y72" s="92">
        <f t="shared" si="31"/>
        <v>31356.670672563811</v>
      </c>
      <c r="Z72" s="318">
        <f t="shared" si="29"/>
        <v>3570.4445061340975</v>
      </c>
      <c r="AA72" s="323">
        <f t="shared" si="30"/>
        <v>178202.64471972006</v>
      </c>
    </row>
    <row r="73" spans="1:27" x14ac:dyDescent="0.3">
      <c r="A73" s="88" t="s">
        <v>108</v>
      </c>
      <c r="B73" s="89" t="s">
        <v>134</v>
      </c>
      <c r="C73" s="90">
        <f>'2027'!C73*1.02</f>
        <v>129588.15149728747</v>
      </c>
      <c r="D73" s="90">
        <f t="shared" si="16"/>
        <v>66.243144535354617</v>
      </c>
      <c r="E73" s="89">
        <v>37.5</v>
      </c>
      <c r="F73" s="92">
        <f t="shared" si="18"/>
        <v>1739.1047938669715</v>
      </c>
      <c r="G73" s="92">
        <f t="shared" si="19"/>
        <v>17400.861458577965</v>
      </c>
      <c r="H73" s="92">
        <f t="shared" si="20"/>
        <v>8287.4281772505892</v>
      </c>
      <c r="I73" s="92">
        <f t="shared" si="21"/>
        <v>984.95442218365838</v>
      </c>
      <c r="J73" s="92">
        <f t="shared" si="22"/>
        <v>28412.348851879186</v>
      </c>
      <c r="K73" s="318">
        <f t="shared" si="23"/>
        <v>3229.3532960985376</v>
      </c>
      <c r="L73" s="323">
        <f t="shared" si="24"/>
        <v>161229.85364526519</v>
      </c>
      <c r="P73" s="88" t="s">
        <v>208</v>
      </c>
      <c r="Q73" s="89" t="s">
        <v>137</v>
      </c>
      <c r="R73" s="90">
        <f>'2027'!R73*1.02</f>
        <v>147495.41778874304</v>
      </c>
      <c r="S73" s="90">
        <f t="shared" si="25"/>
        <v>75.397018677951706</v>
      </c>
      <c r="T73" s="89">
        <v>37.5</v>
      </c>
      <c r="U73" s="92">
        <f t="shared" si="17"/>
        <v>1979.4247019194811</v>
      </c>
      <c r="V73" s="92">
        <f t="shared" si="26"/>
        <v>19805.416630012787</v>
      </c>
      <c r="W73" s="92">
        <f t="shared" si="27"/>
        <v>9225.7741220768057</v>
      </c>
      <c r="X73" s="92">
        <f t="shared" si="28"/>
        <v>1269.601943405065</v>
      </c>
      <c r="Y73" s="92">
        <f t="shared" si="31"/>
        <v>32280.217397414137</v>
      </c>
      <c r="Z73" s="318">
        <f t="shared" si="29"/>
        <v>3675.6046605501456</v>
      </c>
      <c r="AA73" s="323">
        <f t="shared" si="30"/>
        <v>183451.23984670732</v>
      </c>
    </row>
    <row r="74" spans="1:27" x14ac:dyDescent="0.3">
      <c r="A74" s="88" t="s">
        <v>109</v>
      </c>
      <c r="B74" s="89" t="s">
        <v>134</v>
      </c>
      <c r="C74" s="90">
        <f>'2027'!C74*1.02</f>
        <v>133814.99942875945</v>
      </c>
      <c r="D74" s="90">
        <f t="shared" si="16"/>
        <v>68.40383357380675</v>
      </c>
      <c r="E74" s="89">
        <v>37.5</v>
      </c>
      <c r="F74" s="92">
        <f t="shared" si="18"/>
        <v>1795.8301303706214</v>
      </c>
      <c r="G74" s="92">
        <f t="shared" si="19"/>
        <v>17968.434916584734</v>
      </c>
      <c r="H74" s="92">
        <f t="shared" si="20"/>
        <v>8557.7437751157795</v>
      </c>
      <c r="I74" s="92">
        <f t="shared" si="21"/>
        <v>1017.0812216934755</v>
      </c>
      <c r="J74" s="92">
        <f t="shared" si="22"/>
        <v>29339.090043764609</v>
      </c>
      <c r="K74" s="318">
        <f t="shared" si="23"/>
        <v>3334.6868867230792</v>
      </c>
      <c r="L74" s="323">
        <f t="shared" si="24"/>
        <v>166488.77635924713</v>
      </c>
      <c r="P74" s="88" t="s">
        <v>209</v>
      </c>
      <c r="Q74" s="89" t="s">
        <v>137</v>
      </c>
      <c r="R74" s="90">
        <f>'2027'!R74*1.02</f>
        <v>151711.82619458844</v>
      </c>
      <c r="S74" s="90">
        <f t="shared" si="25"/>
        <v>77.552371217680999</v>
      </c>
      <c r="T74" s="89">
        <v>37.5</v>
      </c>
      <c r="U74" s="92">
        <f t="shared" si="17"/>
        <v>2036.0099374273755</v>
      </c>
      <c r="V74" s="92">
        <f t="shared" si="26"/>
        <v>20371.588287492097</v>
      </c>
      <c r="W74" s="92">
        <f t="shared" si="27"/>
        <v>9489.5086308631817</v>
      </c>
      <c r="X74" s="92">
        <f t="shared" si="28"/>
        <v>1305.8956831463095</v>
      </c>
      <c r="Y74" s="92">
        <f t="shared" si="31"/>
        <v>33203.002538928959</v>
      </c>
      <c r="Z74" s="318">
        <f t="shared" si="29"/>
        <v>3780.6780968619487</v>
      </c>
      <c r="AA74" s="323">
        <f t="shared" si="30"/>
        <v>188695.5068303794</v>
      </c>
    </row>
    <row r="75" spans="1:27" x14ac:dyDescent="0.3">
      <c r="A75" s="88" t="s">
        <v>110</v>
      </c>
      <c r="B75" s="89" t="s">
        <v>134</v>
      </c>
      <c r="C75" s="90">
        <f>'2027'!C75*1.02</f>
        <v>138034.88767648034</v>
      </c>
      <c r="D75" s="90">
        <f t="shared" si="16"/>
        <v>70.560964946443619</v>
      </c>
      <c r="E75" s="89">
        <v>37.5</v>
      </c>
      <c r="F75" s="92">
        <f t="shared" si="18"/>
        <v>1852.4620662104339</v>
      </c>
      <c r="G75" s="92">
        <f t="shared" si="19"/>
        <v>18535.073840906527</v>
      </c>
      <c r="H75" s="92">
        <f t="shared" si="20"/>
        <v>8827.6142869252071</v>
      </c>
      <c r="I75" s="92">
        <f t="shared" si="21"/>
        <v>1049.1551230701807</v>
      </c>
      <c r="J75" s="92">
        <f t="shared" si="22"/>
        <v>30264.30531711235</v>
      </c>
      <c r="K75" s="318">
        <f t="shared" si="23"/>
        <v>3439.8470411391263</v>
      </c>
      <c r="L75" s="323">
        <f t="shared" si="24"/>
        <v>171739.04003473179</v>
      </c>
      <c r="P75" s="88" t="s">
        <v>210</v>
      </c>
      <c r="Q75" s="89" t="s">
        <v>137</v>
      </c>
      <c r="R75" s="90">
        <f>'2027'!R75*1.02</f>
        <v>155936.35423147667</v>
      </c>
      <c r="S75" s="90">
        <f t="shared" si="25"/>
        <v>79.711874367528011</v>
      </c>
      <c r="T75" s="89">
        <v>37.5</v>
      </c>
      <c r="U75" s="92">
        <f t="shared" si="17"/>
        <v>2092.7041403764124</v>
      </c>
      <c r="V75" s="92">
        <f t="shared" si="26"/>
        <v>20938.850234270536</v>
      </c>
      <c r="W75" s="92">
        <f t="shared" si="27"/>
        <v>9753.7510190337362</v>
      </c>
      <c r="X75" s="92">
        <f t="shared" si="28"/>
        <v>1342.2593145459271</v>
      </c>
      <c r="Y75" s="92">
        <f t="shared" si="31"/>
        <v>34127.564708226608</v>
      </c>
      <c r="Z75" s="318">
        <f t="shared" si="29"/>
        <v>3885.9538754169907</v>
      </c>
      <c r="AA75" s="323">
        <f t="shared" si="30"/>
        <v>193949.87281512027</v>
      </c>
    </row>
    <row r="76" spans="1:27" x14ac:dyDescent="0.3">
      <c r="A76" s="88" t="s">
        <v>111</v>
      </c>
      <c r="B76" s="89" t="s">
        <v>134</v>
      </c>
      <c r="C76" s="90">
        <f>'2027'!C76*1.02</f>
        <v>142262.89555524412</v>
      </c>
      <c r="D76" s="90">
        <f t="shared" si="16"/>
        <v>72.722246929198278</v>
      </c>
      <c r="E76" s="89">
        <v>37.5</v>
      </c>
      <c r="F76" s="92">
        <f t="shared" si="18"/>
        <v>1909.2029694913895</v>
      </c>
      <c r="G76" s="92">
        <f t="shared" si="19"/>
        <v>19102.803054527456</v>
      </c>
      <c r="H76" s="92">
        <f t="shared" si="20"/>
        <v>9098.0040657996906</v>
      </c>
      <c r="I76" s="92">
        <f t="shared" si="21"/>
        <v>1081.2907389355164</v>
      </c>
      <c r="J76" s="92">
        <f t="shared" si="22"/>
        <v>31191.300828754054</v>
      </c>
      <c r="K76" s="318">
        <f t="shared" si="23"/>
        <v>3545.209537798416</v>
      </c>
      <c r="L76" s="323">
        <f t="shared" si="24"/>
        <v>176999.40592179663</v>
      </c>
      <c r="P76" s="88" t="s">
        <v>211</v>
      </c>
      <c r="Q76" s="89" t="s">
        <v>137</v>
      </c>
      <c r="R76" s="90">
        <f>'2027'!R76*1.02</f>
        <v>160151.60269003024</v>
      </c>
      <c r="S76" s="90">
        <f t="shared" si="25"/>
        <v>81.866633962954751</v>
      </c>
      <c r="T76" s="89">
        <v>37.5</v>
      </c>
      <c r="U76" s="92">
        <f t="shared" si="17"/>
        <v>2149.2738091070009</v>
      </c>
      <c r="V76" s="92">
        <f t="shared" si="26"/>
        <v>21504.866136135683</v>
      </c>
      <c r="W76" s="92">
        <f t="shared" si="27"/>
        <v>10017.412973622373</v>
      </c>
      <c r="X76" s="92">
        <f t="shared" si="28"/>
        <v>1378.5430697645468</v>
      </c>
      <c r="Y76" s="92">
        <f t="shared" si="31"/>
        <v>35050.095988629604</v>
      </c>
      <c r="Z76" s="318">
        <f t="shared" si="29"/>
        <v>3990.9984056940443</v>
      </c>
      <c r="AA76" s="323">
        <f t="shared" si="30"/>
        <v>199192.69708435386</v>
      </c>
    </row>
    <row r="77" spans="1:27" x14ac:dyDescent="0.3">
      <c r="A77" s="88" t="s">
        <v>112</v>
      </c>
      <c r="B77" s="89" t="s">
        <v>134</v>
      </c>
      <c r="C77" s="90">
        <f>'2027'!C77*1.02</f>
        <v>146489.74348671609</v>
      </c>
      <c r="D77" s="90">
        <f t="shared" si="16"/>
        <v>74.882935967650397</v>
      </c>
      <c r="E77" s="89">
        <v>37.5</v>
      </c>
      <c r="F77" s="92">
        <f t="shared" si="18"/>
        <v>1965.9283059950396</v>
      </c>
      <c r="G77" s="92">
        <f t="shared" si="19"/>
        <v>19670.376512534225</v>
      </c>
      <c r="H77" s="92">
        <f t="shared" si="20"/>
        <v>9368.3196636648809</v>
      </c>
      <c r="I77" s="92">
        <f t="shared" si="21"/>
        <v>1113.4175384453335</v>
      </c>
      <c r="J77" s="92">
        <f t="shared" si="22"/>
        <v>32118.042020639477</v>
      </c>
      <c r="K77" s="318">
        <f t="shared" si="23"/>
        <v>3650.5431284229567</v>
      </c>
      <c r="L77" s="323">
        <f t="shared" si="24"/>
        <v>182258.32863577851</v>
      </c>
      <c r="P77" s="88" t="s">
        <v>212</v>
      </c>
      <c r="Q77" s="89" t="s">
        <v>137</v>
      </c>
      <c r="R77" s="90">
        <f>'2027'!R77*1.02</f>
        <v>164374.97077962666</v>
      </c>
      <c r="S77" s="90">
        <f t="shared" si="25"/>
        <v>84.025544168499252</v>
      </c>
      <c r="T77" s="89">
        <v>37.5</v>
      </c>
      <c r="U77" s="92">
        <f t="shared" si="17"/>
        <v>2205.9524452787318</v>
      </c>
      <c r="V77" s="92">
        <f t="shared" si="26"/>
        <v>22071.972327299965</v>
      </c>
      <c r="W77" s="92">
        <f t="shared" si="27"/>
        <v>10281.582807595192</v>
      </c>
      <c r="X77" s="92">
        <f t="shared" si="28"/>
        <v>1414.89671664154</v>
      </c>
      <c r="Y77" s="92">
        <f t="shared" si="31"/>
        <v>35974.404296815432</v>
      </c>
      <c r="Z77" s="318">
        <f t="shared" si="29"/>
        <v>4096.2452782143382</v>
      </c>
      <c r="AA77" s="323">
        <f t="shared" si="30"/>
        <v>204445.62035465645</v>
      </c>
    </row>
    <row r="78" spans="1:27" x14ac:dyDescent="0.3">
      <c r="A78" s="88" t="s">
        <v>113</v>
      </c>
      <c r="B78" s="89" t="s">
        <v>134</v>
      </c>
      <c r="C78" s="90">
        <f>'2027'!C78*1.02</f>
        <v>150716.59141818801</v>
      </c>
      <c r="D78" s="90">
        <f t="shared" si="16"/>
        <v>77.043625006102502</v>
      </c>
      <c r="E78" s="89">
        <v>37.5</v>
      </c>
      <c r="F78" s="92">
        <f t="shared" si="18"/>
        <v>2022.6536424986889</v>
      </c>
      <c r="G78" s="92">
        <f t="shared" si="19"/>
        <v>20237.949970540987</v>
      </c>
      <c r="H78" s="92">
        <f t="shared" si="20"/>
        <v>9638.6352615300675</v>
      </c>
      <c r="I78" s="92">
        <f t="shared" si="21"/>
        <v>1145.5443379551502</v>
      </c>
      <c r="J78" s="92">
        <f t="shared" si="22"/>
        <v>33044.78321252489</v>
      </c>
      <c r="K78" s="318">
        <f t="shared" si="23"/>
        <v>3755.8767190474969</v>
      </c>
      <c r="L78" s="323">
        <f t="shared" si="24"/>
        <v>187517.25134976039</v>
      </c>
      <c r="P78" s="88" t="s">
        <v>213</v>
      </c>
      <c r="Q78" s="89" t="s">
        <v>137</v>
      </c>
      <c r="R78" s="90">
        <f>'2027'!R78*1.02</f>
        <v>171410.05110464792</v>
      </c>
      <c r="S78" s="90">
        <f t="shared" si="25"/>
        <v>87.621751363398303</v>
      </c>
      <c r="T78" s="89">
        <v>37.5</v>
      </c>
      <c r="U78" s="92">
        <f t="shared" si="17"/>
        <v>2300.3649496405969</v>
      </c>
      <c r="V78" s="92">
        <f t="shared" si="26"/>
        <v>23016.630127193228</v>
      </c>
      <c r="W78" s="92">
        <f t="shared" si="27"/>
        <v>10721.624016890755</v>
      </c>
      <c r="X78" s="92">
        <f t="shared" si="28"/>
        <v>1475.452846361113</v>
      </c>
      <c r="Y78" s="92">
        <f t="shared" si="31"/>
        <v>37514.071940085691</v>
      </c>
      <c r="Z78" s="318">
        <f t="shared" si="29"/>
        <v>4271.560378965667</v>
      </c>
      <c r="AA78" s="323">
        <f t="shared" si="30"/>
        <v>213195.68342369929</v>
      </c>
    </row>
    <row r="79" spans="1:27" x14ac:dyDescent="0.3">
      <c r="A79" s="88" t="s">
        <v>114</v>
      </c>
      <c r="B79" s="89" t="s">
        <v>134</v>
      </c>
      <c r="C79" s="90">
        <f>'2027'!C79*1.02</f>
        <v>154937.63961320079</v>
      </c>
      <c r="D79" s="90">
        <f t="shared" si="16"/>
        <v>79.201349323041939</v>
      </c>
      <c r="E79" s="89">
        <v>37.5</v>
      </c>
      <c r="F79" s="92">
        <f t="shared" si="18"/>
        <v>2079.3011451158081</v>
      </c>
      <c r="G79" s="92">
        <f t="shared" si="19"/>
        <v>20804.74465047695</v>
      </c>
      <c r="H79" s="92">
        <f t="shared" si="20"/>
        <v>9908.5799543487938</v>
      </c>
      <c r="I79" s="92">
        <f t="shared" si="21"/>
        <v>1177.6270556873744</v>
      </c>
      <c r="J79" s="92">
        <f t="shared" si="22"/>
        <v>33970.252805628923</v>
      </c>
      <c r="K79" s="318">
        <f t="shared" si="23"/>
        <v>3861.0657794982944</v>
      </c>
      <c r="L79" s="323">
        <f t="shared" si="24"/>
        <v>192768.95819832801</v>
      </c>
      <c r="P79" s="88" t="s">
        <v>214</v>
      </c>
      <c r="Q79" s="89" t="s">
        <v>137</v>
      </c>
      <c r="R79" s="90">
        <f>'2027'!R79*1.02</f>
        <v>177028.83578633019</v>
      </c>
      <c r="S79" s="90">
        <f t="shared" si="25"/>
        <v>90.493973564897232</v>
      </c>
      <c r="T79" s="89">
        <v>37.5</v>
      </c>
      <c r="U79" s="92">
        <f t="shared" si="17"/>
        <v>2375.7704189116398</v>
      </c>
      <c r="V79" s="92">
        <f t="shared" si="26"/>
        <v>23771.110322194545</v>
      </c>
      <c r="W79" s="92">
        <f t="shared" si="27"/>
        <v>11073.076550745283</v>
      </c>
      <c r="X79" s="92">
        <f t="shared" si="28"/>
        <v>1523.8178739557729</v>
      </c>
      <c r="Y79" s="92">
        <f t="shared" si="31"/>
        <v>38743.775165807237</v>
      </c>
      <c r="Z79" s="318">
        <f t="shared" si="29"/>
        <v>4411.5812112887397</v>
      </c>
      <c r="AA79" s="323">
        <f t="shared" si="30"/>
        <v>220184.1921634262</v>
      </c>
    </row>
    <row r="80" spans="1:27" x14ac:dyDescent="0.3">
      <c r="A80" s="88" t="s">
        <v>115</v>
      </c>
      <c r="B80" s="89" t="s">
        <v>134</v>
      </c>
      <c r="C80" s="90">
        <f>'2027'!C80*1.02</f>
        <v>159167.96738654826</v>
      </c>
      <c r="D80" s="90">
        <f t="shared" si="16"/>
        <v>81.363817194401662</v>
      </c>
      <c r="E80" s="89">
        <v>37.5</v>
      </c>
      <c r="F80" s="92">
        <f t="shared" si="18"/>
        <v>2136.0731819513762</v>
      </c>
      <c r="G80" s="92">
        <f t="shared" si="19"/>
        <v>21372.785375326206</v>
      </c>
      <c r="H80" s="92">
        <f t="shared" si="20"/>
        <v>10179.118095241864</v>
      </c>
      <c r="I80" s="92">
        <f t="shared" si="21"/>
        <v>1209.7803042637474</v>
      </c>
      <c r="J80" s="92">
        <f t="shared" si="22"/>
        <v>34897.756956783189</v>
      </c>
      <c r="K80" s="318">
        <f t="shared" si="23"/>
        <v>3966.4860882270809</v>
      </c>
      <c r="L80" s="323">
        <f t="shared" si="24"/>
        <v>198032.21043155855</v>
      </c>
      <c r="P80" s="88" t="s">
        <v>215</v>
      </c>
      <c r="Q80" s="89" t="s">
        <v>137</v>
      </c>
      <c r="R80" s="90">
        <f>'2027'!R80*1.02</f>
        <v>182653.42020447162</v>
      </c>
      <c r="S80" s="90">
        <f t="shared" si="25"/>
        <v>93.369160487908829</v>
      </c>
      <c r="T80" s="89">
        <v>37.5</v>
      </c>
      <c r="U80" s="92">
        <f t="shared" si="17"/>
        <v>2451.2537220692129</v>
      </c>
      <c r="V80" s="92">
        <f t="shared" si="26"/>
        <v>24526.369295266661</v>
      </c>
      <c r="W80" s="92">
        <f t="shared" si="27"/>
        <v>11424.891855588508</v>
      </c>
      <c r="X80" s="92">
        <f t="shared" si="28"/>
        <v>1572.2328241635562</v>
      </c>
      <c r="Y80" s="92">
        <f t="shared" si="31"/>
        <v>39974.747697087936</v>
      </c>
      <c r="Z80" s="318">
        <f t="shared" si="29"/>
        <v>4551.7465737855555</v>
      </c>
      <c r="AA80" s="323">
        <f t="shared" si="30"/>
        <v>227179.91447534511</v>
      </c>
    </row>
    <row r="81" spans="1:27" x14ac:dyDescent="0.3">
      <c r="A81" s="88" t="s">
        <v>116</v>
      </c>
      <c r="B81" s="89" t="s">
        <v>134</v>
      </c>
      <c r="C81" s="90">
        <f>'2027'!C81*1.02</f>
        <v>166210.00739532057</v>
      </c>
      <c r="D81" s="90">
        <f t="shared" si="16"/>
        <v>84.96358205511595</v>
      </c>
      <c r="E81" s="89">
        <v>37.5</v>
      </c>
      <c r="F81" s="92">
        <f t="shared" si="18"/>
        <v>2230.5790869770781</v>
      </c>
      <c r="G81" s="92">
        <f t="shared" si="19"/>
        <v>22318.377708904442</v>
      </c>
      <c r="H81" s="92">
        <f t="shared" si="20"/>
        <v>10629.471002662163</v>
      </c>
      <c r="I81" s="92">
        <f t="shared" si="21"/>
        <v>1263.3043986172324</v>
      </c>
      <c r="J81" s="92">
        <f t="shared" si="22"/>
        <v>36441.73219716092</v>
      </c>
      <c r="K81" s="318">
        <f t="shared" si="23"/>
        <v>4141.9746251869028</v>
      </c>
      <c r="L81" s="323">
        <f t="shared" si="24"/>
        <v>206793.71421766843</v>
      </c>
      <c r="P81" s="88" t="s">
        <v>216</v>
      </c>
      <c r="Q81" s="89" t="s">
        <v>137</v>
      </c>
      <c r="R81" s="90">
        <f>'2027'!R81*1.02</f>
        <v>188280.3245171968</v>
      </c>
      <c r="S81" s="90">
        <f t="shared" si="25"/>
        <v>96.245533299525533</v>
      </c>
      <c r="T81" s="89">
        <v>37.5</v>
      </c>
      <c r="U81" s="92">
        <f t="shared" si="17"/>
        <v>2526.7681587813991</v>
      </c>
      <c r="V81" s="92">
        <f t="shared" si="26"/>
        <v>25281.939779567114</v>
      </c>
      <c r="W81" s="92">
        <f t="shared" si="27"/>
        <v>11776.852268827221</v>
      </c>
      <c r="X81" s="92">
        <f t="shared" si="28"/>
        <v>1620.6677434165899</v>
      </c>
      <c r="Y81" s="92">
        <f t="shared" si="31"/>
        <v>41206.227950592322</v>
      </c>
      <c r="Z81" s="318">
        <f t="shared" si="29"/>
        <v>4691.9697483518694</v>
      </c>
      <c r="AA81" s="323">
        <f t="shared" si="30"/>
        <v>234178.52221614099</v>
      </c>
    </row>
    <row r="82" spans="1:27" x14ac:dyDescent="0.3">
      <c r="A82" s="88" t="s">
        <v>117</v>
      </c>
      <c r="B82" s="89" t="s">
        <v>134</v>
      </c>
      <c r="C82" s="90">
        <f>'2027'!C82*1.02</f>
        <v>171841.55149721314</v>
      </c>
      <c r="D82" s="90">
        <f t="shared" si="16"/>
        <v>87.842326643942826</v>
      </c>
      <c r="E82" s="89">
        <v>37.5</v>
      </c>
      <c r="F82" s="92">
        <f t="shared" si="18"/>
        <v>2306.1557907984893</v>
      </c>
      <c r="G82" s="92">
        <f t="shared" si="19"/>
        <v>23074.571215661541</v>
      </c>
      <c r="H82" s="92">
        <f t="shared" si="20"/>
        <v>10989.619802781674</v>
      </c>
      <c r="I82" s="92">
        <f t="shared" si="21"/>
        <v>1306.1078046600871</v>
      </c>
      <c r="J82" s="92">
        <f t="shared" si="22"/>
        <v>37676.454613901791</v>
      </c>
      <c r="K82" s="318">
        <f t="shared" si="23"/>
        <v>4282.313423892213</v>
      </c>
      <c r="L82" s="323">
        <f t="shared" si="24"/>
        <v>213800.31953500712</v>
      </c>
      <c r="P82" s="88" t="s">
        <v>217</v>
      </c>
      <c r="Q82" s="89" t="s">
        <v>137</v>
      </c>
      <c r="R82" s="90">
        <f>'2027'!R82*1.02</f>
        <v>219227.71826353919</v>
      </c>
      <c r="S82" s="90">
        <f t="shared" si="25"/>
        <v>112.06528729126605</v>
      </c>
      <c r="T82" s="89">
        <v>37.5</v>
      </c>
      <c r="U82" s="92">
        <f t="shared" si="17"/>
        <v>2942.0897773097668</v>
      </c>
      <c r="V82" s="92">
        <f t="shared" si="26"/>
        <v>29437.49956541249</v>
      </c>
      <c r="W82" s="92">
        <f t="shared" si="27"/>
        <v>13712.59826454125</v>
      </c>
      <c r="X82" s="92">
        <f t="shared" si="28"/>
        <v>1887.0548070469608</v>
      </c>
      <c r="Y82" s="92">
        <f t="shared" si="31"/>
        <v>47979.242414310465</v>
      </c>
      <c r="Z82" s="318">
        <f t="shared" si="29"/>
        <v>5463.1827554492202</v>
      </c>
      <c r="AA82" s="323">
        <f t="shared" si="30"/>
        <v>272670.14343329886</v>
      </c>
    </row>
    <row r="83" spans="1:27" x14ac:dyDescent="0.3">
      <c r="A83" s="88" t="s">
        <v>118</v>
      </c>
      <c r="B83" s="89" t="s">
        <v>134</v>
      </c>
      <c r="C83" s="90">
        <f>'2027'!C83*1.02</f>
        <v>177477.73538827302</v>
      </c>
      <c r="D83" s="90">
        <f t="shared" si="16"/>
        <v>90.723443009979817</v>
      </c>
      <c r="E83" s="89">
        <v>37.5</v>
      </c>
      <c r="F83" s="92">
        <f t="shared" si="18"/>
        <v>2381.7947617291243</v>
      </c>
      <c r="G83" s="92">
        <f t="shared" si="19"/>
        <v>23831.387744875286</v>
      </c>
      <c r="H83" s="92">
        <f t="shared" si="20"/>
        <v>11350.065326938358</v>
      </c>
      <c r="I83" s="92">
        <f t="shared" si="21"/>
        <v>1348.9464761250163</v>
      </c>
      <c r="J83" s="92">
        <f t="shared" si="22"/>
        <v>38912.194309667786</v>
      </c>
      <c r="K83" s="318">
        <f t="shared" si="23"/>
        <v>4422.7678467365158</v>
      </c>
      <c r="L83" s="323">
        <f t="shared" si="24"/>
        <v>220812.6975446773</v>
      </c>
    </row>
    <row r="84" spans="1:27" x14ac:dyDescent="0.3">
      <c r="A84" s="88" t="s">
        <v>119</v>
      </c>
      <c r="B84" s="89" t="s">
        <v>134</v>
      </c>
      <c r="C84" s="90">
        <f>'2027'!C84*1.02</f>
        <v>183112.75933204105</v>
      </c>
      <c r="D84" s="90">
        <f t="shared" si="16"/>
        <v>93.603966431714284</v>
      </c>
      <c r="E84" s="89">
        <v>37.5</v>
      </c>
      <c r="F84" s="92">
        <f t="shared" si="18"/>
        <v>2457.4181658824527</v>
      </c>
      <c r="G84" s="92">
        <f t="shared" si="19"/>
        <v>24588.048518474865</v>
      </c>
      <c r="H84" s="92">
        <f t="shared" si="20"/>
        <v>11710.436670085748</v>
      </c>
      <c r="I84" s="92">
        <f t="shared" si="21"/>
        <v>1391.7763312344262</v>
      </c>
      <c r="J84" s="92">
        <f t="shared" si="22"/>
        <v>40147.679685677489</v>
      </c>
      <c r="K84" s="318">
        <f t="shared" si="23"/>
        <v>4563.1933635460709</v>
      </c>
      <c r="L84" s="323">
        <f t="shared" si="24"/>
        <v>227823.63238126459</v>
      </c>
    </row>
    <row r="85" spans="1:27" x14ac:dyDescent="0.3">
      <c r="A85" s="88" t="s">
        <v>120</v>
      </c>
      <c r="B85" s="89" t="s">
        <v>134</v>
      </c>
      <c r="C85" s="90">
        <f>'2027'!C85*1.02</f>
        <v>214105.39102276534</v>
      </c>
      <c r="D85" s="90">
        <f t="shared" si="16"/>
        <v>109.44684525125386</v>
      </c>
      <c r="E85" s="89">
        <v>37.5</v>
      </c>
      <c r="F85" s="92">
        <f t="shared" si="18"/>
        <v>2873.3468887257623</v>
      </c>
      <c r="G85" s="92">
        <f t="shared" si="19"/>
        <v>28749.682773272572</v>
      </c>
      <c r="H85" s="92">
        <f t="shared" si="20"/>
        <v>13692.4790573964</v>
      </c>
      <c r="I85" s="92">
        <f t="shared" si="21"/>
        <v>1627.3405343361833</v>
      </c>
      <c r="J85" s="92">
        <f t="shared" si="22"/>
        <v>46942.849253730914</v>
      </c>
      <c r="K85" s="318">
        <f t="shared" si="23"/>
        <v>5335.5337059986259</v>
      </c>
      <c r="L85" s="323">
        <f t="shared" si="24"/>
        <v>266383.77398249489</v>
      </c>
    </row>
  </sheetData>
  <mergeCells count="20">
    <mergeCell ref="AA1:AA2"/>
    <mergeCell ref="M3:O4"/>
    <mergeCell ref="R1:R2"/>
    <mergeCell ref="S1:S2"/>
    <mergeCell ref="T1:T2"/>
    <mergeCell ref="U1:U2"/>
    <mergeCell ref="Y1:Y2"/>
    <mergeCell ref="Z1:Z2"/>
    <mergeCell ref="J1:J2"/>
    <mergeCell ref="K1:K2"/>
    <mergeCell ref="L1:L2"/>
    <mergeCell ref="M1:O2"/>
    <mergeCell ref="P1:P2"/>
    <mergeCell ref="Q1:Q2"/>
    <mergeCell ref="A1:A2"/>
    <mergeCell ref="B1:B2"/>
    <mergeCell ref="C1:C2"/>
    <mergeCell ref="D1:D2"/>
    <mergeCell ref="E1:E2"/>
    <mergeCell ref="F1:F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R3" sqref="R3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2500</v>
      </c>
      <c r="D1" s="519" t="s">
        <v>718</v>
      </c>
      <c r="E1" s="519" t="s">
        <v>126</v>
      </c>
      <c r="F1" s="526" t="s">
        <v>127</v>
      </c>
      <c r="G1" s="408" t="s">
        <v>128</v>
      </c>
      <c r="H1" s="83"/>
      <c r="I1" s="408"/>
      <c r="J1" s="519" t="s">
        <v>129</v>
      </c>
      <c r="K1" s="530" t="s">
        <v>2002</v>
      </c>
      <c r="L1" s="521" t="s">
        <v>130</v>
      </c>
      <c r="M1" s="528">
        <v>2029</v>
      </c>
      <c r="N1" s="529"/>
      <c r="O1" s="529"/>
      <c r="P1" s="519" t="s">
        <v>122</v>
      </c>
      <c r="Q1" s="519" t="s">
        <v>123</v>
      </c>
      <c r="R1" s="519" t="s">
        <v>2500</v>
      </c>
      <c r="S1" s="519" t="s">
        <v>718</v>
      </c>
      <c r="T1" s="519" t="s">
        <v>126</v>
      </c>
      <c r="U1" s="526" t="s">
        <v>127</v>
      </c>
      <c r="V1" s="408" t="s">
        <v>128</v>
      </c>
      <c r="W1" s="83"/>
      <c r="X1" s="408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409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409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'2028'!C3*1.02</f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'2028'!R3*1.02</f>
        <v>59124.183789282913</v>
      </c>
      <c r="S3" s="90">
        <f>+R3*12/313/75</f>
        <v>30.223224940208517</v>
      </c>
      <c r="T3" s="89">
        <v>37.5</v>
      </c>
      <c r="U3" s="92">
        <f t="shared" ref="U3:U66" si="1">R3/26.08*2*17.5%</f>
        <v>793.46105545433363</v>
      </c>
      <c r="V3" s="92">
        <f>(R3+U3)*V$2</f>
        <v>7939.0879419276853</v>
      </c>
      <c r="W3" s="92">
        <f>(R3+U3+V3)*5.45%</f>
        <v>3698.1919368732388</v>
      </c>
      <c r="X3" s="92">
        <f>(R3+U3+V3)*0.75%</f>
        <v>508.92549589998697</v>
      </c>
      <c r="Y3" s="92">
        <f>SUM(U3:X3)</f>
        <v>12939.666430155243</v>
      </c>
      <c r="Z3" s="318">
        <f>S3*48.75</f>
        <v>1473.3822158351652</v>
      </c>
      <c r="AA3" s="323">
        <f>R3+U3+V3+W3+X3+Z3</f>
        <v>73537.232435273312</v>
      </c>
    </row>
    <row r="4" spans="1:27" x14ac:dyDescent="0.3">
      <c r="A4" s="88" t="s">
        <v>138</v>
      </c>
      <c r="B4" s="89" t="s">
        <v>134</v>
      </c>
      <c r="C4" s="90">
        <f>'2028'!C4*1.02</f>
        <v>0</v>
      </c>
      <c r="D4" s="90">
        <f t="shared" si="0"/>
        <v>0</v>
      </c>
      <c r="E4" s="89">
        <v>37.5</v>
      </c>
      <c r="F4" s="92">
        <f t="shared" ref="F4:F67" si="2">C4/26.08*2*17.5%</f>
        <v>0</v>
      </c>
      <c r="G4" s="92">
        <f t="shared" ref="G4:G67" si="3">(C4+F4)*G$2</f>
        <v>0</v>
      </c>
      <c r="H4" s="92">
        <f t="shared" ref="H4:H67" si="4">(C4+F4+G4)*5.5722%</f>
        <v>0</v>
      </c>
      <c r="I4" s="92">
        <f t="shared" ref="I4:I67" si="5">(C4+F4)*0.75%</f>
        <v>0</v>
      </c>
      <c r="J4" s="92">
        <f t="shared" ref="J4:J67" si="6">SUM(F4:I4)</f>
        <v>0</v>
      </c>
      <c r="K4" s="318">
        <f t="shared" ref="K4:K67" si="7">D4*48.75</f>
        <v>0</v>
      </c>
      <c r="L4" s="323">
        <f t="shared" ref="L4:L67" si="8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f>'2028'!R4*1.02</f>
        <v>60772.306498369428</v>
      </c>
      <c r="S4" s="90">
        <f t="shared" ref="S4:S67" si="9">+R4*12/313/75</f>
        <v>31.065715781914083</v>
      </c>
      <c r="T4" s="89">
        <v>37.5</v>
      </c>
      <c r="U4" s="92">
        <f t="shared" si="1"/>
        <v>815.57926665756509</v>
      </c>
      <c r="V4" s="92">
        <f t="shared" ref="V4:V67" si="10">(R4+U4)*V$2</f>
        <v>8160.3948638660768</v>
      </c>
      <c r="W4" s="92">
        <f t="shared" ref="W4:W67" si="11">(R4+U4+V4)*5.45%</f>
        <v>3801.2812942746723</v>
      </c>
      <c r="X4" s="92">
        <f t="shared" ref="X4:X67" si="12">(R4+U4+V4)*0.75%</f>
        <v>523.11210471669801</v>
      </c>
      <c r="Y4" s="92">
        <f t="shared" ref="Y4:Y68" si="13">SUM(U4:X4)</f>
        <v>13300.367529515011</v>
      </c>
      <c r="Z4" s="318">
        <f t="shared" ref="Z4:Z67" si="14">S4*48.75</f>
        <v>1514.4536443683116</v>
      </c>
      <c r="AA4" s="323">
        <f t="shared" ref="AA4:AA67" si="15">R4+U4+V4+W4+X4+Z4</f>
        <v>75587.127672252755</v>
      </c>
    </row>
    <row r="5" spans="1:27" x14ac:dyDescent="0.3">
      <c r="A5" s="88" t="s">
        <v>140</v>
      </c>
      <c r="B5" s="89" t="s">
        <v>134</v>
      </c>
      <c r="C5" s="90">
        <f>'2028'!C5*1.02</f>
        <v>0</v>
      </c>
      <c r="D5" s="90">
        <f t="shared" si="0"/>
        <v>0</v>
      </c>
      <c r="E5" s="89">
        <v>37.5</v>
      </c>
      <c r="F5" s="92">
        <f t="shared" si="2"/>
        <v>0</v>
      </c>
      <c r="G5" s="92">
        <f t="shared" si="3"/>
        <v>0</v>
      </c>
      <c r="H5" s="92">
        <f t="shared" si="4"/>
        <v>0</v>
      </c>
      <c r="I5" s="92">
        <f t="shared" si="5"/>
        <v>0</v>
      </c>
      <c r="J5" s="92">
        <f t="shared" si="6"/>
        <v>0</v>
      </c>
      <c r="K5" s="318">
        <f t="shared" si="7"/>
        <v>0</v>
      </c>
      <c r="L5" s="323">
        <f t="shared" si="8"/>
        <v>0</v>
      </c>
      <c r="P5" s="88" t="s">
        <v>141</v>
      </c>
      <c r="Q5" s="89" t="s">
        <v>137</v>
      </c>
      <c r="R5" s="90">
        <f>'2028'!R5*1.02</f>
        <v>62450.007863397921</v>
      </c>
      <c r="S5" s="90">
        <f t="shared" si="9"/>
        <v>31.9233267033344</v>
      </c>
      <c r="T5" s="89">
        <v>37.5</v>
      </c>
      <c r="U5" s="92">
        <f t="shared" si="1"/>
        <v>838.09443068210408</v>
      </c>
      <c r="V5" s="92">
        <f t="shared" si="10"/>
        <v>8385.6735539656038</v>
      </c>
      <c r="W5" s="92">
        <f t="shared" si="11"/>
        <v>3906.2207837184865</v>
      </c>
      <c r="X5" s="92">
        <f t="shared" si="12"/>
        <v>537.55331886034219</v>
      </c>
      <c r="Y5" s="92">
        <f t="shared" si="13"/>
        <v>13667.542087226537</v>
      </c>
      <c r="Z5" s="318">
        <f t="shared" si="14"/>
        <v>1556.2621767875521</v>
      </c>
      <c r="AA5" s="323">
        <f t="shared" si="15"/>
        <v>77673.812127412006</v>
      </c>
    </row>
    <row r="6" spans="1:27" x14ac:dyDescent="0.3">
      <c r="A6" s="88" t="s">
        <v>41</v>
      </c>
      <c r="B6" s="89" t="s">
        <v>134</v>
      </c>
      <c r="C6" s="90">
        <f>'2028'!C6*1.02</f>
        <v>0</v>
      </c>
      <c r="D6" s="90">
        <f t="shared" si="0"/>
        <v>0</v>
      </c>
      <c r="E6" s="89">
        <v>37.5</v>
      </c>
      <c r="F6" s="92">
        <f t="shared" si="2"/>
        <v>0</v>
      </c>
      <c r="G6" s="92">
        <f t="shared" si="3"/>
        <v>0</v>
      </c>
      <c r="H6" s="92">
        <f t="shared" si="4"/>
        <v>0</v>
      </c>
      <c r="I6" s="92">
        <f t="shared" si="5"/>
        <v>0</v>
      </c>
      <c r="J6" s="92">
        <f t="shared" si="6"/>
        <v>0</v>
      </c>
      <c r="K6" s="318">
        <f t="shared" si="7"/>
        <v>0</v>
      </c>
      <c r="L6" s="323">
        <f t="shared" si="8"/>
        <v>0</v>
      </c>
      <c r="P6" s="88" t="s">
        <v>142</v>
      </c>
      <c r="Q6" s="89" t="s">
        <v>137</v>
      </c>
      <c r="R6" s="90">
        <f>'2028'!R6*1.02</f>
        <v>64131.258667139438</v>
      </c>
      <c r="S6" s="90">
        <f t="shared" si="9"/>
        <v>32.782752034320474</v>
      </c>
      <c r="T6" s="89">
        <v>37.5</v>
      </c>
      <c r="U6" s="92">
        <f t="shared" si="1"/>
        <v>860.65722904519953</v>
      </c>
      <c r="V6" s="92">
        <f t="shared" si="10"/>
        <v>8611.4288562444654</v>
      </c>
      <c r="W6" s="92">
        <f t="shared" si="11"/>
        <v>4011.3822890073866</v>
      </c>
      <c r="X6" s="92">
        <f t="shared" si="12"/>
        <v>552.02508564321829</v>
      </c>
      <c r="Y6" s="92">
        <f t="shared" si="13"/>
        <v>14035.49345994027</v>
      </c>
      <c r="Z6" s="318">
        <f t="shared" si="14"/>
        <v>1598.1591616731232</v>
      </c>
      <c r="AA6" s="323">
        <f t="shared" si="15"/>
        <v>79764.911288752846</v>
      </c>
    </row>
    <row r="7" spans="1:27" x14ac:dyDescent="0.3">
      <c r="A7" s="88" t="s">
        <v>42</v>
      </c>
      <c r="B7" s="89" t="s">
        <v>134</v>
      </c>
      <c r="C7" s="90">
        <f>'2028'!C7*1.02</f>
        <v>0</v>
      </c>
      <c r="D7" s="90">
        <f t="shared" si="0"/>
        <v>0</v>
      </c>
      <c r="E7" s="89">
        <v>37.5</v>
      </c>
      <c r="F7" s="92">
        <f t="shared" si="2"/>
        <v>0</v>
      </c>
      <c r="G7" s="92">
        <f t="shared" si="3"/>
        <v>0</v>
      </c>
      <c r="H7" s="92">
        <f t="shared" si="4"/>
        <v>0</v>
      </c>
      <c r="I7" s="92">
        <f t="shared" si="5"/>
        <v>0</v>
      </c>
      <c r="J7" s="92">
        <f t="shared" si="6"/>
        <v>0</v>
      </c>
      <c r="K7" s="318">
        <f t="shared" si="7"/>
        <v>0</v>
      </c>
      <c r="L7" s="323">
        <f t="shared" si="8"/>
        <v>0</v>
      </c>
      <c r="P7" s="88" t="s">
        <v>143</v>
      </c>
      <c r="Q7" s="89" t="s">
        <v>137</v>
      </c>
      <c r="R7" s="90">
        <f>'2028'!R7*1.02</f>
        <v>65812.509470880934</v>
      </c>
      <c r="S7" s="90">
        <f t="shared" si="9"/>
        <v>33.642177365306551</v>
      </c>
      <c r="T7" s="89">
        <v>37.5</v>
      </c>
      <c r="U7" s="92">
        <f t="shared" si="1"/>
        <v>883.22002740829464</v>
      </c>
      <c r="V7" s="92">
        <f t="shared" si="10"/>
        <v>8837.1841585233233</v>
      </c>
      <c r="W7" s="92">
        <f t="shared" si="11"/>
        <v>4116.5437942962844</v>
      </c>
      <c r="X7" s="92">
        <f t="shared" si="12"/>
        <v>566.49685242609416</v>
      </c>
      <c r="Y7" s="92">
        <f t="shared" si="13"/>
        <v>14403.444832653997</v>
      </c>
      <c r="Z7" s="318">
        <f t="shared" si="14"/>
        <v>1640.0561465586943</v>
      </c>
      <c r="AA7" s="323">
        <f t="shared" si="15"/>
        <v>81856.010450093629</v>
      </c>
    </row>
    <row r="8" spans="1:27" x14ac:dyDescent="0.3">
      <c r="A8" s="88" t="s">
        <v>43</v>
      </c>
      <c r="B8" s="89" t="s">
        <v>134</v>
      </c>
      <c r="C8" s="90">
        <f>'2028'!C8*1.02</f>
        <v>0</v>
      </c>
      <c r="D8" s="90">
        <f t="shared" si="0"/>
        <v>0</v>
      </c>
      <c r="E8" s="89">
        <v>37.5</v>
      </c>
      <c r="F8" s="92">
        <f t="shared" si="2"/>
        <v>0</v>
      </c>
      <c r="G8" s="92">
        <f t="shared" si="3"/>
        <v>0</v>
      </c>
      <c r="H8" s="92">
        <f t="shared" si="4"/>
        <v>0</v>
      </c>
      <c r="I8" s="92">
        <f t="shared" si="5"/>
        <v>0</v>
      </c>
      <c r="J8" s="92">
        <f t="shared" si="6"/>
        <v>0</v>
      </c>
      <c r="K8" s="318">
        <f t="shared" si="7"/>
        <v>0</v>
      </c>
      <c r="L8" s="323">
        <f t="shared" si="8"/>
        <v>0</v>
      </c>
      <c r="P8" s="88" t="s">
        <v>144</v>
      </c>
      <c r="Q8" s="89" t="s">
        <v>137</v>
      </c>
      <c r="R8" s="90">
        <f>'2028'!R8*1.02</f>
        <v>66695.136564189306</v>
      </c>
      <c r="S8" s="90">
        <f t="shared" si="9"/>
        <v>34.093360543994528</v>
      </c>
      <c r="T8" s="89">
        <v>37.5</v>
      </c>
      <c r="U8" s="92">
        <f t="shared" si="1"/>
        <v>895.06509959609878</v>
      </c>
      <c r="V8" s="92">
        <f t="shared" si="10"/>
        <v>8955.7017204515669</v>
      </c>
      <c r="W8" s="92">
        <f t="shared" si="11"/>
        <v>4171.7517344409152</v>
      </c>
      <c r="X8" s="92">
        <f t="shared" si="12"/>
        <v>574.09427538177738</v>
      </c>
      <c r="Y8" s="92">
        <f t="shared" si="13"/>
        <v>14596.612829870359</v>
      </c>
      <c r="Z8" s="318">
        <f t="shared" si="14"/>
        <v>1662.0513265197333</v>
      </c>
      <c r="AA8" s="323">
        <f t="shared" si="15"/>
        <v>82953.800720579413</v>
      </c>
    </row>
    <row r="9" spans="1:27" x14ac:dyDescent="0.3">
      <c r="A9" s="88" t="s">
        <v>44</v>
      </c>
      <c r="B9" s="89" t="s">
        <v>134</v>
      </c>
      <c r="C9" s="90">
        <f>'2028'!C9*1.02</f>
        <v>57739.902691198782</v>
      </c>
      <c r="D9" s="90">
        <f t="shared" si="0"/>
        <v>29.515605209558483</v>
      </c>
      <c r="E9" s="89">
        <v>37.5</v>
      </c>
      <c r="F9" s="92">
        <f t="shared" si="2"/>
        <v>774.88366341716153</v>
      </c>
      <c r="G9" s="92">
        <f t="shared" si="3"/>
        <v>7753.2091919866125</v>
      </c>
      <c r="H9" s="92">
        <f t="shared" si="4"/>
        <v>3692.5852478477873</v>
      </c>
      <c r="I9" s="92">
        <f t="shared" si="5"/>
        <v>438.86089765961952</v>
      </c>
      <c r="J9" s="92">
        <f t="shared" si="6"/>
        <v>12659.53900091118</v>
      </c>
      <c r="K9" s="318">
        <f t="shared" si="7"/>
        <v>1438.8857539659762</v>
      </c>
      <c r="L9" s="323">
        <f t="shared" si="8"/>
        <v>71838.327446075942</v>
      </c>
      <c r="P9" s="88" t="s">
        <v>145</v>
      </c>
      <c r="Q9" s="89" t="s">
        <v>137</v>
      </c>
      <c r="R9" s="90">
        <f>'2028'!R9*1.02</f>
        <v>67580.129949973008</v>
      </c>
      <c r="S9" s="90">
        <f t="shared" si="9"/>
        <v>34.545753329059679</v>
      </c>
      <c r="T9" s="89">
        <v>37.5</v>
      </c>
      <c r="U9" s="92">
        <f t="shared" si="1"/>
        <v>906.94192800960718</v>
      </c>
      <c r="V9" s="92">
        <f t="shared" si="10"/>
        <v>9074.5370238326959</v>
      </c>
      <c r="W9" s="92">
        <f t="shared" si="11"/>
        <v>4227.1076851489343</v>
      </c>
      <c r="X9" s="92">
        <f t="shared" si="12"/>
        <v>581.71206676361487</v>
      </c>
      <c r="Y9" s="92">
        <f t="shared" si="13"/>
        <v>14790.298703754852</v>
      </c>
      <c r="Z9" s="318">
        <f t="shared" si="14"/>
        <v>1684.1054747916594</v>
      </c>
      <c r="AA9" s="323">
        <f t="shared" si="15"/>
        <v>84054.534128519532</v>
      </c>
    </row>
    <row r="10" spans="1:27" x14ac:dyDescent="0.3">
      <c r="A10" s="88" t="s">
        <v>45</v>
      </c>
      <c r="B10" s="89" t="s">
        <v>134</v>
      </c>
      <c r="C10" s="90">
        <f>'2028'!C10*1.02</f>
        <v>58946.71185363111</v>
      </c>
      <c r="D10" s="90">
        <f t="shared" si="0"/>
        <v>30.13250446192006</v>
      </c>
      <c r="E10" s="89">
        <v>37.5</v>
      </c>
      <c r="F10" s="92">
        <f t="shared" si="2"/>
        <v>791.07933852649103</v>
      </c>
      <c r="G10" s="92">
        <f t="shared" si="3"/>
        <v>7915.2573329608822</v>
      </c>
      <c r="H10" s="92">
        <f t="shared" si="4"/>
        <v>3769.7631699166518</v>
      </c>
      <c r="I10" s="92">
        <f t="shared" si="5"/>
        <v>448.03343394118201</v>
      </c>
      <c r="J10" s="92">
        <f t="shared" si="6"/>
        <v>12924.133275345208</v>
      </c>
      <c r="K10" s="318">
        <f t="shared" si="7"/>
        <v>1468.9595925186029</v>
      </c>
      <c r="L10" s="323">
        <f t="shared" si="8"/>
        <v>73339.804721494918</v>
      </c>
      <c r="P10" s="88" t="s">
        <v>146</v>
      </c>
      <c r="Q10" s="89" t="s">
        <v>137</v>
      </c>
      <c r="R10" s="90">
        <f>'2028'!R10*1.02</f>
        <v>69283.860532230421</v>
      </c>
      <c r="S10" s="90">
        <f t="shared" si="9"/>
        <v>35.416669920628976</v>
      </c>
      <c r="T10" s="89">
        <v>37.5</v>
      </c>
      <c r="U10" s="92">
        <f t="shared" si="1"/>
        <v>929.80641051689599</v>
      </c>
      <c r="V10" s="92">
        <f t="shared" si="10"/>
        <v>9303.3108699140193</v>
      </c>
      <c r="W10" s="92">
        <f t="shared" si="11"/>
        <v>4333.6752907900418</v>
      </c>
      <c r="X10" s="92">
        <f t="shared" si="12"/>
        <v>596.37733359495985</v>
      </c>
      <c r="Y10" s="92">
        <f t="shared" si="13"/>
        <v>15163.169904815917</v>
      </c>
      <c r="Z10" s="318">
        <f t="shared" si="14"/>
        <v>1726.5626586306626</v>
      </c>
      <c r="AA10" s="323">
        <f t="shared" si="15"/>
        <v>86173.593095676988</v>
      </c>
    </row>
    <row r="11" spans="1:27" x14ac:dyDescent="0.3">
      <c r="A11" s="88" t="s">
        <v>46</v>
      </c>
      <c r="B11" s="89" t="s">
        <v>134</v>
      </c>
      <c r="C11" s="90">
        <f>'2028'!C11*1.02</f>
        <v>60164.169332202553</v>
      </c>
      <c r="D11" s="90">
        <f t="shared" si="0"/>
        <v>30.75484694297894</v>
      </c>
      <c r="E11" s="89">
        <v>37.5</v>
      </c>
      <c r="F11" s="92">
        <f t="shared" si="2"/>
        <v>807.4179166514914</v>
      </c>
      <c r="G11" s="92">
        <f t="shared" si="3"/>
        <v>8078.7353104731619</v>
      </c>
      <c r="H11" s="92">
        <f t="shared" si="4"/>
        <v>3847.6220736508303</v>
      </c>
      <c r="I11" s="92">
        <f t="shared" si="5"/>
        <v>457.28690436640534</v>
      </c>
      <c r="J11" s="92">
        <f t="shared" si="6"/>
        <v>13191.062205141889</v>
      </c>
      <c r="K11" s="318">
        <f t="shared" si="7"/>
        <v>1499.2987884702234</v>
      </c>
      <c r="L11" s="323">
        <f t="shared" si="8"/>
        <v>74854.530325814674</v>
      </c>
      <c r="P11" s="88" t="s">
        <v>147</v>
      </c>
      <c r="Q11" s="89" t="s">
        <v>137</v>
      </c>
      <c r="R11" s="90">
        <f>'2028'!R11*1.02</f>
        <v>70338.043830002192</v>
      </c>
      <c r="S11" s="90">
        <f t="shared" si="9"/>
        <v>35.955549561662465</v>
      </c>
      <c r="T11" s="89">
        <v>37.5</v>
      </c>
      <c r="U11" s="92">
        <f t="shared" si="1"/>
        <v>943.95380906828086</v>
      </c>
      <c r="V11" s="92">
        <f t="shared" si="10"/>
        <v>9444.8646871768378</v>
      </c>
      <c r="W11" s="92">
        <f t="shared" si="11"/>
        <v>4399.6139967804784</v>
      </c>
      <c r="X11" s="92">
        <f t="shared" si="12"/>
        <v>605.45146744685485</v>
      </c>
      <c r="Y11" s="92">
        <f t="shared" si="13"/>
        <v>15393.883960472453</v>
      </c>
      <c r="Z11" s="318">
        <f t="shared" si="14"/>
        <v>1752.8330411310451</v>
      </c>
      <c r="AA11" s="323">
        <f t="shared" si="15"/>
        <v>87484.760831605687</v>
      </c>
    </row>
    <row r="12" spans="1:27" x14ac:dyDescent="0.3">
      <c r="A12" s="88" t="s">
        <v>47</v>
      </c>
      <c r="B12" s="89" t="s">
        <v>134</v>
      </c>
      <c r="C12" s="90">
        <f>'2028'!C12*1.02</f>
        <v>61977.932514564083</v>
      </c>
      <c r="D12" s="90">
        <f t="shared" si="0"/>
        <v>31.682010231087073</v>
      </c>
      <c r="E12" s="89">
        <v>37.5</v>
      </c>
      <c r="F12" s="92">
        <f t="shared" si="2"/>
        <v>831.75906365404251</v>
      </c>
      <c r="G12" s="92">
        <f t="shared" si="3"/>
        <v>8322.284134113901</v>
      </c>
      <c r="H12" s="92">
        <f t="shared" si="4"/>
        <v>3963.6159506425652</v>
      </c>
      <c r="I12" s="92">
        <f t="shared" si="5"/>
        <v>471.07268683663591</v>
      </c>
      <c r="J12" s="92">
        <f t="shared" si="6"/>
        <v>13588.731835247145</v>
      </c>
      <c r="K12" s="318">
        <f t="shared" si="7"/>
        <v>1544.4979987654949</v>
      </c>
      <c r="L12" s="323">
        <f t="shared" si="8"/>
        <v>77111.16234857672</v>
      </c>
      <c r="P12" s="88" t="s">
        <v>148</v>
      </c>
      <c r="Q12" s="89" t="s">
        <v>137</v>
      </c>
      <c r="R12" s="90">
        <f>'2028'!R12*1.02</f>
        <v>71386.311396585588</v>
      </c>
      <c r="S12" s="90">
        <f t="shared" si="9"/>
        <v>36.491405186753013</v>
      </c>
      <c r="T12" s="89">
        <v>37.5</v>
      </c>
      <c r="U12" s="92">
        <f t="shared" si="1"/>
        <v>958.02181705540477</v>
      </c>
      <c r="V12" s="92">
        <f t="shared" si="10"/>
        <v>9585.6241508074309</v>
      </c>
      <c r="W12" s="92">
        <f t="shared" si="11"/>
        <v>4465.1826763624385</v>
      </c>
      <c r="X12" s="92">
        <f t="shared" si="12"/>
        <v>614.47468023336307</v>
      </c>
      <c r="Y12" s="92">
        <f t="shared" si="13"/>
        <v>15623.303324458639</v>
      </c>
      <c r="Z12" s="318">
        <f t="shared" si="14"/>
        <v>1778.9560028542094</v>
      </c>
      <c r="AA12" s="323">
        <f t="shared" si="15"/>
        <v>88788.570723898432</v>
      </c>
    </row>
    <row r="13" spans="1:27" x14ac:dyDescent="0.3">
      <c r="A13" s="88" t="s">
        <v>48</v>
      </c>
      <c r="B13" s="89" t="s">
        <v>134</v>
      </c>
      <c r="C13" s="90">
        <f>'2028'!C13*1.02</f>
        <v>63194.206846897847</v>
      </c>
      <c r="D13" s="90">
        <f t="shared" si="0"/>
        <v>32.303747908957369</v>
      </c>
      <c r="E13" s="89">
        <v>37.5</v>
      </c>
      <c r="F13" s="92">
        <f t="shared" si="2"/>
        <v>848.08176366619045</v>
      </c>
      <c r="G13" s="92">
        <f t="shared" si="3"/>
        <v>8485.6032408997344</v>
      </c>
      <c r="H13" s="92">
        <f t="shared" si="4"/>
        <v>4041.3991897472633</v>
      </c>
      <c r="I13" s="92">
        <f t="shared" si="5"/>
        <v>480.31716457923022</v>
      </c>
      <c r="J13" s="92">
        <f t="shared" si="6"/>
        <v>13855.401358892419</v>
      </c>
      <c r="K13" s="318">
        <f t="shared" si="7"/>
        <v>1574.8077105616717</v>
      </c>
      <c r="L13" s="323">
        <f t="shared" si="8"/>
        <v>78624.415916351922</v>
      </c>
      <c r="P13" s="88" t="s">
        <v>149</v>
      </c>
      <c r="Q13" s="89" t="s">
        <v>137</v>
      </c>
      <c r="R13" s="90">
        <f>'2028'!R13*1.02</f>
        <v>73481.663383514679</v>
      </c>
      <c r="S13" s="90">
        <f t="shared" si="9"/>
        <v>37.562511633745522</v>
      </c>
      <c r="T13" s="89">
        <v>37.5</v>
      </c>
      <c r="U13" s="92">
        <f t="shared" si="1"/>
        <v>986.1419549167997</v>
      </c>
      <c r="V13" s="92">
        <f t="shared" si="10"/>
        <v>9866.9842073421714</v>
      </c>
      <c r="W13" s="92">
        <f t="shared" si="11"/>
        <v>4596.2460302446643</v>
      </c>
      <c r="X13" s="92">
        <f t="shared" si="12"/>
        <v>632.51092159330244</v>
      </c>
      <c r="Y13" s="92">
        <f t="shared" si="13"/>
        <v>16081.88311409694</v>
      </c>
      <c r="Z13" s="318">
        <f t="shared" si="14"/>
        <v>1831.1724421450942</v>
      </c>
      <c r="AA13" s="323">
        <f t="shared" si="15"/>
        <v>91394.718939756727</v>
      </c>
    </row>
    <row r="14" spans="1:27" x14ac:dyDescent="0.3">
      <c r="A14" s="88" t="s">
        <v>49</v>
      </c>
      <c r="B14" s="89" t="s">
        <v>134</v>
      </c>
      <c r="C14" s="90">
        <f>'2028'!C14*1.02</f>
        <v>64101.680011197466</v>
      </c>
      <c r="D14" s="90">
        <f t="shared" si="0"/>
        <v>32.76763195460574</v>
      </c>
      <c r="E14" s="89">
        <v>37.5</v>
      </c>
      <c r="F14" s="92">
        <f t="shared" si="2"/>
        <v>860.26027622389233</v>
      </c>
      <c r="G14" s="92">
        <f t="shared" si="3"/>
        <v>8607.4570880833307</v>
      </c>
      <c r="H14" s="92">
        <f t="shared" si="4"/>
        <v>4099.4339605578716</v>
      </c>
      <c r="I14" s="92">
        <f t="shared" si="5"/>
        <v>487.21455215566016</v>
      </c>
      <c r="J14" s="92">
        <f t="shared" si="6"/>
        <v>14054.365877020755</v>
      </c>
      <c r="K14" s="318">
        <f t="shared" si="7"/>
        <v>1597.4220577870299</v>
      </c>
      <c r="L14" s="323">
        <f t="shared" si="8"/>
        <v>79753.467946005258</v>
      </c>
      <c r="P14" s="88" t="s">
        <v>150</v>
      </c>
      <c r="Q14" s="89" t="s">
        <v>137</v>
      </c>
      <c r="R14" s="90">
        <f>'2028'!R14*1.02</f>
        <v>75585.297394107489</v>
      </c>
      <c r="S14" s="90">
        <f t="shared" si="9"/>
        <v>38.637851703058139</v>
      </c>
      <c r="T14" s="89">
        <v>37.5</v>
      </c>
      <c r="U14" s="92">
        <f t="shared" si="1"/>
        <v>1014.3732395681603</v>
      </c>
      <c r="V14" s="92">
        <f t="shared" si="10"/>
        <v>10149.456358962023</v>
      </c>
      <c r="W14" s="92">
        <f t="shared" si="11"/>
        <v>4727.8274210987529</v>
      </c>
      <c r="X14" s="92">
        <f t="shared" si="12"/>
        <v>650.61845244478252</v>
      </c>
      <c r="Y14" s="92">
        <f t="shared" si="13"/>
        <v>16542.275472073718</v>
      </c>
      <c r="Z14" s="318">
        <f t="shared" si="14"/>
        <v>1883.5952705240843</v>
      </c>
      <c r="AA14" s="323">
        <f t="shared" si="15"/>
        <v>94011.168136705295</v>
      </c>
    </row>
    <row r="15" spans="1:27" x14ac:dyDescent="0.3">
      <c r="A15" s="88" t="s">
        <v>50</v>
      </c>
      <c r="B15" s="89" t="s">
        <v>134</v>
      </c>
      <c r="C15" s="90">
        <f>'2028'!C15*1.02</f>
        <v>65322.686928481948</v>
      </c>
      <c r="D15" s="90">
        <f t="shared" si="0"/>
        <v>33.391788845230394</v>
      </c>
      <c r="E15" s="89">
        <v>37.5</v>
      </c>
      <c r="F15" s="92">
        <f t="shared" si="2"/>
        <v>876.64648868744951</v>
      </c>
      <c r="G15" s="92">
        <f t="shared" si="3"/>
        <v>8771.4116777749459</v>
      </c>
      <c r="H15" s="92">
        <f t="shared" si="4"/>
        <v>4177.519858180488</v>
      </c>
      <c r="I15" s="92">
        <f t="shared" si="5"/>
        <v>496.49500062877047</v>
      </c>
      <c r="J15" s="92">
        <f t="shared" si="6"/>
        <v>14322.073025271655</v>
      </c>
      <c r="K15" s="318">
        <f t="shared" si="7"/>
        <v>1627.8497062049817</v>
      </c>
      <c r="L15" s="323">
        <f t="shared" si="8"/>
        <v>81272.609659958587</v>
      </c>
      <c r="P15" s="88" t="s">
        <v>151</v>
      </c>
      <c r="Q15" s="89" t="s">
        <v>137</v>
      </c>
      <c r="R15" s="90">
        <f>'2028'!R15*1.02</f>
        <v>77681.832527274251</v>
      </c>
      <c r="S15" s="90">
        <f t="shared" si="9"/>
        <v>39.709562953239235</v>
      </c>
      <c r="T15" s="89">
        <v>37.5</v>
      </c>
      <c r="U15" s="92">
        <f t="shared" si="1"/>
        <v>1042.5092555424076</v>
      </c>
      <c r="V15" s="92">
        <f t="shared" si="10"/>
        <v>10430.975286223207</v>
      </c>
      <c r="W15" s="92">
        <f t="shared" si="11"/>
        <v>4858.9647802626732</v>
      </c>
      <c r="X15" s="92">
        <f t="shared" si="12"/>
        <v>668.66487801779897</v>
      </c>
      <c r="Y15" s="92">
        <f t="shared" si="13"/>
        <v>17001.114200046086</v>
      </c>
      <c r="Z15" s="318">
        <f t="shared" si="14"/>
        <v>1935.8411939704126</v>
      </c>
      <c r="AA15" s="323">
        <f t="shared" si="15"/>
        <v>96618.787921290743</v>
      </c>
    </row>
    <row r="16" spans="1:27" x14ac:dyDescent="0.3">
      <c r="A16" s="88" t="s">
        <v>51</v>
      </c>
      <c r="B16" s="89" t="s">
        <v>134</v>
      </c>
      <c r="C16" s="90">
        <f>'2028'!C16*1.02</f>
        <v>67151.831011933304</v>
      </c>
      <c r="D16" s="90">
        <f t="shared" si="0"/>
        <v>34.326814574790184</v>
      </c>
      <c r="E16" s="89">
        <v>37.5</v>
      </c>
      <c r="F16" s="92">
        <f t="shared" si="2"/>
        <v>901.19405115708037</v>
      </c>
      <c r="G16" s="92">
        <f t="shared" si="3"/>
        <v>9017.0258208594769</v>
      </c>
      <c r="H16" s="92">
        <f t="shared" si="4"/>
        <v>4294.4973753554541</v>
      </c>
      <c r="I16" s="92">
        <f t="shared" si="5"/>
        <v>510.39768797317788</v>
      </c>
      <c r="J16" s="92">
        <f t="shared" si="6"/>
        <v>14723.114935345191</v>
      </c>
      <c r="K16" s="318">
        <f t="shared" si="7"/>
        <v>1673.4322105210215</v>
      </c>
      <c r="L16" s="323">
        <f t="shared" si="8"/>
        <v>83548.378157799511</v>
      </c>
      <c r="P16" s="88" t="s">
        <v>152</v>
      </c>
      <c r="Q16" s="89" t="s">
        <v>137</v>
      </c>
      <c r="R16" s="90">
        <f>'2028'!R16*1.02</f>
        <v>79780.733952916358</v>
      </c>
      <c r="S16" s="90">
        <f t="shared" si="9"/>
        <v>40.782483809797505</v>
      </c>
      <c r="T16" s="89">
        <v>37.5</v>
      </c>
      <c r="U16" s="92">
        <f t="shared" si="1"/>
        <v>1070.6770277423591</v>
      </c>
      <c r="V16" s="92">
        <f t="shared" si="10"/>
        <v>10712.81195493728</v>
      </c>
      <c r="W16" s="92">
        <f t="shared" si="11"/>
        <v>4990.2501499899818</v>
      </c>
      <c r="X16" s="92">
        <f t="shared" si="12"/>
        <v>686.73167201696992</v>
      </c>
      <c r="Y16" s="92">
        <f t="shared" si="13"/>
        <v>17460.470804686589</v>
      </c>
      <c r="Z16" s="318">
        <f t="shared" si="14"/>
        <v>1988.1460857276284</v>
      </c>
      <c r="AA16" s="323">
        <f t="shared" si="15"/>
        <v>99229.350843330583</v>
      </c>
    </row>
    <row r="17" spans="1:27" x14ac:dyDescent="0.3">
      <c r="A17" s="88" t="s">
        <v>52</v>
      </c>
      <c r="B17" s="89" t="s">
        <v>134</v>
      </c>
      <c r="C17" s="90">
        <f>'2028'!C17*1.02</f>
        <v>68980.975095384652</v>
      </c>
      <c r="D17" s="90">
        <f t="shared" si="0"/>
        <v>35.261840304349981</v>
      </c>
      <c r="E17" s="89">
        <v>37.5</v>
      </c>
      <c r="F17" s="92">
        <f t="shared" si="2"/>
        <v>925.74161362671111</v>
      </c>
      <c r="G17" s="92">
        <f t="shared" si="3"/>
        <v>9262.639963944006</v>
      </c>
      <c r="H17" s="92">
        <f t="shared" si="4"/>
        <v>4411.4748925304184</v>
      </c>
      <c r="I17" s="92">
        <f t="shared" si="5"/>
        <v>524.30037531758524</v>
      </c>
      <c r="J17" s="92">
        <f t="shared" si="6"/>
        <v>15124.15684541872</v>
      </c>
      <c r="K17" s="318">
        <f t="shared" si="7"/>
        <v>1719.0147148370615</v>
      </c>
      <c r="L17" s="323">
        <f t="shared" si="8"/>
        <v>85824.146655640434</v>
      </c>
      <c r="P17" s="88" t="s">
        <v>153</v>
      </c>
      <c r="Q17" s="89" t="s">
        <v>137</v>
      </c>
      <c r="R17" s="90">
        <f>'2028'!R17*1.02</f>
        <v>82047.642144308862</v>
      </c>
      <c r="S17" s="90">
        <f t="shared" si="9"/>
        <v>41.941286719135519</v>
      </c>
      <c r="T17" s="89">
        <v>37.5</v>
      </c>
      <c r="U17" s="92">
        <f t="shared" si="1"/>
        <v>1101.0994919673353</v>
      </c>
      <c r="V17" s="92">
        <f t="shared" si="10"/>
        <v>11017.208266806598</v>
      </c>
      <c r="W17" s="92">
        <f t="shared" si="11"/>
        <v>5132.0442697180124</v>
      </c>
      <c r="X17" s="92">
        <f t="shared" si="12"/>
        <v>706.24462427312096</v>
      </c>
      <c r="Y17" s="92">
        <f t="shared" si="13"/>
        <v>17956.596652765067</v>
      </c>
      <c r="Z17" s="318">
        <f t="shared" si="14"/>
        <v>2044.6377275578566</v>
      </c>
      <c r="AA17" s="323">
        <f t="shared" si="15"/>
        <v>102048.87652463179</v>
      </c>
    </row>
    <row r="18" spans="1:27" x14ac:dyDescent="0.3">
      <c r="A18" s="88" t="s">
        <v>53</v>
      </c>
      <c r="B18" s="89" t="s">
        <v>134</v>
      </c>
      <c r="C18" s="90">
        <f>'2028'!C18*1.02</f>
        <v>70813.668617549061</v>
      </c>
      <c r="D18" s="90">
        <f t="shared" si="0"/>
        <v>36.19868044347556</v>
      </c>
      <c r="E18" s="89">
        <v>37.5</v>
      </c>
      <c r="F18" s="92">
        <f t="shared" si="2"/>
        <v>950.33681043489923</v>
      </c>
      <c r="G18" s="92">
        <f t="shared" si="3"/>
        <v>9508.730719207877</v>
      </c>
      <c r="H18" s="92">
        <f t="shared" si="4"/>
        <v>4528.6794035938228</v>
      </c>
      <c r="I18" s="92">
        <f t="shared" si="5"/>
        <v>538.23004070987975</v>
      </c>
      <c r="J18" s="92">
        <f t="shared" si="6"/>
        <v>15525.976973946477</v>
      </c>
      <c r="K18" s="318">
        <f t="shared" si="7"/>
        <v>1764.6856716194336</v>
      </c>
      <c r="L18" s="323">
        <f t="shared" si="8"/>
        <v>88104.331263114975</v>
      </c>
      <c r="P18" s="88" t="s">
        <v>154</v>
      </c>
      <c r="Q18" s="89" t="s">
        <v>137</v>
      </c>
      <c r="R18" s="90">
        <f>'2028'!R18*1.02</f>
        <v>84342.945845405673</v>
      </c>
      <c r="S18" s="90">
        <f t="shared" si="9"/>
        <v>43.114604904999709</v>
      </c>
      <c r="T18" s="89">
        <v>37.5</v>
      </c>
      <c r="U18" s="92">
        <f t="shared" si="1"/>
        <v>1131.9030309007662</v>
      </c>
      <c r="V18" s="92">
        <f t="shared" si="10"/>
        <v>11325.417476110604</v>
      </c>
      <c r="W18" s="92">
        <f t="shared" si="11"/>
        <v>5275.6145162067287</v>
      </c>
      <c r="X18" s="92">
        <f t="shared" si="12"/>
        <v>726.00199764312777</v>
      </c>
      <c r="Y18" s="92">
        <f t="shared" si="13"/>
        <v>18458.937020861227</v>
      </c>
      <c r="Z18" s="318">
        <f t="shared" si="14"/>
        <v>2101.8369891187358</v>
      </c>
      <c r="AA18" s="323">
        <f t="shared" si="15"/>
        <v>104903.71985538561</v>
      </c>
    </row>
    <row r="19" spans="1:27" x14ac:dyDescent="0.3">
      <c r="A19" s="88" t="s">
        <v>54</v>
      </c>
      <c r="B19" s="89" t="s">
        <v>134</v>
      </c>
      <c r="C19" s="90">
        <f>'2028'!C19*1.02</f>
        <v>72641.629554762723</v>
      </c>
      <c r="D19" s="90">
        <f t="shared" si="0"/>
        <v>37.133101369846756</v>
      </c>
      <c r="E19" s="89">
        <v>37.5</v>
      </c>
      <c r="F19" s="92">
        <f t="shared" si="2"/>
        <v>974.86849479167768</v>
      </c>
      <c r="G19" s="92">
        <f t="shared" si="3"/>
        <v>9754.1859915659588</v>
      </c>
      <c r="H19" s="92">
        <f t="shared" si="4"/>
        <v>4645.5812561393077</v>
      </c>
      <c r="I19" s="92">
        <f t="shared" si="5"/>
        <v>552.12373537165797</v>
      </c>
      <c r="J19" s="92">
        <f t="shared" si="6"/>
        <v>15926.759477868602</v>
      </c>
      <c r="K19" s="318">
        <f t="shared" si="7"/>
        <v>1810.2386917800293</v>
      </c>
      <c r="L19" s="323">
        <f t="shared" si="8"/>
        <v>90378.627724411359</v>
      </c>
      <c r="P19" s="88" t="s">
        <v>155</v>
      </c>
      <c r="Q19" s="89" t="s">
        <v>137</v>
      </c>
      <c r="R19" s="90">
        <f>'2028'!R19*1.02</f>
        <v>86613.403475511179</v>
      </c>
      <c r="S19" s="90">
        <f t="shared" si="9"/>
        <v>44.275222223903484</v>
      </c>
      <c r="T19" s="89">
        <v>37.5</v>
      </c>
      <c r="U19" s="92">
        <f t="shared" si="1"/>
        <v>1162.3731294642989</v>
      </c>
      <c r="V19" s="92">
        <f t="shared" si="10"/>
        <v>11630.290400159251</v>
      </c>
      <c r="W19" s="92">
        <f t="shared" si="11"/>
        <v>5417.630651779843</v>
      </c>
      <c r="X19" s="92">
        <f t="shared" si="12"/>
        <v>745.54550253851039</v>
      </c>
      <c r="Y19" s="92">
        <f t="shared" si="13"/>
        <v>18955.8396839419</v>
      </c>
      <c r="Z19" s="318">
        <f t="shared" si="14"/>
        <v>2158.4170834152947</v>
      </c>
      <c r="AA19" s="323">
        <f t="shared" si="15"/>
        <v>107727.66024286837</v>
      </c>
    </row>
    <row r="20" spans="1:27" x14ac:dyDescent="0.3">
      <c r="A20" s="88" t="s">
        <v>55</v>
      </c>
      <c r="B20" s="89" t="s">
        <v>134</v>
      </c>
      <c r="C20" s="90">
        <f>'2028'!C20*1.02</f>
        <v>75689.414263023253</v>
      </c>
      <c r="D20" s="90">
        <f t="shared" si="0"/>
        <v>38.691074383654062</v>
      </c>
      <c r="E20" s="89">
        <v>37.5</v>
      </c>
      <c r="F20" s="92">
        <f t="shared" si="2"/>
        <v>1015.7705134991617</v>
      </c>
      <c r="G20" s="92">
        <f t="shared" si="3"/>
        <v>10163.43698288922</v>
      </c>
      <c r="H20" s="92">
        <f t="shared" si="4"/>
        <v>4840.493341677934</v>
      </c>
      <c r="I20" s="92">
        <f t="shared" si="5"/>
        <v>575.28888582391801</v>
      </c>
      <c r="J20" s="92">
        <f t="shared" si="6"/>
        <v>16594.98972389023</v>
      </c>
      <c r="K20" s="318">
        <f t="shared" si="7"/>
        <v>1886.1898762031356</v>
      </c>
      <c r="L20" s="323">
        <f t="shared" si="8"/>
        <v>94170.593863116621</v>
      </c>
      <c r="P20" s="88" t="s">
        <v>156</v>
      </c>
      <c r="Q20" s="89" t="s">
        <v>137</v>
      </c>
      <c r="R20" s="90">
        <f>'2028'!R20*1.02</f>
        <v>88108.900319937136</v>
      </c>
      <c r="S20" s="90">
        <f t="shared" si="9"/>
        <v>45.039693454280965</v>
      </c>
      <c r="T20" s="89">
        <v>37.5</v>
      </c>
      <c r="U20" s="92">
        <f t="shared" si="1"/>
        <v>1182.4430641095857</v>
      </c>
      <c r="V20" s="92">
        <f t="shared" si="10"/>
        <v>11831.10299838619</v>
      </c>
      <c r="W20" s="92">
        <f t="shared" si="11"/>
        <v>5511.1733278425936</v>
      </c>
      <c r="X20" s="92">
        <f t="shared" si="12"/>
        <v>758.41834786824688</v>
      </c>
      <c r="Y20" s="92">
        <f t="shared" si="13"/>
        <v>19283.137738206617</v>
      </c>
      <c r="Z20" s="318">
        <f t="shared" si="14"/>
        <v>2195.6850558961969</v>
      </c>
      <c r="AA20" s="323">
        <f t="shared" si="15"/>
        <v>109587.72311403997</v>
      </c>
    </row>
    <row r="21" spans="1:27" x14ac:dyDescent="0.3">
      <c r="A21" s="88" t="s">
        <v>56</v>
      </c>
      <c r="B21" s="89" t="s">
        <v>134</v>
      </c>
      <c r="C21" s="90">
        <f>'2028'!C21*1.02</f>
        <v>77519.741492712245</v>
      </c>
      <c r="D21" s="90">
        <f t="shared" si="0"/>
        <v>39.626704916402424</v>
      </c>
      <c r="E21" s="89">
        <v>37.5</v>
      </c>
      <c r="F21" s="92">
        <f t="shared" si="2"/>
        <v>1040.3339540816444</v>
      </c>
      <c r="G21" s="92">
        <f t="shared" si="3"/>
        <v>10409.20999670019</v>
      </c>
      <c r="H21" s="92">
        <f t="shared" si="4"/>
        <v>4957.546523482376</v>
      </c>
      <c r="I21" s="92">
        <f t="shared" si="5"/>
        <v>589.20056585095415</v>
      </c>
      <c r="J21" s="92">
        <f t="shared" si="6"/>
        <v>16996.291040115168</v>
      </c>
      <c r="K21" s="318">
        <f t="shared" si="7"/>
        <v>1931.8018646746182</v>
      </c>
      <c r="L21" s="323">
        <f t="shared" si="8"/>
        <v>96447.834397502025</v>
      </c>
      <c r="P21" s="88" t="s">
        <v>157</v>
      </c>
      <c r="Q21" s="89" t="s">
        <v>137</v>
      </c>
      <c r="R21" s="90">
        <f>'2028'!R21*1.02</f>
        <v>89604.397164363108</v>
      </c>
      <c r="S21" s="90">
        <f t="shared" si="9"/>
        <v>45.80416468465846</v>
      </c>
      <c r="T21" s="89">
        <v>37.5</v>
      </c>
      <c r="U21" s="92">
        <f t="shared" si="1"/>
        <v>1202.512998754873</v>
      </c>
      <c r="V21" s="92">
        <f t="shared" si="10"/>
        <v>12031.915596613133</v>
      </c>
      <c r="W21" s="92">
        <f t="shared" si="11"/>
        <v>5604.716003905346</v>
      </c>
      <c r="X21" s="92">
        <f t="shared" si="12"/>
        <v>771.29119319798338</v>
      </c>
      <c r="Y21" s="92">
        <f t="shared" si="13"/>
        <v>19610.435792471337</v>
      </c>
      <c r="Z21" s="318">
        <f t="shared" si="14"/>
        <v>2232.9530283771001</v>
      </c>
      <c r="AA21" s="323">
        <f t="shared" si="15"/>
        <v>111447.78598521154</v>
      </c>
    </row>
    <row r="22" spans="1:27" x14ac:dyDescent="0.3">
      <c r="A22" s="88" t="s">
        <v>57</v>
      </c>
      <c r="B22" s="89" t="s">
        <v>134</v>
      </c>
      <c r="C22" s="90">
        <f>'2028'!C22*1.02</f>
        <v>79044.816993080181</v>
      </c>
      <c r="D22" s="90">
        <f t="shared" si="0"/>
        <v>40.406296226494653</v>
      </c>
      <c r="E22" s="89">
        <v>37.5</v>
      </c>
      <c r="F22" s="92">
        <f t="shared" si="2"/>
        <v>1060.8008415482386</v>
      </c>
      <c r="G22" s="92">
        <f t="shared" si="3"/>
        <v>10613.994363088266</v>
      </c>
      <c r="H22" s="92">
        <f t="shared" si="4"/>
        <v>5055.0782308811677</v>
      </c>
      <c r="I22" s="92">
        <f t="shared" si="5"/>
        <v>600.79213375971312</v>
      </c>
      <c r="J22" s="92">
        <f t="shared" si="6"/>
        <v>17330.665569277386</v>
      </c>
      <c r="K22" s="318">
        <f t="shared" si="7"/>
        <v>1969.8069410416144</v>
      </c>
      <c r="L22" s="323">
        <f t="shared" si="8"/>
        <v>98345.289503399166</v>
      </c>
      <c r="P22" s="88" t="s">
        <v>158</v>
      </c>
      <c r="Q22" s="89" t="s">
        <v>137</v>
      </c>
      <c r="R22" s="90">
        <f>'2028'!R22*1.02</f>
        <v>92577.643659649824</v>
      </c>
      <c r="S22" s="90">
        <f t="shared" si="9"/>
        <v>47.324035097584577</v>
      </c>
      <c r="T22" s="89">
        <v>37.5</v>
      </c>
      <c r="U22" s="92">
        <f t="shared" si="1"/>
        <v>1242.4146963526625</v>
      </c>
      <c r="V22" s="92">
        <f t="shared" si="10"/>
        <v>12431.15773217033</v>
      </c>
      <c r="W22" s="92">
        <f t="shared" si="11"/>
        <v>5790.6912768054181</v>
      </c>
      <c r="X22" s="92">
        <f t="shared" si="12"/>
        <v>796.88412066129604</v>
      </c>
      <c r="Y22" s="92">
        <f t="shared" si="13"/>
        <v>20261.147825989705</v>
      </c>
      <c r="Z22" s="318">
        <f t="shared" si="14"/>
        <v>2307.0467110072482</v>
      </c>
      <c r="AA22" s="323">
        <f t="shared" si="15"/>
        <v>115145.83819664677</v>
      </c>
    </row>
    <row r="23" spans="1:27" x14ac:dyDescent="0.3">
      <c r="A23" s="88" t="s">
        <v>58</v>
      </c>
      <c r="B23" s="89" t="s">
        <v>134</v>
      </c>
      <c r="C23" s="90">
        <f>'2028'!C23*1.02</f>
        <v>80566.343054735044</v>
      </c>
      <c r="D23" s="90">
        <f t="shared" si="0"/>
        <v>41.184073127021108</v>
      </c>
      <c r="E23" s="89">
        <v>37.5</v>
      </c>
      <c r="F23" s="92">
        <f t="shared" si="2"/>
        <v>1081.2200946762755</v>
      </c>
      <c r="G23" s="92">
        <f t="shared" si="3"/>
        <v>10818.302117297</v>
      </c>
      <c r="H23" s="92">
        <f t="shared" si="4"/>
        <v>5152.3829443915201</v>
      </c>
      <c r="I23" s="92">
        <f t="shared" si="5"/>
        <v>612.35672362058483</v>
      </c>
      <c r="J23" s="92">
        <f t="shared" si="6"/>
        <v>17664.261879985381</v>
      </c>
      <c r="K23" s="318">
        <f t="shared" si="7"/>
        <v>2007.7235649422789</v>
      </c>
      <c r="L23" s="323">
        <f t="shared" si="8"/>
        <v>100238.3284996627</v>
      </c>
      <c r="P23" s="88" t="s">
        <v>159</v>
      </c>
      <c r="Q23" s="89" t="s">
        <v>137</v>
      </c>
      <c r="R23" s="90">
        <f>'2028'!R23*1.02</f>
        <v>95541.424985035148</v>
      </c>
      <c r="S23" s="90">
        <f t="shared" si="9"/>
        <v>48.839067085001993</v>
      </c>
      <c r="T23" s="89">
        <v>37.5</v>
      </c>
      <c r="U23" s="92">
        <f t="shared" si="1"/>
        <v>1282.1893690476343</v>
      </c>
      <c r="V23" s="92">
        <f t="shared" si="10"/>
        <v>12829.128901915969</v>
      </c>
      <c r="W23" s="92">
        <f t="shared" si="11"/>
        <v>5976.0745074519318</v>
      </c>
      <c r="X23" s="92">
        <f t="shared" si="12"/>
        <v>822.39557441999057</v>
      </c>
      <c r="Y23" s="92">
        <f t="shared" si="13"/>
        <v>20909.788352835527</v>
      </c>
      <c r="Z23" s="318">
        <f t="shared" si="14"/>
        <v>2380.9045203938472</v>
      </c>
      <c r="AA23" s="323">
        <f t="shared" si="15"/>
        <v>118832.11785826452</v>
      </c>
    </row>
    <row r="24" spans="1:27" x14ac:dyDescent="0.3">
      <c r="A24" s="88" t="s">
        <v>59</v>
      </c>
      <c r="B24" s="89" t="s">
        <v>134</v>
      </c>
      <c r="C24" s="90">
        <f>'2028'!C24*1.02</f>
        <v>81788.533118257226</v>
      </c>
      <c r="D24" s="90">
        <f t="shared" si="0"/>
        <v>41.808834820834363</v>
      </c>
      <c r="E24" s="89">
        <v>37.5</v>
      </c>
      <c r="F24" s="92">
        <f t="shared" si="2"/>
        <v>1097.6221852526851</v>
      </c>
      <c r="G24" s="92">
        <f t="shared" si="3"/>
        <v>10982.415577715063</v>
      </c>
      <c r="H24" s="92">
        <f t="shared" si="4"/>
        <v>5230.5445066436168</v>
      </c>
      <c r="I24" s="92">
        <f t="shared" si="5"/>
        <v>621.64616477632433</v>
      </c>
      <c r="J24" s="92">
        <f t="shared" si="6"/>
        <v>17932.228434387689</v>
      </c>
      <c r="K24" s="318">
        <f t="shared" si="7"/>
        <v>2038.1806975156751</v>
      </c>
      <c r="L24" s="323">
        <f t="shared" si="8"/>
        <v>101758.94225016059</v>
      </c>
      <c r="P24" s="88" t="s">
        <v>160</v>
      </c>
      <c r="Q24" s="89" t="s">
        <v>137</v>
      </c>
      <c r="R24" s="90">
        <f>'2028'!R24*1.02</f>
        <v>98537.151258837737</v>
      </c>
      <c r="S24" s="90">
        <f t="shared" si="9"/>
        <v>50.370428758511302</v>
      </c>
      <c r="T24" s="89">
        <v>37.5</v>
      </c>
      <c r="U24" s="92">
        <f t="shared" si="1"/>
        <v>1322.3927507896169</v>
      </c>
      <c r="V24" s="92">
        <f t="shared" si="10"/>
        <v>13231.389581275625</v>
      </c>
      <c r="W24" s="92">
        <f t="shared" si="11"/>
        <v>6163.4558807042122</v>
      </c>
      <c r="X24" s="92">
        <f t="shared" si="12"/>
        <v>848.18200193177233</v>
      </c>
      <c r="Y24" s="92">
        <f t="shared" si="13"/>
        <v>21565.420214701226</v>
      </c>
      <c r="Z24" s="318">
        <f t="shared" si="14"/>
        <v>2455.558401977426</v>
      </c>
      <c r="AA24" s="323">
        <f t="shared" si="15"/>
        <v>122558.12987551639</v>
      </c>
    </row>
    <row r="25" spans="1:27" x14ac:dyDescent="0.3">
      <c r="A25" s="88" t="s">
        <v>60</v>
      </c>
      <c r="B25" s="89" t="s">
        <v>134</v>
      </c>
      <c r="C25" s="90">
        <f>'2028'!C25*1.02</f>
        <v>84224.631221637785</v>
      </c>
      <c r="D25" s="90">
        <f t="shared" si="0"/>
        <v>43.054124586140723</v>
      </c>
      <c r="E25" s="89">
        <v>37.5</v>
      </c>
      <c r="F25" s="92">
        <f t="shared" si="2"/>
        <v>1130.3152196155377</v>
      </c>
      <c r="G25" s="92">
        <f t="shared" si="3"/>
        <v>11309.530403466066</v>
      </c>
      <c r="H25" s="92">
        <f t="shared" si="4"/>
        <v>5386.3379787414533</v>
      </c>
      <c r="I25" s="92">
        <f t="shared" si="5"/>
        <v>640.16209830939988</v>
      </c>
      <c r="J25" s="92">
        <f t="shared" si="6"/>
        <v>18466.345700132457</v>
      </c>
      <c r="K25" s="318">
        <f t="shared" si="7"/>
        <v>2098.8885735743602</v>
      </c>
      <c r="L25" s="323">
        <f t="shared" si="8"/>
        <v>104789.86549534461</v>
      </c>
      <c r="P25" s="88" t="s">
        <v>161</v>
      </c>
      <c r="Q25" s="89" t="s">
        <v>137</v>
      </c>
      <c r="R25" s="90">
        <f>'2028'!R25*1.02</f>
        <v>105062.20275963609</v>
      </c>
      <c r="S25" s="90">
        <f t="shared" si="9"/>
        <v>53.705918343583939</v>
      </c>
      <c r="T25" s="89">
        <v>37.5</v>
      </c>
      <c r="U25" s="92">
        <f t="shared" si="1"/>
        <v>1409.9605431699626</v>
      </c>
      <c r="V25" s="92">
        <f t="shared" si="10"/>
        <v>14107.561637621802</v>
      </c>
      <c r="W25" s="92">
        <f t="shared" si="11"/>
        <v>6571.5950092533176</v>
      </c>
      <c r="X25" s="92">
        <f t="shared" si="12"/>
        <v>904.34793705320874</v>
      </c>
      <c r="Y25" s="92">
        <f t="shared" si="13"/>
        <v>22993.46512709829</v>
      </c>
      <c r="Z25" s="318">
        <f t="shared" si="14"/>
        <v>2618.163519249717</v>
      </c>
      <c r="AA25" s="323">
        <f t="shared" si="15"/>
        <v>130673.83140598409</v>
      </c>
    </row>
    <row r="26" spans="1:27" x14ac:dyDescent="0.3">
      <c r="A26" s="88" t="s">
        <v>61</v>
      </c>
      <c r="B26" s="89" t="s">
        <v>134</v>
      </c>
      <c r="C26" s="90">
        <f>'2028'!C26*1.02</f>
        <v>87278.331661086675</v>
      </c>
      <c r="D26" s="90">
        <f t="shared" si="0"/>
        <v>44.615121615890956</v>
      </c>
      <c r="E26" s="89">
        <v>37.5</v>
      </c>
      <c r="F26" s="92">
        <f t="shared" si="2"/>
        <v>1171.2966288872828</v>
      </c>
      <c r="G26" s="92">
        <f t="shared" si="3"/>
        <v>11719.57574842155</v>
      </c>
      <c r="H26" s="92">
        <f t="shared" si="4"/>
        <v>5581.6283874274741</v>
      </c>
      <c r="I26" s="92">
        <f t="shared" si="5"/>
        <v>663.37221217480464</v>
      </c>
      <c r="J26" s="92">
        <f t="shared" si="6"/>
        <v>19135.872976911112</v>
      </c>
      <c r="K26" s="318">
        <f t="shared" si="7"/>
        <v>2174.9871787746843</v>
      </c>
      <c r="L26" s="323">
        <f t="shared" si="8"/>
        <v>108589.19181677248</v>
      </c>
      <c r="P26" s="88" t="s">
        <v>162</v>
      </c>
      <c r="Q26" s="89" t="s">
        <v>137</v>
      </c>
      <c r="R26" s="90">
        <f>'2028'!R26*1.02</f>
        <v>108587.97854791878</v>
      </c>
      <c r="S26" s="90">
        <f t="shared" si="9"/>
        <v>55.508231845581491</v>
      </c>
      <c r="T26" s="89">
        <v>37.5</v>
      </c>
      <c r="U26" s="92">
        <f t="shared" si="1"/>
        <v>1457.2773194697688</v>
      </c>
      <c r="V26" s="92">
        <f t="shared" si="10"/>
        <v>14580.996402428984</v>
      </c>
      <c r="W26" s="92">
        <f t="shared" si="11"/>
        <v>6792.1307487050553</v>
      </c>
      <c r="X26" s="92">
        <f t="shared" si="12"/>
        <v>934.69689202363145</v>
      </c>
      <c r="Y26" s="92">
        <f t="shared" si="13"/>
        <v>23765.10136262744</v>
      </c>
      <c r="Z26" s="318">
        <f t="shared" si="14"/>
        <v>2706.0263024720975</v>
      </c>
      <c r="AA26" s="323">
        <f t="shared" si="15"/>
        <v>135059.10621301833</v>
      </c>
    </row>
    <row r="27" spans="1:27" x14ac:dyDescent="0.3">
      <c r="A27" s="88" t="s">
        <v>62</v>
      </c>
      <c r="B27" s="89" t="s">
        <v>134</v>
      </c>
      <c r="C27" s="90">
        <f>'2028'!C27*1.02</f>
        <v>90938.986120464746</v>
      </c>
      <c r="D27" s="90">
        <f t="shared" si="0"/>
        <v>46.486382681387731</v>
      </c>
      <c r="E27" s="89">
        <v>37.5</v>
      </c>
      <c r="F27" s="92">
        <f t="shared" si="2"/>
        <v>1220.4235100522492</v>
      </c>
      <c r="G27" s="92">
        <f t="shared" si="3"/>
        <v>12211.121776043503</v>
      </c>
      <c r="H27" s="92">
        <f t="shared" si="4"/>
        <v>5815.7347510363634</v>
      </c>
      <c r="I27" s="92">
        <f t="shared" si="5"/>
        <v>691.19557222887738</v>
      </c>
      <c r="J27" s="92">
        <f t="shared" si="6"/>
        <v>19938.47560936099</v>
      </c>
      <c r="K27" s="318">
        <f t="shared" si="7"/>
        <v>2266.2111557176518</v>
      </c>
      <c r="L27" s="323">
        <f t="shared" si="8"/>
        <v>113143.6728855434</v>
      </c>
      <c r="P27" s="88" t="s">
        <v>163</v>
      </c>
      <c r="Q27" s="89" t="s">
        <v>137</v>
      </c>
      <c r="R27" s="90">
        <f>'2028'!R27*1.02</f>
        <v>112140.9666996681</v>
      </c>
      <c r="S27" s="90">
        <f t="shared" si="9"/>
        <v>57.324455820916604</v>
      </c>
      <c r="T27" s="89">
        <v>37.5</v>
      </c>
      <c r="U27" s="92">
        <f t="shared" si="1"/>
        <v>1504.9592923651778</v>
      </c>
      <c r="V27" s="92">
        <f t="shared" si="10"/>
        <v>15058.085193944411</v>
      </c>
      <c r="W27" s="92">
        <f t="shared" si="11"/>
        <v>7014.3686096357842</v>
      </c>
      <c r="X27" s="92">
        <f t="shared" si="12"/>
        <v>965.28008389483273</v>
      </c>
      <c r="Y27" s="92">
        <f t="shared" si="13"/>
        <v>24542.693179840204</v>
      </c>
      <c r="Z27" s="318">
        <f t="shared" si="14"/>
        <v>2794.5672212696845</v>
      </c>
      <c r="AA27" s="323">
        <f t="shared" si="15"/>
        <v>139478.22710077799</v>
      </c>
    </row>
    <row r="28" spans="1:27" x14ac:dyDescent="0.3">
      <c r="A28" s="88" t="s">
        <v>63</v>
      </c>
      <c r="B28" s="89" t="s">
        <v>134</v>
      </c>
      <c r="C28" s="90">
        <f>'2028'!C28*1.02</f>
        <v>93986.770828725217</v>
      </c>
      <c r="D28" s="90">
        <f t="shared" si="0"/>
        <v>48.044355695195001</v>
      </c>
      <c r="E28" s="89">
        <v>37.5</v>
      </c>
      <c r="F28" s="92">
        <f t="shared" si="2"/>
        <v>1261.3255287597326</v>
      </c>
      <c r="G28" s="92">
        <f t="shared" si="3"/>
        <v>12620.372767366756</v>
      </c>
      <c r="H28" s="92">
        <f t="shared" si="4"/>
        <v>6010.6468365749861</v>
      </c>
      <c r="I28" s="92">
        <f t="shared" si="5"/>
        <v>714.36072268113708</v>
      </c>
      <c r="J28" s="92">
        <f t="shared" si="6"/>
        <v>20606.705855382614</v>
      </c>
      <c r="K28" s="318">
        <f t="shared" si="7"/>
        <v>2342.1623401407564</v>
      </c>
      <c r="L28" s="323">
        <f t="shared" si="8"/>
        <v>116935.63902424859</v>
      </c>
      <c r="P28" s="88" t="s">
        <v>164</v>
      </c>
      <c r="Q28" s="89" t="s">
        <v>137</v>
      </c>
      <c r="R28" s="90">
        <f>'2028'!R28*1.02</f>
        <v>113738.21412053441</v>
      </c>
      <c r="S28" s="90">
        <f t="shared" si="9"/>
        <v>58.140940125512792</v>
      </c>
      <c r="T28" s="89">
        <v>37.5</v>
      </c>
      <c r="U28" s="92">
        <f t="shared" si="1"/>
        <v>1526.3947447157609</v>
      </c>
      <c r="V28" s="92">
        <f t="shared" si="10"/>
        <v>15272.560674645647</v>
      </c>
      <c r="W28" s="92">
        <f t="shared" si="11"/>
        <v>7114.2757399243219</v>
      </c>
      <c r="X28" s="92">
        <f t="shared" si="12"/>
        <v>979.0287715492185</v>
      </c>
      <c r="Y28" s="92">
        <f t="shared" si="13"/>
        <v>24892.259930834949</v>
      </c>
      <c r="Z28" s="318">
        <f t="shared" si="14"/>
        <v>2834.3708311187488</v>
      </c>
      <c r="AA28" s="323">
        <f t="shared" si="15"/>
        <v>141464.84488248811</v>
      </c>
    </row>
    <row r="29" spans="1:27" x14ac:dyDescent="0.3">
      <c r="A29" s="88" t="s">
        <v>64</v>
      </c>
      <c r="B29" s="89" t="s">
        <v>134</v>
      </c>
      <c r="C29" s="90">
        <f>'2028'!C29*1.02</f>
        <v>95814.731765938937</v>
      </c>
      <c r="D29" s="90">
        <f t="shared" si="0"/>
        <v>48.978776621566233</v>
      </c>
      <c r="E29" s="89">
        <v>37.5</v>
      </c>
      <c r="F29" s="92">
        <f t="shared" si="2"/>
        <v>1285.8572131165117</v>
      </c>
      <c r="G29" s="92">
        <f t="shared" si="3"/>
        <v>12865.828039724847</v>
      </c>
      <c r="H29" s="92">
        <f t="shared" si="4"/>
        <v>6127.5486891204746</v>
      </c>
      <c r="I29" s="92">
        <f t="shared" si="5"/>
        <v>728.25441734291587</v>
      </c>
      <c r="J29" s="92">
        <f t="shared" si="6"/>
        <v>21007.488359304749</v>
      </c>
      <c r="K29" s="318">
        <f t="shared" si="7"/>
        <v>2387.7153603013539</v>
      </c>
      <c r="L29" s="323">
        <f t="shared" si="8"/>
        <v>119209.93548554505</v>
      </c>
      <c r="P29" s="88" t="s">
        <v>165</v>
      </c>
      <c r="Q29" s="89" t="s">
        <v>137</v>
      </c>
      <c r="R29" s="90">
        <f>'2028'!R29*1.02</f>
        <v>115333.0952489254</v>
      </c>
      <c r="S29" s="90">
        <f t="shared" si="9"/>
        <v>58.956214823731834</v>
      </c>
      <c r="T29" s="89">
        <v>37.5</v>
      </c>
      <c r="U29" s="92">
        <f t="shared" si="1"/>
        <v>1547.7984408406398</v>
      </c>
      <c r="V29" s="92">
        <f t="shared" si="10"/>
        <v>15486.718413893999</v>
      </c>
      <c r="W29" s="92">
        <f t="shared" si="11"/>
        <v>7214.0348596494723</v>
      </c>
      <c r="X29" s="92">
        <f t="shared" si="12"/>
        <v>992.75709077745023</v>
      </c>
      <c r="Y29" s="92">
        <f t="shared" si="13"/>
        <v>25241.308805161563</v>
      </c>
      <c r="Z29" s="318">
        <f t="shared" si="14"/>
        <v>2874.1154726569271</v>
      </c>
      <c r="AA29" s="323">
        <f t="shared" si="15"/>
        <v>143448.51952674388</v>
      </c>
    </row>
    <row r="30" spans="1:27" x14ac:dyDescent="0.3">
      <c r="A30" s="88" t="s">
        <v>65</v>
      </c>
      <c r="B30" s="89" t="s">
        <v>134</v>
      </c>
      <c r="C30" s="90">
        <f>'2028'!C30*1.02</f>
        <v>97642.692703152614</v>
      </c>
      <c r="D30" s="90">
        <f t="shared" si="0"/>
        <v>49.913197547937443</v>
      </c>
      <c r="E30" s="89">
        <v>37.5</v>
      </c>
      <c r="F30" s="92">
        <f t="shared" si="2"/>
        <v>1310.3888974732906</v>
      </c>
      <c r="G30" s="92">
        <f t="shared" si="3"/>
        <v>13111.283312082933</v>
      </c>
      <c r="H30" s="92">
        <f t="shared" si="4"/>
        <v>6244.4505416659604</v>
      </c>
      <c r="I30" s="92">
        <f t="shared" si="5"/>
        <v>742.14811200469421</v>
      </c>
      <c r="J30" s="92">
        <f t="shared" si="6"/>
        <v>21408.27086322688</v>
      </c>
      <c r="K30" s="318">
        <f t="shared" si="7"/>
        <v>2433.2683804619505</v>
      </c>
      <c r="L30" s="323">
        <f t="shared" si="8"/>
        <v>121484.23194684144</v>
      </c>
      <c r="P30" s="88" t="s">
        <v>166</v>
      </c>
      <c r="Q30" s="89" t="s">
        <v>137</v>
      </c>
      <c r="R30" s="90">
        <f>'2028'!R30*1.02</f>
        <v>118524.040651945</v>
      </c>
      <c r="S30" s="90">
        <f t="shared" si="9"/>
        <v>60.58736902335847</v>
      </c>
      <c r="T30" s="89">
        <v>37.5</v>
      </c>
      <c r="U30" s="92">
        <f t="shared" si="1"/>
        <v>1590.6217112032496</v>
      </c>
      <c r="V30" s="92">
        <f t="shared" si="10"/>
        <v>15915.192763117144</v>
      </c>
      <c r="W30" s="92">
        <f t="shared" si="11"/>
        <v>7413.627104381465</v>
      </c>
      <c r="X30" s="92">
        <f t="shared" si="12"/>
        <v>1020.2239134469905</v>
      </c>
      <c r="Y30" s="92">
        <f t="shared" si="13"/>
        <v>25939.665492148848</v>
      </c>
      <c r="Z30" s="318">
        <f t="shared" si="14"/>
        <v>2953.6342398887255</v>
      </c>
      <c r="AA30" s="323">
        <f t="shared" si="15"/>
        <v>147417.34038398261</v>
      </c>
    </row>
    <row r="31" spans="1:27" x14ac:dyDescent="0.3">
      <c r="A31" s="88" t="s">
        <v>66</v>
      </c>
      <c r="B31" s="89" t="s">
        <v>134</v>
      </c>
      <c r="C31" s="90">
        <f>'2028'!C31*1.02</f>
        <v>99473.01993284162</v>
      </c>
      <c r="D31" s="90">
        <f t="shared" si="0"/>
        <v>50.848828080685806</v>
      </c>
      <c r="E31" s="89">
        <v>37.5</v>
      </c>
      <c r="F31" s="92">
        <f t="shared" si="2"/>
        <v>1334.9523380557732</v>
      </c>
      <c r="G31" s="92">
        <f t="shared" si="3"/>
        <v>13357.056325893906</v>
      </c>
      <c r="H31" s="92">
        <f t="shared" si="4"/>
        <v>6361.5037234704041</v>
      </c>
      <c r="I31" s="92">
        <f t="shared" si="5"/>
        <v>756.05979203173047</v>
      </c>
      <c r="J31" s="92">
        <f t="shared" si="6"/>
        <v>21809.572179451814</v>
      </c>
      <c r="K31" s="318">
        <f t="shared" si="7"/>
        <v>2478.8803689334331</v>
      </c>
      <c r="L31" s="323">
        <f t="shared" si="8"/>
        <v>123761.47248122687</v>
      </c>
      <c r="P31" s="88" t="s">
        <v>167</v>
      </c>
      <c r="Q31" s="89" t="s">
        <v>137</v>
      </c>
      <c r="R31" s="90">
        <f>'2028'!R31*1.02</f>
        <v>121712.61976248925</v>
      </c>
      <c r="S31" s="90">
        <f t="shared" si="9"/>
        <v>62.217313616607932</v>
      </c>
      <c r="T31" s="89">
        <v>37.5</v>
      </c>
      <c r="U31" s="92">
        <f t="shared" si="1"/>
        <v>1633.4132253401547</v>
      </c>
      <c r="V31" s="92">
        <f t="shared" si="10"/>
        <v>16343.349370887396</v>
      </c>
      <c r="W31" s="92">
        <f t="shared" si="11"/>
        <v>7613.0713385500658</v>
      </c>
      <c r="X31" s="92">
        <f t="shared" si="12"/>
        <v>1047.670367690376</v>
      </c>
      <c r="Y31" s="92">
        <f t="shared" si="13"/>
        <v>26637.504302467987</v>
      </c>
      <c r="Z31" s="318">
        <f t="shared" si="14"/>
        <v>3033.0940388096365</v>
      </c>
      <c r="AA31" s="323">
        <f t="shared" si="15"/>
        <v>151383.21810376691</v>
      </c>
    </row>
    <row r="32" spans="1:27" x14ac:dyDescent="0.3">
      <c r="A32" s="88" t="s">
        <v>67</v>
      </c>
      <c r="B32" s="89" t="s">
        <v>134</v>
      </c>
      <c r="C32" s="90">
        <f>'2028'!C32*1.02</f>
        <v>103132.49124598203</v>
      </c>
      <c r="D32" s="90">
        <f t="shared" si="0"/>
        <v>52.719484342994015</v>
      </c>
      <c r="E32" s="89">
        <v>37.5</v>
      </c>
      <c r="F32" s="92">
        <f t="shared" si="2"/>
        <v>1384.0633411078877</v>
      </c>
      <c r="G32" s="92">
        <f t="shared" si="3"/>
        <v>13848.443482789415</v>
      </c>
      <c r="H32" s="92">
        <f t="shared" si="4"/>
        <v>6595.5344224498158</v>
      </c>
      <c r="I32" s="92">
        <f t="shared" si="5"/>
        <v>783.87415940317442</v>
      </c>
      <c r="J32" s="92">
        <f t="shared" si="6"/>
        <v>22611.915405750293</v>
      </c>
      <c r="K32" s="318">
        <f t="shared" si="7"/>
        <v>2570.0748617209583</v>
      </c>
      <c r="L32" s="323">
        <f t="shared" si="8"/>
        <v>128314.48151345328</v>
      </c>
      <c r="P32" s="88" t="s">
        <v>168</v>
      </c>
      <c r="Q32" s="89" t="s">
        <v>137</v>
      </c>
      <c r="R32" s="90">
        <f>'2028'!R32*1.02</f>
        <v>124904.74831174656</v>
      </c>
      <c r="S32" s="90">
        <f t="shared" si="9"/>
        <v>63.849072619423154</v>
      </c>
      <c r="T32" s="89">
        <v>37.5</v>
      </c>
      <c r="U32" s="92">
        <f t="shared" si="1"/>
        <v>1676.2523738156171</v>
      </c>
      <c r="V32" s="92">
        <f t="shared" si="10"/>
        <v>16771.982590836989</v>
      </c>
      <c r="W32" s="92">
        <f t="shared" si="11"/>
        <v>7812.7375885637548</v>
      </c>
      <c r="X32" s="92">
        <f t="shared" si="12"/>
        <v>1075.1473745729938</v>
      </c>
      <c r="Y32" s="92">
        <f t="shared" si="13"/>
        <v>27336.119927789354</v>
      </c>
      <c r="Z32" s="318">
        <f t="shared" si="14"/>
        <v>3112.6422901968785</v>
      </c>
      <c r="AA32" s="323">
        <f t="shared" si="15"/>
        <v>155353.5105297328</v>
      </c>
    </row>
    <row r="33" spans="1:27" x14ac:dyDescent="0.3">
      <c r="A33" s="88" t="s">
        <v>68</v>
      </c>
      <c r="B33" s="89" t="s">
        <v>134</v>
      </c>
      <c r="C33" s="90">
        <f>'2028'!C33*1.02</f>
        <v>106790.77941288476</v>
      </c>
      <c r="D33" s="90">
        <f t="shared" si="0"/>
        <v>54.589535802113616</v>
      </c>
      <c r="E33" s="89">
        <v>37.5</v>
      </c>
      <c r="F33" s="92">
        <f t="shared" si="2"/>
        <v>1433.1584660471499</v>
      </c>
      <c r="G33" s="92">
        <f t="shared" si="3"/>
        <v>14339.67176895848</v>
      </c>
      <c r="H33" s="92">
        <f t="shared" si="4"/>
        <v>6829.489456799748</v>
      </c>
      <c r="I33" s="92">
        <f t="shared" si="5"/>
        <v>811.67953409198935</v>
      </c>
      <c r="J33" s="92">
        <f t="shared" si="6"/>
        <v>23413.999225897365</v>
      </c>
      <c r="K33" s="318">
        <f t="shared" si="7"/>
        <v>2661.2398703530389</v>
      </c>
      <c r="L33" s="323">
        <f t="shared" si="8"/>
        <v>132866.01850913517</v>
      </c>
      <c r="P33" s="88" t="s">
        <v>169</v>
      </c>
      <c r="Q33" s="89" t="s">
        <v>137</v>
      </c>
      <c r="R33" s="90">
        <f>'2028'!R33*1.02</f>
        <v>129048.12643609755</v>
      </c>
      <c r="S33" s="90">
        <f t="shared" si="9"/>
        <v>65.967093385864558</v>
      </c>
      <c r="T33" s="89">
        <v>37.5</v>
      </c>
      <c r="U33" s="92">
        <f t="shared" si="1"/>
        <v>1731.8575250243152</v>
      </c>
      <c r="V33" s="92">
        <f t="shared" si="10"/>
        <v>17328.347874848649</v>
      </c>
      <c r="W33" s="92">
        <f t="shared" si="11"/>
        <v>8071.9040850603933</v>
      </c>
      <c r="X33" s="92">
        <f t="shared" si="12"/>
        <v>1110.8124887697788</v>
      </c>
      <c r="Y33" s="92">
        <f t="shared" si="13"/>
        <v>28242.921973703134</v>
      </c>
      <c r="Z33" s="318">
        <f t="shared" si="14"/>
        <v>3215.8958025608972</v>
      </c>
      <c r="AA33" s="323">
        <f t="shared" si="15"/>
        <v>160506.94421236162</v>
      </c>
    </row>
    <row r="34" spans="1:27" x14ac:dyDescent="0.3">
      <c r="A34" s="88" t="s">
        <v>69</v>
      </c>
      <c r="B34" s="89" t="s">
        <v>134</v>
      </c>
      <c r="C34" s="90">
        <f>'2028'!C34*1.02</f>
        <v>110449.06757978749</v>
      </c>
      <c r="D34" s="90">
        <f t="shared" si="0"/>
        <v>56.459587261233224</v>
      </c>
      <c r="E34" s="89">
        <v>37.5</v>
      </c>
      <c r="F34" s="92">
        <f t="shared" si="2"/>
        <v>1482.2535909864121</v>
      </c>
      <c r="G34" s="92">
        <f t="shared" si="3"/>
        <v>14830.900055127542</v>
      </c>
      <c r="H34" s="92">
        <f t="shared" si="4"/>
        <v>7063.4444911496785</v>
      </c>
      <c r="I34" s="92">
        <f t="shared" si="5"/>
        <v>839.48490878080418</v>
      </c>
      <c r="J34" s="92">
        <f t="shared" si="6"/>
        <v>24216.083046044438</v>
      </c>
      <c r="K34" s="318">
        <f t="shared" si="7"/>
        <v>2752.4048789851195</v>
      </c>
      <c r="L34" s="323">
        <f t="shared" si="8"/>
        <v>137417.55550481702</v>
      </c>
      <c r="P34" s="88" t="s">
        <v>170</v>
      </c>
      <c r="Q34" s="89" t="s">
        <v>137</v>
      </c>
      <c r="R34" s="90">
        <f>'2028'!R34*1.02</f>
        <v>133169.02478193268</v>
      </c>
      <c r="S34" s="90">
        <f t="shared" si="9"/>
        <v>68.073622891722778</v>
      </c>
      <c r="T34" s="89">
        <v>37.5</v>
      </c>
      <c r="U34" s="92">
        <f t="shared" si="1"/>
        <v>1787.1609920888204</v>
      </c>
      <c r="V34" s="92">
        <f t="shared" si="10"/>
        <v>17881.694615057848</v>
      </c>
      <c r="W34" s="92">
        <f t="shared" si="11"/>
        <v>8329.6644812048235</v>
      </c>
      <c r="X34" s="92">
        <f t="shared" si="12"/>
        <v>1146.284102918095</v>
      </c>
      <c r="Y34" s="92">
        <f t="shared" si="13"/>
        <v>29144.804191269588</v>
      </c>
      <c r="Z34" s="318">
        <f t="shared" si="14"/>
        <v>3318.5891159714856</v>
      </c>
      <c r="AA34" s="323">
        <f t="shared" si="15"/>
        <v>165632.41808917373</v>
      </c>
    </row>
    <row r="35" spans="1:27" x14ac:dyDescent="0.3">
      <c r="A35" s="88" t="s">
        <v>70</v>
      </c>
      <c r="B35" s="89" t="s">
        <v>134</v>
      </c>
      <c r="C35" s="90">
        <f>'2028'!C35*1.02</f>
        <v>114714.30976661939</v>
      </c>
      <c r="D35" s="90">
        <f t="shared" si="0"/>
        <v>58.63990275609936</v>
      </c>
      <c r="E35" s="89">
        <v>37.5</v>
      </c>
      <c r="F35" s="92">
        <f t="shared" si="2"/>
        <v>1539.4941878188952</v>
      </c>
      <c r="G35" s="92">
        <f t="shared" si="3"/>
        <v>15403.629023963074</v>
      </c>
      <c r="H35" s="92">
        <f t="shared" si="4"/>
        <v>7336.2154804224801</v>
      </c>
      <c r="I35" s="92">
        <f t="shared" si="5"/>
        <v>871.9035296582872</v>
      </c>
      <c r="J35" s="92">
        <f t="shared" si="6"/>
        <v>25151.24222186274</v>
      </c>
      <c r="K35" s="318">
        <f t="shared" si="7"/>
        <v>2858.6952593598439</v>
      </c>
      <c r="L35" s="323">
        <f t="shared" si="8"/>
        <v>142724.24724784197</v>
      </c>
      <c r="P35" s="88" t="s">
        <v>171</v>
      </c>
      <c r="Q35" s="89" t="s">
        <v>137</v>
      </c>
      <c r="R35" s="90">
        <f>'2028'!R35*1.02</f>
        <v>137276.90851915331</v>
      </c>
      <c r="S35" s="90">
        <f t="shared" si="9"/>
        <v>70.173499562506493</v>
      </c>
      <c r="T35" s="89">
        <v>37.5</v>
      </c>
      <c r="U35" s="92">
        <f t="shared" si="1"/>
        <v>1842.28979991195</v>
      </c>
      <c r="V35" s="92">
        <f t="shared" si="10"/>
        <v>18433.293777276151</v>
      </c>
      <c r="W35" s="92">
        <f t="shared" si="11"/>
        <v>8586.6108192506072</v>
      </c>
      <c r="X35" s="92">
        <f t="shared" si="12"/>
        <v>1181.6436907225607</v>
      </c>
      <c r="Y35" s="92">
        <f t="shared" si="13"/>
        <v>30043.838087161268</v>
      </c>
      <c r="Z35" s="318">
        <f t="shared" si="14"/>
        <v>3420.9581036721916</v>
      </c>
      <c r="AA35" s="323">
        <f t="shared" si="15"/>
        <v>170741.70470998678</v>
      </c>
    </row>
    <row r="36" spans="1:27" x14ac:dyDescent="0.3">
      <c r="A36" s="88" t="s">
        <v>71</v>
      </c>
      <c r="B36" s="89" t="s">
        <v>134</v>
      </c>
      <c r="C36" s="90">
        <f>'2028'!C36*1.02</f>
        <v>115327.17951773699</v>
      </c>
      <c r="D36" s="90">
        <f t="shared" si="0"/>
        <v>58.953190807788879</v>
      </c>
      <c r="E36" s="89">
        <v>37.5</v>
      </c>
      <c r="F36" s="92">
        <f t="shared" si="2"/>
        <v>1547.7190502763783</v>
      </c>
      <c r="G36" s="92">
        <f t="shared" si="3"/>
        <v>15485.924060261774</v>
      </c>
      <c r="H36" s="92">
        <f t="shared" si="4"/>
        <v>7375.4097584927467</v>
      </c>
      <c r="I36" s="92">
        <f t="shared" si="5"/>
        <v>876.56173926010035</v>
      </c>
      <c r="J36" s="92">
        <f t="shared" si="6"/>
        <v>25285.614608291002</v>
      </c>
      <c r="K36" s="318">
        <f t="shared" si="7"/>
        <v>2873.9680518797077</v>
      </c>
      <c r="L36" s="323">
        <f t="shared" si="8"/>
        <v>143486.76217790769</v>
      </c>
      <c r="P36" s="88" t="s">
        <v>172</v>
      </c>
      <c r="Q36" s="89" t="s">
        <v>137</v>
      </c>
      <c r="R36" s="90">
        <f>'2028'!R36*1.02</f>
        <v>141393.07428003772</v>
      </c>
      <c r="S36" s="90">
        <f t="shared" si="9"/>
        <v>72.277609855610336</v>
      </c>
      <c r="T36" s="89">
        <v>37.5</v>
      </c>
      <c r="U36" s="92">
        <f t="shared" si="1"/>
        <v>1897.5297545250462</v>
      </c>
      <c r="V36" s="92">
        <f t="shared" si="10"/>
        <v>18986.005034579568</v>
      </c>
      <c r="W36" s="92">
        <f t="shared" si="11"/>
        <v>8844.0751942682582</v>
      </c>
      <c r="X36" s="92">
        <f t="shared" si="12"/>
        <v>1217.0745680185676</v>
      </c>
      <c r="Y36" s="92">
        <f t="shared" si="13"/>
        <v>30944.684551391441</v>
      </c>
      <c r="Z36" s="318">
        <f t="shared" si="14"/>
        <v>3523.5334804610038</v>
      </c>
      <c r="AA36" s="323">
        <f t="shared" si="15"/>
        <v>175861.2923118902</v>
      </c>
    </row>
    <row r="37" spans="1:27" x14ac:dyDescent="0.3">
      <c r="A37" s="88" t="s">
        <v>72</v>
      </c>
      <c r="B37" s="89" t="s">
        <v>134</v>
      </c>
      <c r="C37" s="90">
        <f>'2028'!C37*1.02</f>
        <v>118985.46768463972</v>
      </c>
      <c r="D37" s="90">
        <f t="shared" si="0"/>
        <v>60.82324226690848</v>
      </c>
      <c r="E37" s="89">
        <v>37.5</v>
      </c>
      <c r="F37" s="92">
        <f t="shared" si="2"/>
        <v>1596.8141752156405</v>
      </c>
      <c r="G37" s="92">
        <f t="shared" si="3"/>
        <v>15977.152346430836</v>
      </c>
      <c r="H37" s="92">
        <f t="shared" si="4"/>
        <v>7609.3647928426781</v>
      </c>
      <c r="I37" s="92">
        <f t="shared" si="5"/>
        <v>904.36711394891518</v>
      </c>
      <c r="J37" s="92">
        <f t="shared" si="6"/>
        <v>26087.698428438067</v>
      </c>
      <c r="K37" s="318">
        <f t="shared" si="7"/>
        <v>2965.1330605117882</v>
      </c>
      <c r="L37" s="323">
        <f t="shared" si="8"/>
        <v>148038.29917358956</v>
      </c>
      <c r="P37" s="88" t="s">
        <v>173</v>
      </c>
      <c r="Q37" s="89" t="s">
        <v>137</v>
      </c>
      <c r="R37" s="90">
        <f>'2028'!R37*1.02</f>
        <v>150130.60924529537</v>
      </c>
      <c r="S37" s="90">
        <f t="shared" si="9"/>
        <v>76.744081403345874</v>
      </c>
      <c r="T37" s="89">
        <v>37.5</v>
      </c>
      <c r="U37" s="92">
        <f t="shared" si="1"/>
        <v>2014.7896179391635</v>
      </c>
      <c r="V37" s="92">
        <f t="shared" si="10"/>
        <v>20159.265349378577</v>
      </c>
      <c r="W37" s="92">
        <f t="shared" si="11"/>
        <v>9390.6041995874148</v>
      </c>
      <c r="X37" s="92">
        <f t="shared" si="12"/>
        <v>1292.2849815945983</v>
      </c>
      <c r="Y37" s="92">
        <f t="shared" si="13"/>
        <v>32856.944148499751</v>
      </c>
      <c r="Z37" s="318">
        <f t="shared" si="14"/>
        <v>3741.2739684131116</v>
      </c>
      <c r="AA37" s="323">
        <f t="shared" si="15"/>
        <v>186728.82736220825</v>
      </c>
    </row>
    <row r="38" spans="1:27" x14ac:dyDescent="0.3">
      <c r="A38" s="88" t="s">
        <v>73</v>
      </c>
      <c r="B38" s="89" t="s">
        <v>134</v>
      </c>
      <c r="C38" s="90">
        <f>'2028'!C38*1.02</f>
        <v>122650.85472896852</v>
      </c>
      <c r="D38" s="90">
        <f t="shared" si="0"/>
        <v>62.696922545159623</v>
      </c>
      <c r="E38" s="89">
        <v>37.5</v>
      </c>
      <c r="F38" s="92">
        <f t="shared" si="2"/>
        <v>1646.0045688320163</v>
      </c>
      <c r="G38" s="92">
        <f t="shared" si="3"/>
        <v>16469.333856958572</v>
      </c>
      <c r="H38" s="92">
        <f t="shared" si="4"/>
        <v>7843.7738149694851</v>
      </c>
      <c r="I38" s="92">
        <f t="shared" si="5"/>
        <v>932.22644473350397</v>
      </c>
      <c r="J38" s="92">
        <f t="shared" si="6"/>
        <v>26891.338685493578</v>
      </c>
      <c r="K38" s="318">
        <f t="shared" si="7"/>
        <v>3056.4749740765315</v>
      </c>
      <c r="L38" s="323">
        <f t="shared" si="8"/>
        <v>152598.66838853862</v>
      </c>
      <c r="P38" s="88" t="s">
        <v>174</v>
      </c>
      <c r="Q38" s="89" t="s">
        <v>137</v>
      </c>
      <c r="R38" s="90">
        <f>'2028'!R38*1.02</f>
        <v>154749.61215719319</v>
      </c>
      <c r="S38" s="90">
        <f t="shared" si="9"/>
        <v>79.105233051600351</v>
      </c>
      <c r="T38" s="89">
        <v>37.5</v>
      </c>
      <c r="U38" s="92">
        <f t="shared" si="1"/>
        <v>2076.7777705144795</v>
      </c>
      <c r="V38" s="92">
        <f t="shared" si="10"/>
        <v>20779.496665421266</v>
      </c>
      <c r="W38" s="92">
        <f t="shared" si="11"/>
        <v>9679.5208193255276</v>
      </c>
      <c r="X38" s="92">
        <f t="shared" si="12"/>
        <v>1332.0441494484669</v>
      </c>
      <c r="Y38" s="92">
        <f t="shared" si="13"/>
        <v>33867.839404709739</v>
      </c>
      <c r="Z38" s="318">
        <f t="shared" si="14"/>
        <v>3856.3801112655169</v>
      </c>
      <c r="AA38" s="323">
        <f t="shared" si="15"/>
        <v>192473.83167316843</v>
      </c>
    </row>
    <row r="39" spans="1:27" x14ac:dyDescent="0.3">
      <c r="A39" s="88" t="s">
        <v>74</v>
      </c>
      <c r="B39" s="89" t="s">
        <v>134</v>
      </c>
      <c r="C39" s="90">
        <f>'2028'!C39*1.02</f>
        <v>126305.5934571582</v>
      </c>
      <c r="D39" s="90">
        <f t="shared" si="0"/>
        <v>64.565159594713464</v>
      </c>
      <c r="E39" s="89">
        <v>37.5</v>
      </c>
      <c r="F39" s="92">
        <f t="shared" si="2"/>
        <v>1695.0520594327213</v>
      </c>
      <c r="G39" s="92">
        <f t="shared" si="3"/>
        <v>16960.085530948298</v>
      </c>
      <c r="H39" s="92">
        <f t="shared" si="4"/>
        <v>8077.501855430979</v>
      </c>
      <c r="I39" s="92">
        <f t="shared" si="5"/>
        <v>960.00484137443198</v>
      </c>
      <c r="J39" s="92">
        <f t="shared" si="6"/>
        <v>27692.644287186431</v>
      </c>
      <c r="K39" s="318">
        <f t="shared" si="7"/>
        <v>3147.5515302422814</v>
      </c>
      <c r="L39" s="323">
        <f t="shared" si="8"/>
        <v>157145.78927458692</v>
      </c>
      <c r="P39" s="88" t="s">
        <v>175</v>
      </c>
      <c r="Q39" s="89" t="s">
        <v>137</v>
      </c>
      <c r="R39" s="90">
        <f>'2028'!R39*1.02</f>
        <v>159372.16450780415</v>
      </c>
      <c r="S39" s="90">
        <f t="shared" si="9"/>
        <v>81.468199109420652</v>
      </c>
      <c r="T39" s="89">
        <v>37.5</v>
      </c>
      <c r="U39" s="92">
        <f t="shared" si="1"/>
        <v>2138.8135574283533</v>
      </c>
      <c r="V39" s="92">
        <f t="shared" si="10"/>
        <v>21400.20459364331</v>
      </c>
      <c r="W39" s="92">
        <f t="shared" si="11"/>
        <v>9968.6594549087331</v>
      </c>
      <c r="X39" s="92">
        <f t="shared" si="12"/>
        <v>1371.8338699415685</v>
      </c>
      <c r="Y39" s="92">
        <f t="shared" si="13"/>
        <v>34879.511475921965</v>
      </c>
      <c r="Z39" s="318">
        <f t="shared" si="14"/>
        <v>3971.574706584257</v>
      </c>
      <c r="AA39" s="323">
        <f t="shared" si="15"/>
        <v>198223.25069031038</v>
      </c>
    </row>
    <row r="40" spans="1:27" x14ac:dyDescent="0.3">
      <c r="A40" s="88" t="s">
        <v>75</v>
      </c>
      <c r="B40" s="89" t="s">
        <v>134</v>
      </c>
      <c r="C40" s="90">
        <f>'2028'!C40*1.02</f>
        <v>133620.98664472596</v>
      </c>
      <c r="D40" s="90">
        <f t="shared" si="0"/>
        <v>68.304657709764072</v>
      </c>
      <c r="E40" s="89">
        <v>37.5</v>
      </c>
      <c r="F40" s="92">
        <f t="shared" si="2"/>
        <v>1793.2264311983929</v>
      </c>
      <c r="G40" s="92">
        <f t="shared" si="3"/>
        <v>17942.383232559976</v>
      </c>
      <c r="H40" s="92">
        <f t="shared" si="4"/>
        <v>8545.3362595013623</v>
      </c>
      <c r="I40" s="92">
        <f t="shared" si="5"/>
        <v>1015.6065980694325</v>
      </c>
      <c r="J40" s="92">
        <f t="shared" si="6"/>
        <v>29296.552521329162</v>
      </c>
      <c r="K40" s="318">
        <f t="shared" si="7"/>
        <v>3329.8520633509984</v>
      </c>
      <c r="L40" s="323">
        <f t="shared" si="8"/>
        <v>166247.39122940612</v>
      </c>
      <c r="P40" s="88" t="s">
        <v>78</v>
      </c>
      <c r="Q40" s="89" t="s">
        <v>137</v>
      </c>
      <c r="R40" s="90">
        <f>'2028'!R40*1.02</f>
        <v>0</v>
      </c>
      <c r="S40" s="90">
        <f t="shared" si="9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'2028'!C41*1.02</f>
        <v>136063.00047929492</v>
      </c>
      <c r="D41" s="90">
        <f t="shared" si="0"/>
        <v>69.552971491013381</v>
      </c>
      <c r="E41" s="89">
        <v>37.5</v>
      </c>
      <c r="F41" s="92">
        <f t="shared" si="2"/>
        <v>1825.998856125507</v>
      </c>
      <c r="G41" s="92">
        <f t="shared" si="3"/>
        <v>18270.29241194321</v>
      </c>
      <c r="H41" s="92">
        <f t="shared" si="4"/>
        <v>8701.508054746595</v>
      </c>
      <c r="I41" s="92">
        <f t="shared" si="5"/>
        <v>1034.1674950156532</v>
      </c>
      <c r="J41" s="92">
        <f t="shared" si="6"/>
        <v>29831.966817830966</v>
      </c>
      <c r="K41" s="318">
        <f t="shared" si="7"/>
        <v>3390.7073601869024</v>
      </c>
      <c r="L41" s="323">
        <f t="shared" si="8"/>
        <v>169285.6746573128</v>
      </c>
      <c r="P41" s="88" t="s">
        <v>176</v>
      </c>
      <c r="Q41" s="89" t="s">
        <v>137</v>
      </c>
      <c r="R41" s="90">
        <f>'2028'!R41*1.02</f>
        <v>0</v>
      </c>
      <c r="S41" s="90">
        <f t="shared" si="9"/>
        <v>0</v>
      </c>
      <c r="T41" s="89">
        <v>37.5</v>
      </c>
      <c r="U41" s="92">
        <f t="shared" si="1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f>'2028'!C42*1.02</f>
        <v>138502.64802138851</v>
      </c>
      <c r="D42" s="90">
        <f t="shared" si="0"/>
        <v>70.800075665885501</v>
      </c>
      <c r="E42" s="89">
        <v>37.5</v>
      </c>
      <c r="F42" s="92">
        <f t="shared" si="2"/>
        <v>1858.7395248269165</v>
      </c>
      <c r="G42" s="92">
        <f t="shared" si="3"/>
        <v>18597.883849873542</v>
      </c>
      <c r="H42" s="92">
        <f t="shared" si="4"/>
        <v>8857.528520732867</v>
      </c>
      <c r="I42" s="92">
        <f t="shared" si="5"/>
        <v>1052.7104065966155</v>
      </c>
      <c r="J42" s="92">
        <f t="shared" si="6"/>
        <v>30366.862302029942</v>
      </c>
      <c r="K42" s="318">
        <f t="shared" si="7"/>
        <v>3451.5036887119181</v>
      </c>
      <c r="L42" s="323">
        <f t="shared" si="8"/>
        <v>172321.01401213033</v>
      </c>
      <c r="P42" s="88" t="s">
        <v>177</v>
      </c>
      <c r="Q42" s="89" t="s">
        <v>137</v>
      </c>
      <c r="R42" s="90">
        <f>'2028'!R42*1.02</f>
        <v>169583.89968520956</v>
      </c>
      <c r="S42" s="90">
        <f t="shared" si="9"/>
        <v>86.688255430139066</v>
      </c>
      <c r="T42" s="89">
        <v>37.5</v>
      </c>
      <c r="U42" s="92">
        <f t="shared" si="1"/>
        <v>2275.8575494564166</v>
      </c>
      <c r="V42" s="92">
        <f t="shared" si="10"/>
        <v>22771.417833593241</v>
      </c>
      <c r="W42" s="92">
        <f t="shared" si="11"/>
        <v>10607.399041220127</v>
      </c>
      <c r="X42" s="92">
        <f t="shared" si="12"/>
        <v>1459.733813011944</v>
      </c>
      <c r="Y42" s="92">
        <f t="shared" si="13"/>
        <v>37114.408237281736</v>
      </c>
      <c r="Z42" s="318">
        <f t="shared" si="14"/>
        <v>4226.0524522192791</v>
      </c>
      <c r="AA42" s="323">
        <f t="shared" si="15"/>
        <v>210924.36037471055</v>
      </c>
    </row>
    <row r="43" spans="1:27" x14ac:dyDescent="0.3">
      <c r="A43" s="88" t="s">
        <v>78</v>
      </c>
      <c r="B43" s="89" t="s">
        <v>134</v>
      </c>
      <c r="C43" s="90">
        <f>'2028'!C43*1.02</f>
        <v>141548.06643717363</v>
      </c>
      <c r="D43" s="90">
        <f t="shared" si="0"/>
        <v>72.356839073315598</v>
      </c>
      <c r="E43" s="89">
        <v>37.5</v>
      </c>
      <c r="F43" s="92">
        <f t="shared" si="2"/>
        <v>1899.6097873086953</v>
      </c>
      <c r="G43" s="92">
        <f t="shared" si="3"/>
        <v>19006.817099743908</v>
      </c>
      <c r="H43" s="92">
        <f t="shared" si="4"/>
        <v>9052.2892770125327</v>
      </c>
      <c r="I43" s="92">
        <f t="shared" si="5"/>
        <v>1075.8575716836174</v>
      </c>
      <c r="J43" s="92">
        <f t="shared" si="6"/>
        <v>31034.573735748752</v>
      </c>
      <c r="K43" s="318">
        <f t="shared" si="7"/>
        <v>3527.3959048241354</v>
      </c>
      <c r="L43" s="323">
        <f t="shared" si="8"/>
        <v>176110.03607774651</v>
      </c>
      <c r="P43" s="88" t="s">
        <v>178</v>
      </c>
      <c r="Q43" s="89" t="s">
        <v>137</v>
      </c>
      <c r="R43" s="90">
        <f>'2028'!R43*1.02</f>
        <v>172948.76758516789</v>
      </c>
      <c r="S43" s="90">
        <f t="shared" si="9"/>
        <v>88.40831569848838</v>
      </c>
      <c r="T43" s="89">
        <v>37.5</v>
      </c>
      <c r="U43" s="92">
        <f t="shared" si="1"/>
        <v>2321.0149024083116</v>
      </c>
      <c r="V43" s="92">
        <f t="shared" si="10"/>
        <v>23223.246179603851</v>
      </c>
      <c r="W43" s="92">
        <f t="shared" si="11"/>
        <v>10817.870062361313</v>
      </c>
      <c r="X43" s="92">
        <f t="shared" si="12"/>
        <v>1488.6977150038506</v>
      </c>
      <c r="Y43" s="92">
        <f t="shared" si="13"/>
        <v>37850.828859377325</v>
      </c>
      <c r="Z43" s="318">
        <f t="shared" si="14"/>
        <v>4309.9053903013082</v>
      </c>
      <c r="AA43" s="323">
        <f t="shared" si="15"/>
        <v>215109.50183484657</v>
      </c>
    </row>
    <row r="44" spans="1:27" x14ac:dyDescent="0.3">
      <c r="A44" s="88" t="s">
        <v>79</v>
      </c>
      <c r="B44" s="89" t="s">
        <v>134</v>
      </c>
      <c r="C44" s="90">
        <f>'2028'!C44*1.02</f>
        <v>0</v>
      </c>
      <c r="D44" s="90">
        <f t="shared" si="0"/>
        <v>0</v>
      </c>
      <c r="E44" s="89">
        <v>37.5</v>
      </c>
      <c r="F44" s="92">
        <f t="shared" si="2"/>
        <v>0</v>
      </c>
      <c r="G44" s="92">
        <f t="shared" si="3"/>
        <v>0</v>
      </c>
      <c r="H44" s="92">
        <f t="shared" si="4"/>
        <v>0</v>
      </c>
      <c r="I44" s="92">
        <f t="shared" si="5"/>
        <v>0</v>
      </c>
      <c r="J44" s="92">
        <f t="shared" si="6"/>
        <v>0</v>
      </c>
      <c r="K44" s="318">
        <f t="shared" si="7"/>
        <v>0</v>
      </c>
      <c r="L44" s="323">
        <f t="shared" si="8"/>
        <v>0</v>
      </c>
      <c r="P44" s="88" t="s">
        <v>179</v>
      </c>
      <c r="Q44" s="89" t="s">
        <v>137</v>
      </c>
      <c r="R44" s="90">
        <f>'2028'!R44*1.02</f>
        <v>176307.71975393785</v>
      </c>
      <c r="S44" s="90">
        <f t="shared" si="9"/>
        <v>90.125351950894768</v>
      </c>
      <c r="T44" s="89">
        <v>37.5</v>
      </c>
      <c r="U44" s="92">
        <f t="shared" si="1"/>
        <v>2366.0928647959454</v>
      </c>
      <c r="V44" s="92">
        <f t="shared" si="10"/>
        <v>23674.280171982227</v>
      </c>
      <c r="W44" s="92">
        <f t="shared" si="11"/>
        <v>11027.971057094022</v>
      </c>
      <c r="X44" s="92">
        <f t="shared" si="12"/>
        <v>1517.61069593037</v>
      </c>
      <c r="Y44" s="92">
        <f t="shared" si="13"/>
        <v>38585.954789802563</v>
      </c>
      <c r="Z44" s="318">
        <f t="shared" si="14"/>
        <v>4393.6109076061202</v>
      </c>
      <c r="AA44" s="323">
        <f t="shared" si="15"/>
        <v>219287.28545134651</v>
      </c>
    </row>
    <row r="45" spans="1:27" x14ac:dyDescent="0.3">
      <c r="A45" s="88" t="s">
        <v>80</v>
      </c>
      <c r="B45" s="89" t="s">
        <v>134</v>
      </c>
      <c r="C45" s="90">
        <f>'2028'!C45*1.02</f>
        <v>152777.30737898272</v>
      </c>
      <c r="D45" s="90">
        <f t="shared" si="0"/>
        <v>78.097026136221203</v>
      </c>
      <c r="E45" s="89">
        <v>37.5</v>
      </c>
      <c r="F45" s="92">
        <f t="shared" si="2"/>
        <v>2050.308956389722</v>
      </c>
      <c r="G45" s="92">
        <f t="shared" si="3"/>
        <v>20514.659164436849</v>
      </c>
      <c r="H45" s="92">
        <f t="shared" si="4"/>
        <v>9770.4222754003731</v>
      </c>
      <c r="I45" s="92">
        <f t="shared" si="5"/>
        <v>1161.2071225152933</v>
      </c>
      <c r="J45" s="92">
        <f t="shared" si="6"/>
        <v>33496.597518742237</v>
      </c>
      <c r="K45" s="318">
        <f t="shared" si="7"/>
        <v>3807.2300241407838</v>
      </c>
      <c r="L45" s="323">
        <f t="shared" si="8"/>
        <v>190081.13492186577</v>
      </c>
      <c r="P45" s="88" t="s">
        <v>180</v>
      </c>
      <c r="Q45" s="89" t="s">
        <v>137</v>
      </c>
      <c r="R45" s="90">
        <f>'2028'!R45*1.02</f>
        <v>0</v>
      </c>
      <c r="S45" s="90">
        <f t="shared" si="9"/>
        <v>0</v>
      </c>
      <c r="T45" s="89">
        <v>37.5</v>
      </c>
      <c r="U45" s="92">
        <f t="shared" si="1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f>'2028'!C46*1.02</f>
        <v>155807.34489367803</v>
      </c>
      <c r="D46" s="90">
        <f t="shared" si="0"/>
        <v>79.645927102199636</v>
      </c>
      <c r="E46" s="89">
        <v>37.5</v>
      </c>
      <c r="F46" s="92">
        <f t="shared" si="2"/>
        <v>2090.9728034044215</v>
      </c>
      <c r="G46" s="92">
        <f t="shared" si="3"/>
        <v>20921.527094863424</v>
      </c>
      <c r="H46" s="92">
        <f t="shared" si="4"/>
        <v>9964.1993914968061</v>
      </c>
      <c r="I46" s="92">
        <f t="shared" si="5"/>
        <v>1184.2373827281183</v>
      </c>
      <c r="J46" s="92">
        <f t="shared" si="6"/>
        <v>34160.936672492768</v>
      </c>
      <c r="K46" s="318">
        <f t="shared" si="7"/>
        <v>3882.7389462322321</v>
      </c>
      <c r="L46" s="323">
        <f t="shared" si="8"/>
        <v>193851.02051240302</v>
      </c>
      <c r="P46" s="88" t="s">
        <v>181</v>
      </c>
      <c r="Q46" s="89" t="s">
        <v>137</v>
      </c>
      <c r="R46" s="90">
        <f>'2028'!R46*1.02</f>
        <v>0</v>
      </c>
      <c r="S46" s="90">
        <f t="shared" si="9"/>
        <v>0</v>
      </c>
      <c r="T46" s="89">
        <v>37.5</v>
      </c>
      <c r="U46" s="92">
        <f t="shared" si="1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f>'2028'!C47*1.02</f>
        <v>158837.38240837338</v>
      </c>
      <c r="D47" s="90">
        <f t="shared" si="0"/>
        <v>81.194828068178083</v>
      </c>
      <c r="E47" s="89">
        <v>37.5</v>
      </c>
      <c r="F47" s="92">
        <f t="shared" si="2"/>
        <v>2131.6366504191215</v>
      </c>
      <c r="G47" s="92">
        <f t="shared" si="3"/>
        <v>21328.395025290007</v>
      </c>
      <c r="H47" s="92">
        <f t="shared" si="4"/>
        <v>10157.976507593245</v>
      </c>
      <c r="I47" s="92">
        <f t="shared" si="5"/>
        <v>1207.2676429409437</v>
      </c>
      <c r="J47" s="92">
        <f t="shared" si="6"/>
        <v>34825.275826243313</v>
      </c>
      <c r="K47" s="318">
        <f t="shared" si="7"/>
        <v>3958.2478683236814</v>
      </c>
      <c r="L47" s="323">
        <f t="shared" si="8"/>
        <v>197620.90610294035</v>
      </c>
      <c r="P47" s="88" t="s">
        <v>182</v>
      </c>
      <c r="Q47" s="89" t="s">
        <v>137</v>
      </c>
      <c r="R47" s="90">
        <f>'2028'!R47*1.02</f>
        <v>0</v>
      </c>
      <c r="S47" s="90">
        <f t="shared" si="9"/>
        <v>0</v>
      </c>
      <c r="T47" s="89">
        <v>37.5</v>
      </c>
      <c r="U47" s="92">
        <f t="shared" si="1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f>'2028'!C48*1.02</f>
        <v>0</v>
      </c>
      <c r="D48" s="90">
        <f t="shared" si="0"/>
        <v>0</v>
      </c>
      <c r="E48" s="89">
        <v>37.5</v>
      </c>
      <c r="F48" s="92">
        <f t="shared" si="2"/>
        <v>0</v>
      </c>
      <c r="G48" s="92">
        <f t="shared" si="3"/>
        <v>0</v>
      </c>
      <c r="H48" s="92">
        <f t="shared" si="4"/>
        <v>0</v>
      </c>
      <c r="I48" s="92">
        <f t="shared" si="5"/>
        <v>0</v>
      </c>
      <c r="J48" s="92">
        <f t="shared" si="6"/>
        <v>0</v>
      </c>
      <c r="K48" s="318">
        <f t="shared" si="7"/>
        <v>0</v>
      </c>
      <c r="L48" s="323">
        <f t="shared" si="8"/>
        <v>0</v>
      </c>
      <c r="P48" s="88" t="s">
        <v>183</v>
      </c>
      <c r="Q48" s="89" t="s">
        <v>137</v>
      </c>
      <c r="R48" s="90">
        <f>'2028'!R48*1.02</f>
        <v>0</v>
      </c>
      <c r="S48" s="90">
        <f t="shared" si="9"/>
        <v>0</v>
      </c>
      <c r="T48" s="89">
        <v>37.5</v>
      </c>
      <c r="U48" s="92">
        <f t="shared" si="1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27" x14ac:dyDescent="0.3">
      <c r="A49" s="88" t="s">
        <v>84</v>
      </c>
      <c r="B49" s="89" t="s">
        <v>134</v>
      </c>
      <c r="C49" s="90">
        <f>'2028'!C49*1.02</f>
        <v>0</v>
      </c>
      <c r="D49" s="90">
        <f t="shared" si="0"/>
        <v>0</v>
      </c>
      <c r="E49" s="89">
        <v>37.5</v>
      </c>
      <c r="F49" s="92">
        <f t="shared" si="2"/>
        <v>0</v>
      </c>
      <c r="G49" s="92">
        <f t="shared" si="3"/>
        <v>0</v>
      </c>
      <c r="H49" s="92">
        <f t="shared" si="4"/>
        <v>0</v>
      </c>
      <c r="I49" s="92">
        <f t="shared" si="5"/>
        <v>0</v>
      </c>
      <c r="J49" s="92">
        <f t="shared" si="6"/>
        <v>0</v>
      </c>
      <c r="K49" s="318">
        <f t="shared" si="7"/>
        <v>0</v>
      </c>
      <c r="L49" s="323">
        <f t="shared" si="8"/>
        <v>0</v>
      </c>
      <c r="P49" s="88" t="s">
        <v>184</v>
      </c>
      <c r="Q49" s="89" t="s">
        <v>137</v>
      </c>
      <c r="R49" s="90">
        <f>'2028'!R49*1.02</f>
        <v>0</v>
      </c>
      <c r="S49" s="90">
        <f t="shared" si="9"/>
        <v>0</v>
      </c>
      <c r="T49" s="89">
        <v>37.5</v>
      </c>
      <c r="U49" s="92">
        <f t="shared" si="1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27" x14ac:dyDescent="0.3">
      <c r="A50" s="88" t="s">
        <v>85</v>
      </c>
      <c r="B50" s="89" t="s">
        <v>134</v>
      </c>
      <c r="C50" s="90">
        <f>'2028'!C50*1.02</f>
        <v>0</v>
      </c>
      <c r="D50" s="90">
        <f t="shared" si="0"/>
        <v>0</v>
      </c>
      <c r="E50" s="89">
        <v>37.5</v>
      </c>
      <c r="F50" s="92">
        <f t="shared" si="2"/>
        <v>0</v>
      </c>
      <c r="G50" s="92">
        <f t="shared" si="3"/>
        <v>0</v>
      </c>
      <c r="H50" s="92">
        <f t="shared" si="4"/>
        <v>0</v>
      </c>
      <c r="I50" s="92">
        <f t="shared" si="5"/>
        <v>0</v>
      </c>
      <c r="J50" s="92">
        <f t="shared" si="6"/>
        <v>0</v>
      </c>
      <c r="K50" s="318">
        <f t="shared" si="7"/>
        <v>0</v>
      </c>
      <c r="L50" s="323">
        <f t="shared" si="8"/>
        <v>0</v>
      </c>
      <c r="P50" s="88" t="s">
        <v>185</v>
      </c>
      <c r="Q50" s="89" t="s">
        <v>137</v>
      </c>
      <c r="R50" s="90">
        <f>'2028'!R50*1.02</f>
        <v>0</v>
      </c>
      <c r="S50" s="90">
        <f t="shared" si="9"/>
        <v>0</v>
      </c>
      <c r="T50" s="89">
        <v>37.5</v>
      </c>
      <c r="U50" s="92">
        <f t="shared" si="1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27" x14ac:dyDescent="0.3">
      <c r="A51" s="88" t="s">
        <v>86</v>
      </c>
      <c r="B51" s="89" t="s">
        <v>134</v>
      </c>
      <c r="C51" s="90">
        <f>'2028'!C51*1.02</f>
        <v>0</v>
      </c>
      <c r="D51" s="90">
        <f t="shared" si="0"/>
        <v>0</v>
      </c>
      <c r="E51" s="89">
        <v>37.5</v>
      </c>
      <c r="F51" s="92">
        <f t="shared" si="2"/>
        <v>0</v>
      </c>
      <c r="G51" s="92">
        <f t="shared" si="3"/>
        <v>0</v>
      </c>
      <c r="H51" s="92">
        <f t="shared" si="4"/>
        <v>0</v>
      </c>
      <c r="I51" s="92">
        <f t="shared" si="5"/>
        <v>0</v>
      </c>
      <c r="J51" s="92">
        <f t="shared" si="6"/>
        <v>0</v>
      </c>
      <c r="K51" s="318">
        <f t="shared" si="7"/>
        <v>0</v>
      </c>
      <c r="L51" s="323">
        <f t="shared" si="8"/>
        <v>0</v>
      </c>
      <c r="P51" s="88" t="s">
        <v>186</v>
      </c>
      <c r="Q51" s="89" t="s">
        <v>137</v>
      </c>
      <c r="R51" s="90">
        <f>'2028'!R51*1.02</f>
        <v>0</v>
      </c>
      <c r="S51" s="90">
        <f t="shared" si="9"/>
        <v>0</v>
      </c>
      <c r="T51" s="89">
        <v>37.5</v>
      </c>
      <c r="U51" s="92">
        <f t="shared" si="1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27" x14ac:dyDescent="0.3">
      <c r="A52" s="88" t="s">
        <v>87</v>
      </c>
      <c r="B52" s="89" t="s">
        <v>134</v>
      </c>
      <c r="C52" s="90">
        <f>'2028'!C52*1.02</f>
        <v>0</v>
      </c>
      <c r="D52" s="90">
        <f t="shared" si="0"/>
        <v>0</v>
      </c>
      <c r="E52" s="89">
        <v>37.5</v>
      </c>
      <c r="F52" s="92">
        <f t="shared" si="2"/>
        <v>0</v>
      </c>
      <c r="G52" s="92">
        <f t="shared" si="3"/>
        <v>0</v>
      </c>
      <c r="H52" s="92">
        <f t="shared" si="4"/>
        <v>0</v>
      </c>
      <c r="I52" s="92">
        <f t="shared" si="5"/>
        <v>0</v>
      </c>
      <c r="J52" s="92">
        <f t="shared" si="6"/>
        <v>0</v>
      </c>
      <c r="K52" s="318">
        <f t="shared" si="7"/>
        <v>0</v>
      </c>
      <c r="L52" s="323">
        <f t="shared" si="8"/>
        <v>0</v>
      </c>
      <c r="P52" s="88" t="s">
        <v>187</v>
      </c>
      <c r="Q52" s="89" t="s">
        <v>137</v>
      </c>
      <c r="R52" s="90">
        <f>'2028'!R52*1.02</f>
        <v>0</v>
      </c>
      <c r="S52" s="90">
        <f t="shared" si="9"/>
        <v>0</v>
      </c>
      <c r="T52" s="89">
        <v>37.5</v>
      </c>
      <c r="U52" s="92">
        <f t="shared" si="1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27" x14ac:dyDescent="0.3">
      <c r="A53" s="88" t="s">
        <v>88</v>
      </c>
      <c r="B53" s="89" t="s">
        <v>134</v>
      </c>
      <c r="C53" s="90">
        <f>'2028'!C53*1.02</f>
        <v>0</v>
      </c>
      <c r="D53" s="90">
        <f t="shared" si="0"/>
        <v>0</v>
      </c>
      <c r="E53" s="89">
        <v>37.5</v>
      </c>
      <c r="F53" s="92">
        <f t="shared" si="2"/>
        <v>0</v>
      </c>
      <c r="G53" s="92">
        <f t="shared" si="3"/>
        <v>0</v>
      </c>
      <c r="H53" s="92">
        <f t="shared" si="4"/>
        <v>0</v>
      </c>
      <c r="I53" s="92">
        <f t="shared" si="5"/>
        <v>0</v>
      </c>
      <c r="J53" s="92">
        <f t="shared" si="6"/>
        <v>0</v>
      </c>
      <c r="K53" s="318">
        <f t="shared" si="7"/>
        <v>0</v>
      </c>
      <c r="L53" s="323">
        <f t="shared" si="8"/>
        <v>0</v>
      </c>
      <c r="P53" s="88" t="s">
        <v>188</v>
      </c>
      <c r="Q53" s="89" t="s">
        <v>137</v>
      </c>
      <c r="R53" s="90">
        <f>'2028'!R53*1.02</f>
        <v>0</v>
      </c>
      <c r="S53" s="90">
        <f t="shared" si="9"/>
        <v>0</v>
      </c>
      <c r="T53" s="89">
        <v>37.5</v>
      </c>
      <c r="U53" s="92">
        <f t="shared" si="1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27" x14ac:dyDescent="0.3">
      <c r="A54" s="88" t="s">
        <v>89</v>
      </c>
      <c r="B54" s="89" t="s">
        <v>134</v>
      </c>
      <c r="C54" s="90">
        <f>'2028'!C54*1.02</f>
        <v>0</v>
      </c>
      <c r="D54" s="90">
        <f t="shared" si="0"/>
        <v>0</v>
      </c>
      <c r="E54" s="89">
        <v>37.5</v>
      </c>
      <c r="F54" s="92">
        <f t="shared" si="2"/>
        <v>0</v>
      </c>
      <c r="G54" s="92">
        <f t="shared" si="3"/>
        <v>0</v>
      </c>
      <c r="H54" s="92">
        <f t="shared" si="4"/>
        <v>0</v>
      </c>
      <c r="I54" s="92">
        <f t="shared" si="5"/>
        <v>0</v>
      </c>
      <c r="J54" s="92">
        <f t="shared" si="6"/>
        <v>0</v>
      </c>
      <c r="K54" s="318">
        <f t="shared" si="7"/>
        <v>0</v>
      </c>
      <c r="L54" s="323">
        <f t="shared" si="8"/>
        <v>0</v>
      </c>
      <c r="P54" s="88" t="s">
        <v>189</v>
      </c>
      <c r="Q54" s="89" t="s">
        <v>137</v>
      </c>
      <c r="R54" s="90">
        <f>'2028'!R54*1.02</f>
        <v>0</v>
      </c>
      <c r="S54" s="90">
        <f t="shared" si="9"/>
        <v>0</v>
      </c>
      <c r="T54" s="89">
        <v>37.5</v>
      </c>
      <c r="U54" s="92">
        <f t="shared" si="1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27" x14ac:dyDescent="0.3">
      <c r="A55" s="88" t="s">
        <v>90</v>
      </c>
      <c r="B55" s="89" t="s">
        <v>134</v>
      </c>
      <c r="C55" s="90">
        <f>'2028'!C55*1.02</f>
        <v>0</v>
      </c>
      <c r="D55" s="90">
        <f t="shared" si="0"/>
        <v>0</v>
      </c>
      <c r="E55" s="89">
        <v>37.5</v>
      </c>
      <c r="F55" s="92">
        <f t="shared" si="2"/>
        <v>0</v>
      </c>
      <c r="G55" s="92">
        <f t="shared" si="3"/>
        <v>0</v>
      </c>
      <c r="H55" s="92">
        <f t="shared" si="4"/>
        <v>0</v>
      </c>
      <c r="I55" s="92">
        <f t="shared" si="5"/>
        <v>0</v>
      </c>
      <c r="J55" s="92">
        <f t="shared" si="6"/>
        <v>0</v>
      </c>
      <c r="K55" s="318">
        <f t="shared" si="7"/>
        <v>0</v>
      </c>
      <c r="L55" s="323">
        <f t="shared" si="8"/>
        <v>0</v>
      </c>
      <c r="P55" s="88" t="s">
        <v>190</v>
      </c>
      <c r="Q55" s="89" t="s">
        <v>137</v>
      </c>
      <c r="R55" s="90">
        <f>'2028'!R55*1.02</f>
        <v>0</v>
      </c>
      <c r="S55" s="90">
        <f t="shared" si="9"/>
        <v>0</v>
      </c>
      <c r="T55" s="89">
        <v>37.5</v>
      </c>
      <c r="U55" s="92">
        <f t="shared" si="1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27" x14ac:dyDescent="0.3">
      <c r="A56" s="88" t="s">
        <v>91</v>
      </c>
      <c r="B56" s="89" t="s">
        <v>134</v>
      </c>
      <c r="C56" s="90">
        <f>'2028'!C56*1.02</f>
        <v>0</v>
      </c>
      <c r="D56" s="90">
        <f t="shared" si="0"/>
        <v>0</v>
      </c>
      <c r="E56" s="89">
        <v>37.5</v>
      </c>
      <c r="F56" s="92">
        <f t="shared" si="2"/>
        <v>0</v>
      </c>
      <c r="G56" s="92">
        <f t="shared" si="3"/>
        <v>0</v>
      </c>
      <c r="H56" s="92">
        <f t="shared" si="4"/>
        <v>0</v>
      </c>
      <c r="I56" s="92">
        <f t="shared" si="5"/>
        <v>0</v>
      </c>
      <c r="J56" s="92">
        <f t="shared" si="6"/>
        <v>0</v>
      </c>
      <c r="K56" s="318">
        <f t="shared" si="7"/>
        <v>0</v>
      </c>
      <c r="L56" s="323">
        <f t="shared" si="8"/>
        <v>0</v>
      </c>
      <c r="P56" s="88" t="s">
        <v>191</v>
      </c>
      <c r="Q56" s="89" t="s">
        <v>137</v>
      </c>
      <c r="R56" s="90">
        <f>'2028'!R56*1.02</f>
        <v>0</v>
      </c>
      <c r="S56" s="90">
        <f t="shared" si="9"/>
        <v>0</v>
      </c>
      <c r="T56" s="89">
        <v>37.5</v>
      </c>
      <c r="U56" s="92">
        <f t="shared" si="1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27" x14ac:dyDescent="0.3">
      <c r="A57" s="88" t="s">
        <v>92</v>
      </c>
      <c r="B57" s="89" t="s">
        <v>134</v>
      </c>
      <c r="C57" s="90">
        <f>'2028'!C57*1.02</f>
        <v>0</v>
      </c>
      <c r="D57" s="90">
        <f t="shared" si="0"/>
        <v>0</v>
      </c>
      <c r="E57" s="89">
        <v>37.5</v>
      </c>
      <c r="F57" s="92">
        <f t="shared" si="2"/>
        <v>0</v>
      </c>
      <c r="G57" s="92">
        <f t="shared" si="3"/>
        <v>0</v>
      </c>
      <c r="H57" s="92">
        <f t="shared" si="4"/>
        <v>0</v>
      </c>
      <c r="I57" s="92">
        <f t="shared" si="5"/>
        <v>0</v>
      </c>
      <c r="J57" s="92">
        <f t="shared" si="6"/>
        <v>0</v>
      </c>
      <c r="K57" s="318">
        <f t="shared" si="7"/>
        <v>0</v>
      </c>
      <c r="L57" s="323">
        <f t="shared" si="8"/>
        <v>0</v>
      </c>
      <c r="P57" s="88" t="s">
        <v>192</v>
      </c>
      <c r="Q57" s="89" t="s">
        <v>137</v>
      </c>
      <c r="R57" s="90">
        <f>'2028'!R57*1.02</f>
        <v>0</v>
      </c>
      <c r="S57" s="90">
        <f t="shared" si="9"/>
        <v>0</v>
      </c>
      <c r="T57" s="89">
        <v>37.5</v>
      </c>
      <c r="U57" s="92">
        <f t="shared" si="1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27" x14ac:dyDescent="0.3">
      <c r="A58" s="88" t="s">
        <v>93</v>
      </c>
      <c r="B58" s="89" t="s">
        <v>134</v>
      </c>
      <c r="C58" s="90">
        <f>'2028'!C58*1.02</f>
        <v>0</v>
      </c>
      <c r="D58" s="90">
        <f t="shared" si="0"/>
        <v>0</v>
      </c>
      <c r="E58" s="89">
        <v>37.5</v>
      </c>
      <c r="F58" s="92">
        <f t="shared" si="2"/>
        <v>0</v>
      </c>
      <c r="G58" s="92">
        <f t="shared" si="3"/>
        <v>0</v>
      </c>
      <c r="H58" s="92">
        <f t="shared" si="4"/>
        <v>0</v>
      </c>
      <c r="I58" s="92">
        <f t="shared" si="5"/>
        <v>0</v>
      </c>
      <c r="J58" s="92">
        <f t="shared" si="6"/>
        <v>0</v>
      </c>
      <c r="K58" s="318">
        <f t="shared" si="7"/>
        <v>0</v>
      </c>
      <c r="L58" s="323">
        <f t="shared" si="8"/>
        <v>0</v>
      </c>
      <c r="P58" s="88" t="s">
        <v>193</v>
      </c>
      <c r="Q58" s="89" t="s">
        <v>137</v>
      </c>
      <c r="R58" s="90">
        <f>'2028'!R58*1.02</f>
        <v>85933.094388845901</v>
      </c>
      <c r="S58" s="90">
        <f t="shared" si="9"/>
        <v>43.927460390464361</v>
      </c>
      <c r="T58" s="89">
        <v>37.5</v>
      </c>
      <c r="U58" s="92">
        <f t="shared" si="1"/>
        <v>1153.2432145742357</v>
      </c>
      <c r="V58" s="92">
        <f t="shared" si="10"/>
        <v>11538.939732453169</v>
      </c>
      <c r="W58" s="92">
        <f t="shared" si="11"/>
        <v>5375.0776148050954</v>
      </c>
      <c r="X58" s="92">
        <f t="shared" si="12"/>
        <v>739.6895800190498</v>
      </c>
      <c r="Y58" s="92">
        <f t="shared" si="13"/>
        <v>18806.95014185155</v>
      </c>
      <c r="Z58" s="318">
        <f t="shared" si="14"/>
        <v>2141.4636940351375</v>
      </c>
      <c r="AA58" s="323">
        <f t="shared" si="15"/>
        <v>106881.50822473259</v>
      </c>
    </row>
    <row r="59" spans="1:27" x14ac:dyDescent="0.3">
      <c r="A59" s="88" t="s">
        <v>94</v>
      </c>
      <c r="B59" s="89" t="s">
        <v>134</v>
      </c>
      <c r="C59" s="90">
        <f>'2028'!C59*1.02</f>
        <v>0</v>
      </c>
      <c r="D59" s="90">
        <f t="shared" si="0"/>
        <v>0</v>
      </c>
      <c r="E59" s="89">
        <v>37.5</v>
      </c>
      <c r="F59" s="92">
        <f t="shared" si="2"/>
        <v>0</v>
      </c>
      <c r="G59" s="92">
        <f t="shared" si="3"/>
        <v>0</v>
      </c>
      <c r="H59" s="92">
        <f t="shared" si="4"/>
        <v>0</v>
      </c>
      <c r="I59" s="92">
        <f t="shared" si="5"/>
        <v>0</v>
      </c>
      <c r="J59" s="92">
        <f t="shared" si="6"/>
        <v>0</v>
      </c>
      <c r="K59" s="318">
        <f t="shared" si="7"/>
        <v>0</v>
      </c>
      <c r="L59" s="323">
        <f t="shared" si="8"/>
        <v>0</v>
      </c>
      <c r="P59" s="88" t="s">
        <v>194</v>
      </c>
      <c r="Q59" s="89" t="s">
        <v>137</v>
      </c>
      <c r="R59" s="90">
        <f>'2028'!R59*1.02</f>
        <v>90478.742234007703</v>
      </c>
      <c r="S59" s="90">
        <f t="shared" si="9"/>
        <v>46.251114241026308</v>
      </c>
      <c r="T59" s="89">
        <v>37.5</v>
      </c>
      <c r="U59" s="92">
        <f t="shared" si="1"/>
        <v>1214.2469241527108</v>
      </c>
      <c r="V59" s="92">
        <f t="shared" si="10"/>
        <v>12149.321063456257</v>
      </c>
      <c r="W59" s="92">
        <f t="shared" si="11"/>
        <v>5659.4059070781086</v>
      </c>
      <c r="X59" s="92">
        <f t="shared" si="12"/>
        <v>778.81732666212497</v>
      </c>
      <c r="Y59" s="92">
        <f t="shared" si="13"/>
        <v>19801.791221349198</v>
      </c>
      <c r="Z59" s="318">
        <f t="shared" si="14"/>
        <v>2254.7418192500327</v>
      </c>
      <c r="AA59" s="323">
        <f t="shared" si="15"/>
        <v>112535.27527460695</v>
      </c>
    </row>
    <row r="60" spans="1:27" x14ac:dyDescent="0.3">
      <c r="A60" s="88" t="s">
        <v>95</v>
      </c>
      <c r="B60" s="89" t="s">
        <v>134</v>
      </c>
      <c r="C60" s="90">
        <f>'2028'!C60*1.02</f>
        <v>0</v>
      </c>
      <c r="D60" s="90">
        <f t="shared" si="0"/>
        <v>0</v>
      </c>
      <c r="E60" s="89">
        <v>37.5</v>
      </c>
      <c r="F60" s="92">
        <f t="shared" si="2"/>
        <v>0</v>
      </c>
      <c r="G60" s="92">
        <f t="shared" si="3"/>
        <v>0</v>
      </c>
      <c r="H60" s="92">
        <f t="shared" si="4"/>
        <v>0</v>
      </c>
      <c r="I60" s="92">
        <f t="shared" si="5"/>
        <v>0</v>
      </c>
      <c r="J60" s="92">
        <f t="shared" si="6"/>
        <v>0</v>
      </c>
      <c r="K60" s="318">
        <f t="shared" si="7"/>
        <v>0</v>
      </c>
      <c r="L60" s="323">
        <f t="shared" si="8"/>
        <v>0</v>
      </c>
      <c r="P60" s="88" t="s">
        <v>195</v>
      </c>
      <c r="Q60" s="89" t="s">
        <v>137</v>
      </c>
      <c r="R60" s="90">
        <f>'2028'!R60*1.02</f>
        <v>95064.617051250563</v>
      </c>
      <c r="S60" s="90">
        <f t="shared" si="9"/>
        <v>48.595331400000291</v>
      </c>
      <c r="T60" s="89">
        <v>37.5</v>
      </c>
      <c r="U60" s="92">
        <f t="shared" si="1"/>
        <v>1275.7904895681634</v>
      </c>
      <c r="V60" s="92">
        <f t="shared" si="10"/>
        <v>12765.10399915848</v>
      </c>
      <c r="W60" s="92">
        <f t="shared" si="11"/>
        <v>5946.2503789287575</v>
      </c>
      <c r="X60" s="92">
        <f t="shared" si="12"/>
        <v>818.291336549829</v>
      </c>
      <c r="Y60" s="92">
        <f t="shared" si="13"/>
        <v>20805.436204205231</v>
      </c>
      <c r="Z60" s="318">
        <f t="shared" si="14"/>
        <v>2369.0224057500141</v>
      </c>
      <c r="AA60" s="323">
        <f t="shared" si="15"/>
        <v>118239.0756612058</v>
      </c>
    </row>
    <row r="61" spans="1:27" x14ac:dyDescent="0.3">
      <c r="A61" s="88" t="s">
        <v>96</v>
      </c>
      <c r="B61" s="89" t="s">
        <v>134</v>
      </c>
      <c r="C61" s="90">
        <f>'2028'!C61*1.02</f>
        <v>80459.859893344008</v>
      </c>
      <c r="D61" s="90">
        <f t="shared" si="0"/>
        <v>41.129640840048054</v>
      </c>
      <c r="E61" s="89">
        <v>37.5</v>
      </c>
      <c r="F61" s="92">
        <f t="shared" si="2"/>
        <v>1079.7910645195707</v>
      </c>
      <c r="G61" s="92">
        <f t="shared" si="3"/>
        <v>10804.003751916924</v>
      </c>
      <c r="H61" s="92">
        <f t="shared" si="4"/>
        <v>5145.5731277383884</v>
      </c>
      <c r="I61" s="92">
        <f t="shared" si="5"/>
        <v>611.54738218397677</v>
      </c>
      <c r="J61" s="92">
        <f t="shared" si="6"/>
        <v>17640.91532635886</v>
      </c>
      <c r="K61" s="318">
        <f t="shared" si="7"/>
        <v>2005.0699909523426</v>
      </c>
      <c r="L61" s="323">
        <f t="shared" si="8"/>
        <v>100105.8452106552</v>
      </c>
      <c r="P61" s="88" t="s">
        <v>196</v>
      </c>
      <c r="Q61" s="89" t="s">
        <v>137</v>
      </c>
      <c r="R61" s="90">
        <f>'2028'!R61*1.02</f>
        <v>99661.140184632575</v>
      </c>
      <c r="S61" s="90">
        <f t="shared" si="9"/>
        <v>50.944991787671604</v>
      </c>
      <c r="T61" s="89">
        <v>37.5</v>
      </c>
      <c r="U61" s="92">
        <f t="shared" si="1"/>
        <v>1337.4769579992869</v>
      </c>
      <c r="V61" s="92">
        <f t="shared" si="10"/>
        <v>13382.316771398722</v>
      </c>
      <c r="W61" s="92">
        <f t="shared" si="11"/>
        <v>6233.7608983146665</v>
      </c>
      <c r="X61" s="92">
        <f t="shared" si="12"/>
        <v>857.85700435522938</v>
      </c>
      <c r="Y61" s="92">
        <f t="shared" si="13"/>
        <v>21811.411632067902</v>
      </c>
      <c r="Z61" s="318">
        <f t="shared" si="14"/>
        <v>2483.5683496489905</v>
      </c>
      <c r="AA61" s="323">
        <f t="shared" si="15"/>
        <v>123956.12016634947</v>
      </c>
    </row>
    <row r="62" spans="1:27" x14ac:dyDescent="0.3">
      <c r="A62" s="88" t="s">
        <v>97</v>
      </c>
      <c r="B62" s="89" t="s">
        <v>134</v>
      </c>
      <c r="C62" s="90">
        <f>'2028'!C62*1.02</f>
        <v>85056.383026725962</v>
      </c>
      <c r="D62" s="90">
        <f t="shared" si="0"/>
        <v>43.47930122771934</v>
      </c>
      <c r="E62" s="89">
        <v>37.5</v>
      </c>
      <c r="F62" s="92">
        <f t="shared" si="2"/>
        <v>1141.4775329506936</v>
      </c>
      <c r="G62" s="92">
        <f t="shared" si="3"/>
        <v>11421.216524157158</v>
      </c>
      <c r="H62" s="92">
        <f t="shared" si="4"/>
        <v>5439.5302132653878</v>
      </c>
      <c r="I62" s="92">
        <f t="shared" si="5"/>
        <v>646.48395419757492</v>
      </c>
      <c r="J62" s="92">
        <f t="shared" si="6"/>
        <v>18648.708224570815</v>
      </c>
      <c r="K62" s="318">
        <f t="shared" si="7"/>
        <v>2119.6159348513179</v>
      </c>
      <c r="L62" s="323">
        <f t="shared" si="8"/>
        <v>105824.70718614811</v>
      </c>
      <c r="P62" s="88" t="s">
        <v>197</v>
      </c>
      <c r="Q62" s="89" t="s">
        <v>137</v>
      </c>
      <c r="R62" s="90">
        <f>'2028'!R62*1.02</f>
        <v>103389.2339795583</v>
      </c>
      <c r="S62" s="90">
        <f t="shared" si="9"/>
        <v>52.850726634917983</v>
      </c>
      <c r="T62" s="89">
        <v>37.5</v>
      </c>
      <c r="U62" s="92">
        <f t="shared" si="1"/>
        <v>1387.5088915968329</v>
      </c>
      <c r="V62" s="92">
        <f t="shared" si="10"/>
        <v>13882.918430428055</v>
      </c>
      <c r="W62" s="92">
        <f t="shared" si="11"/>
        <v>6466.951540936283</v>
      </c>
      <c r="X62" s="92">
        <f t="shared" si="12"/>
        <v>889.9474597618738</v>
      </c>
      <c r="Y62" s="92">
        <f t="shared" si="13"/>
        <v>22627.326322723049</v>
      </c>
      <c r="Z62" s="318">
        <f t="shared" si="14"/>
        <v>2576.4729234522515</v>
      </c>
      <c r="AA62" s="323">
        <f t="shared" si="15"/>
        <v>128593.03322573358</v>
      </c>
    </row>
    <row r="63" spans="1:27" x14ac:dyDescent="0.3">
      <c r="A63" s="88" t="s">
        <v>98</v>
      </c>
      <c r="B63" s="89" t="s">
        <v>134</v>
      </c>
      <c r="C63" s="90">
        <f>'2028'!C63*1.02</f>
        <v>89652.906160107945</v>
      </c>
      <c r="D63" s="90">
        <f t="shared" si="0"/>
        <v>45.828961615390647</v>
      </c>
      <c r="E63" s="89">
        <v>37.5</v>
      </c>
      <c r="F63" s="92">
        <f t="shared" si="2"/>
        <v>1203.1640013818167</v>
      </c>
      <c r="G63" s="92">
        <f t="shared" si="3"/>
        <v>12038.429296397393</v>
      </c>
      <c r="H63" s="92">
        <f t="shared" si="4"/>
        <v>5733.4872987923864</v>
      </c>
      <c r="I63" s="92">
        <f t="shared" si="5"/>
        <v>681.42052621117318</v>
      </c>
      <c r="J63" s="92">
        <f t="shared" si="6"/>
        <v>19656.501122782767</v>
      </c>
      <c r="K63" s="318">
        <f t="shared" si="7"/>
        <v>2234.1618787502939</v>
      </c>
      <c r="L63" s="323">
        <f t="shared" si="8"/>
        <v>111543.569161641</v>
      </c>
      <c r="P63" s="88" t="s">
        <v>198</v>
      </c>
      <c r="Q63" s="89" t="s">
        <v>137</v>
      </c>
      <c r="R63" s="90">
        <f>'2028'!R63*1.02</f>
        <v>107120.87721319712</v>
      </c>
      <c r="S63" s="90">
        <f t="shared" si="9"/>
        <v>54.758275891730158</v>
      </c>
      <c r="T63" s="89">
        <v>37.5</v>
      </c>
      <c r="U63" s="92">
        <f t="shared" si="1"/>
        <v>1437.5884595329367</v>
      </c>
      <c r="V63" s="92">
        <f t="shared" si="10"/>
        <v>14383.996701636734</v>
      </c>
      <c r="W63" s="92">
        <f t="shared" si="11"/>
        <v>6700.3641994029904</v>
      </c>
      <c r="X63" s="92">
        <f t="shared" si="12"/>
        <v>922.06846780775095</v>
      </c>
      <c r="Y63" s="92">
        <f t="shared" si="13"/>
        <v>23444.017828380413</v>
      </c>
      <c r="Z63" s="318">
        <f t="shared" si="14"/>
        <v>2669.4659497218454</v>
      </c>
      <c r="AA63" s="323">
        <f t="shared" si="15"/>
        <v>133234.36099129939</v>
      </c>
    </row>
    <row r="64" spans="1:27" x14ac:dyDescent="0.3">
      <c r="A64" s="88" t="s">
        <v>99</v>
      </c>
      <c r="B64" s="89" t="s">
        <v>134</v>
      </c>
      <c r="C64" s="90">
        <f>'2028'!C64*1.02</f>
        <v>94249.429293489913</v>
      </c>
      <c r="D64" s="90">
        <f t="shared" si="0"/>
        <v>48.178622003061939</v>
      </c>
      <c r="E64" s="89">
        <v>37.5</v>
      </c>
      <c r="F64" s="92">
        <f t="shared" si="2"/>
        <v>1264.8504698129398</v>
      </c>
      <c r="G64" s="92">
        <f t="shared" si="3"/>
        <v>12655.64206863763</v>
      </c>
      <c r="H64" s="92">
        <f t="shared" si="4"/>
        <v>6027.4443843193867</v>
      </c>
      <c r="I64" s="92">
        <f t="shared" si="5"/>
        <v>716.35709822477133</v>
      </c>
      <c r="J64" s="92">
        <f t="shared" si="6"/>
        <v>20664.29402099473</v>
      </c>
      <c r="K64" s="318">
        <f t="shared" si="7"/>
        <v>2348.7078226492695</v>
      </c>
      <c r="L64" s="323">
        <f t="shared" si="8"/>
        <v>117262.43113713391</v>
      </c>
      <c r="P64" s="88" t="s">
        <v>199</v>
      </c>
      <c r="Q64" s="89" t="s">
        <v>137</v>
      </c>
      <c r="R64" s="90">
        <f>'2028'!R64*1.02</f>
        <v>110851.33730059826</v>
      </c>
      <c r="S64" s="90">
        <f t="shared" si="9"/>
        <v>56.665220345353738</v>
      </c>
      <c r="T64" s="89">
        <v>37.5</v>
      </c>
      <c r="U64" s="92">
        <f t="shared" si="1"/>
        <v>1487.6521493561884</v>
      </c>
      <c r="V64" s="92">
        <f t="shared" si="10"/>
        <v>14884.916102118965</v>
      </c>
      <c r="W64" s="92">
        <f t="shared" si="11"/>
        <v>6933.7028525880005</v>
      </c>
      <c r="X64" s="92">
        <f t="shared" si="12"/>
        <v>954.17929164055056</v>
      </c>
      <c r="Y64" s="92">
        <f t="shared" si="13"/>
        <v>24260.450395703705</v>
      </c>
      <c r="Z64" s="318">
        <f t="shared" si="14"/>
        <v>2762.4294918359947</v>
      </c>
      <c r="AA64" s="323">
        <f t="shared" si="15"/>
        <v>137874.21718813796</v>
      </c>
    </row>
    <row r="65" spans="1:27" x14ac:dyDescent="0.3">
      <c r="A65" s="88" t="s">
        <v>100</v>
      </c>
      <c r="B65" s="89" t="s">
        <v>134</v>
      </c>
      <c r="C65" s="90">
        <f>'2028'!C65*1.02</f>
        <v>97989.354550792457</v>
      </c>
      <c r="D65" s="90">
        <f t="shared" si="0"/>
        <v>50.090404882194221</v>
      </c>
      <c r="E65" s="89">
        <v>37.5</v>
      </c>
      <c r="F65" s="92">
        <f t="shared" si="2"/>
        <v>1315.0411845390092</v>
      </c>
      <c r="G65" s="92">
        <f t="shared" si="3"/>
        <v>13157.832434931419</v>
      </c>
      <c r="H65" s="92">
        <f t="shared" si="4"/>
        <v>6266.620278103388</v>
      </c>
      <c r="I65" s="92">
        <f t="shared" si="5"/>
        <v>744.78296801498595</v>
      </c>
      <c r="J65" s="92">
        <f t="shared" si="6"/>
        <v>21484.276865588803</v>
      </c>
      <c r="K65" s="318">
        <f t="shared" si="7"/>
        <v>2441.9072380069683</v>
      </c>
      <c r="L65" s="323">
        <f t="shared" si="8"/>
        <v>121915.53865438823</v>
      </c>
      <c r="P65" s="88" t="s">
        <v>200</v>
      </c>
      <c r="Q65" s="89" t="s">
        <v>137</v>
      </c>
      <c r="R65" s="90">
        <f>'2028'!R65*1.02</f>
        <v>114578.24794928633</v>
      </c>
      <c r="S65" s="90">
        <f t="shared" si="9"/>
        <v>58.570350389411544</v>
      </c>
      <c r="T65" s="89">
        <v>37.5</v>
      </c>
      <c r="U65" s="92">
        <f t="shared" si="1"/>
        <v>1537.6682048408827</v>
      </c>
      <c r="V65" s="92">
        <f t="shared" si="10"/>
        <v>15385.358890421858</v>
      </c>
      <c r="W65" s="92">
        <f t="shared" si="11"/>
        <v>7166.8194899279251</v>
      </c>
      <c r="X65" s="92">
        <f t="shared" si="12"/>
        <v>986.25956283411813</v>
      </c>
      <c r="Y65" s="92">
        <f t="shared" si="13"/>
        <v>25076.106148024784</v>
      </c>
      <c r="Z65" s="318">
        <f t="shared" si="14"/>
        <v>2855.3045814838129</v>
      </c>
      <c r="AA65" s="323">
        <f t="shared" si="15"/>
        <v>142509.65867879495</v>
      </c>
    </row>
    <row r="66" spans="1:27" x14ac:dyDescent="0.3">
      <c r="A66" s="88" t="s">
        <v>101</v>
      </c>
      <c r="B66" s="89" t="s">
        <v>134</v>
      </c>
      <c r="C66" s="90">
        <f>'2028'!C66*1.02</f>
        <v>101720.99778443127</v>
      </c>
      <c r="D66" s="90">
        <f t="shared" si="0"/>
        <v>51.997954139006396</v>
      </c>
      <c r="E66" s="89">
        <v>37.5</v>
      </c>
      <c r="F66" s="92">
        <f t="shared" si="2"/>
        <v>1365.1207524751128</v>
      </c>
      <c r="G66" s="92">
        <f t="shared" si="3"/>
        <v>13658.910706140095</v>
      </c>
      <c r="H66" s="92">
        <f t="shared" si="4"/>
        <v>6505.2665194810352</v>
      </c>
      <c r="I66" s="92">
        <f t="shared" si="5"/>
        <v>773.14588902679782</v>
      </c>
      <c r="J66" s="92">
        <f t="shared" si="6"/>
        <v>22302.443867123042</v>
      </c>
      <c r="K66" s="318">
        <f t="shared" si="7"/>
        <v>2534.9002642765618</v>
      </c>
      <c r="L66" s="323">
        <f t="shared" si="8"/>
        <v>126558.34191583087</v>
      </c>
      <c r="P66" s="88" t="s">
        <v>201</v>
      </c>
      <c r="Q66" s="89" t="s">
        <v>137</v>
      </c>
      <c r="R66" s="90">
        <f>'2028'!R66*1.02</f>
        <v>120321.23978697901</v>
      </c>
      <c r="S66" s="90">
        <f t="shared" si="9"/>
        <v>61.506065066826331</v>
      </c>
      <c r="T66" s="89">
        <v>37.5</v>
      </c>
      <c r="U66" s="92">
        <f t="shared" si="1"/>
        <v>1614.7405646258687</v>
      </c>
      <c r="V66" s="92">
        <f t="shared" si="10"/>
        <v>16156.517396587647</v>
      </c>
      <c r="W66" s="92">
        <f t="shared" si="11"/>
        <v>7526.0411272764941</v>
      </c>
      <c r="X66" s="92">
        <f t="shared" si="12"/>
        <v>1035.6937331114441</v>
      </c>
      <c r="Y66" s="92">
        <f t="shared" si="13"/>
        <v>26332.992821601452</v>
      </c>
      <c r="Z66" s="318">
        <f t="shared" si="14"/>
        <v>2998.4206720077837</v>
      </c>
      <c r="AA66" s="323">
        <f t="shared" si="15"/>
        <v>149652.65328058825</v>
      </c>
    </row>
    <row r="67" spans="1:27" x14ac:dyDescent="0.3">
      <c r="A67" s="88" t="s">
        <v>102</v>
      </c>
      <c r="B67" s="89" t="s">
        <v>134</v>
      </c>
      <c r="C67" s="90">
        <f>'2028'!C67*1.02</f>
        <v>105457.37360302081</v>
      </c>
      <c r="D67" s="90">
        <f t="shared" ref="D67:D85" si="16">+C67*12/313/75</f>
        <v>53.907922608572939</v>
      </c>
      <c r="E67" s="89">
        <v>37.5</v>
      </c>
      <c r="F67" s="92">
        <f t="shared" si="2"/>
        <v>1415.263832862626</v>
      </c>
      <c r="G67" s="92">
        <f t="shared" si="3"/>
        <v>14160.624460254556</v>
      </c>
      <c r="H67" s="92">
        <f t="shared" si="4"/>
        <v>6744.2154193766</v>
      </c>
      <c r="I67" s="92">
        <f t="shared" si="5"/>
        <v>801.54478076912574</v>
      </c>
      <c r="J67" s="92">
        <f t="shared" si="6"/>
        <v>23121.648493262906</v>
      </c>
      <c r="K67" s="318">
        <f t="shared" si="7"/>
        <v>2628.0112271679309</v>
      </c>
      <c r="L67" s="323">
        <f t="shared" si="8"/>
        <v>131207.03332345164</v>
      </c>
      <c r="P67" s="88" t="s">
        <v>202</v>
      </c>
      <c r="Q67" s="89" t="s">
        <v>137</v>
      </c>
      <c r="R67" s="90">
        <f>'2028'!R67*1.02</f>
        <v>124626.70894589205</v>
      </c>
      <c r="S67" s="90">
        <f t="shared" si="9"/>
        <v>63.70694387010456</v>
      </c>
      <c r="T67" s="89">
        <v>37.5</v>
      </c>
      <c r="U67" s="92">
        <f t="shared" ref="U67:U82" si="17">R67/26.08*2*17.5%</f>
        <v>1672.5210172953305</v>
      </c>
      <c r="V67" s="92">
        <f t="shared" si="10"/>
        <v>16734.647970122329</v>
      </c>
      <c r="W67" s="92">
        <f t="shared" si="11"/>
        <v>7795.3463473653792</v>
      </c>
      <c r="X67" s="92">
        <f t="shared" si="12"/>
        <v>1072.7540844998227</v>
      </c>
      <c r="Y67" s="92">
        <f t="shared" si="13"/>
        <v>27275.26941928286</v>
      </c>
      <c r="Z67" s="318">
        <f t="shared" si="14"/>
        <v>3105.7135136675975</v>
      </c>
      <c r="AA67" s="323">
        <f t="shared" si="15"/>
        <v>155007.69187884251</v>
      </c>
    </row>
    <row r="68" spans="1:27" x14ac:dyDescent="0.3">
      <c r="A68" s="88" t="s">
        <v>103</v>
      </c>
      <c r="B68" s="89" t="s">
        <v>134</v>
      </c>
      <c r="C68" s="90">
        <f>'2028'!C68*1.02</f>
        <v>109187.83369042189</v>
      </c>
      <c r="D68" s="90">
        <f t="shared" si="16"/>
        <v>55.814867062196484</v>
      </c>
      <c r="E68" s="89">
        <v>37.5</v>
      </c>
      <c r="F68" s="92">
        <f t="shared" ref="F68:F85" si="18">C68/26.08*2*17.5%</f>
        <v>1465.3275226858766</v>
      </c>
      <c r="G68" s="92">
        <f t="shared" ref="G68:G85" si="19">(C68+F68)*G$2</f>
        <v>14661.54386073678</v>
      </c>
      <c r="H68" s="92">
        <f t="shared" ref="H68:H85" si="20">(C68+F68+G68)*5.5722%</f>
        <v>6982.7859961247659</v>
      </c>
      <c r="I68" s="92">
        <f t="shared" ref="I68:I85" si="21">(C68+F68)*0.75%</f>
        <v>829.89870909830825</v>
      </c>
      <c r="J68" s="92">
        <f t="shared" ref="J68:J85" si="22">SUM(F68:I68)</f>
        <v>23939.556088645732</v>
      </c>
      <c r="K68" s="318">
        <f t="shared" ref="K68:K85" si="23">D68*48.75</f>
        <v>2720.9747692820788</v>
      </c>
      <c r="L68" s="323">
        <f t="shared" ref="L68:L85" si="24">C68+F68+G68+H68+I68+K68</f>
        <v>135848.36454834969</v>
      </c>
      <c r="P68" s="88" t="s">
        <v>203</v>
      </c>
      <c r="Q68" s="89" t="s">
        <v>137</v>
      </c>
      <c r="R68" s="90">
        <f>'2028'!R68*1.02</f>
        <v>128925.07922737897</v>
      </c>
      <c r="S68" s="90">
        <f t="shared" ref="S68:S82" si="25">+R68*12/313/75</f>
        <v>65.904193854251233</v>
      </c>
      <c r="T68" s="89">
        <v>37.5</v>
      </c>
      <c r="U68" s="92">
        <f t="shared" si="17"/>
        <v>1730.2062012876779</v>
      </c>
      <c r="V68" s="92">
        <f t="shared" ref="V68:V82" si="26">(R68+U68)*V$2</f>
        <v>17311.825319298332</v>
      </c>
      <c r="W68" s="92">
        <f t="shared" ref="W68:W82" si="27">(R68+U68+V68)*5.45%</f>
        <v>8064.2075357640924</v>
      </c>
      <c r="X68" s="92">
        <f t="shared" ref="X68:X82" si="28">(R68+U68+V68)*0.75%</f>
        <v>1109.7533306097373</v>
      </c>
      <c r="Y68" s="92">
        <f t="shared" si="13"/>
        <v>28215.992386959839</v>
      </c>
      <c r="Z68" s="318">
        <f t="shared" ref="Z68:Z82" si="29">S68*48.75</f>
        <v>3212.8294503947477</v>
      </c>
      <c r="AA68" s="323">
        <f t="shared" ref="AA68:AA82" si="30">R68+U68+V68+W68+X68+Z68</f>
        <v>160353.90106473357</v>
      </c>
    </row>
    <row r="69" spans="1:27" x14ac:dyDescent="0.3">
      <c r="A69" s="88" t="s">
        <v>104</v>
      </c>
      <c r="B69" s="89" t="s">
        <v>134</v>
      </c>
      <c r="C69" s="90">
        <f>'2028'!C69*1.02</f>
        <v>114936.74125930302</v>
      </c>
      <c r="D69" s="90">
        <f t="shared" si="16"/>
        <v>58.753605755554261</v>
      </c>
      <c r="E69" s="89">
        <v>37.5</v>
      </c>
      <c r="F69" s="92">
        <f t="shared" si="18"/>
        <v>1542.4792730351248</v>
      </c>
      <c r="G69" s="92">
        <f t="shared" si="19"/>
        <v>15433.496720534804</v>
      </c>
      <c r="H69" s="92">
        <f t="shared" si="20"/>
        <v>7350.4404307645855</v>
      </c>
      <c r="I69" s="92">
        <f t="shared" si="21"/>
        <v>873.59415399253601</v>
      </c>
      <c r="J69" s="92">
        <f t="shared" si="22"/>
        <v>25200.010578327052</v>
      </c>
      <c r="K69" s="318">
        <f t="shared" si="23"/>
        <v>2864.2382805832704</v>
      </c>
      <c r="L69" s="323">
        <f t="shared" si="24"/>
        <v>143000.99011821332</v>
      </c>
      <c r="P69" s="88" t="s">
        <v>204</v>
      </c>
      <c r="Q69" s="89" t="s">
        <v>137</v>
      </c>
      <c r="R69" s="90">
        <f>'2028'!R69*1.02</f>
        <v>133231.73153252964</v>
      </c>
      <c r="S69" s="90">
        <f t="shared" si="25"/>
        <v>68.105677460718027</v>
      </c>
      <c r="T69" s="89">
        <v>37.5</v>
      </c>
      <c r="U69" s="92">
        <f t="shared" si="17"/>
        <v>1788.0025320699913</v>
      </c>
      <c r="V69" s="92">
        <f t="shared" si="26"/>
        <v>17890.11476355945</v>
      </c>
      <c r="W69" s="92">
        <f t="shared" si="27"/>
        <v>8333.5867611346694</v>
      </c>
      <c r="X69" s="92">
        <f t="shared" si="28"/>
        <v>1146.823866211193</v>
      </c>
      <c r="Y69" s="92">
        <f t="shared" ref="Y69:Y82" si="31">SUM(U69:X69)</f>
        <v>29158.527922975303</v>
      </c>
      <c r="Z69" s="318">
        <f t="shared" si="29"/>
        <v>3320.1517762100038</v>
      </c>
      <c r="AA69" s="323">
        <f t="shared" si="30"/>
        <v>165710.41123171494</v>
      </c>
    </row>
    <row r="70" spans="1:27" x14ac:dyDescent="0.3">
      <c r="A70" s="88" t="s">
        <v>105</v>
      </c>
      <c r="B70" s="89" t="s">
        <v>134</v>
      </c>
      <c r="C70" s="90">
        <f>'2028'!C70*1.02</f>
        <v>119246.94300316671</v>
      </c>
      <c r="D70" s="90">
        <f t="shared" si="16"/>
        <v>60.956903771586816</v>
      </c>
      <c r="E70" s="89">
        <v>37.5</v>
      </c>
      <c r="F70" s="92">
        <f t="shared" si="18"/>
        <v>1600.3232381559951</v>
      </c>
      <c r="G70" s="92">
        <f t="shared" si="19"/>
        <v>16012.26277697526</v>
      </c>
      <c r="H70" s="92">
        <f t="shared" si="20"/>
        <v>7626.0866759575983</v>
      </c>
      <c r="I70" s="92">
        <f t="shared" si="21"/>
        <v>906.35449680992031</v>
      </c>
      <c r="J70" s="92">
        <f t="shared" si="22"/>
        <v>26145.027187898773</v>
      </c>
      <c r="K70" s="318">
        <f t="shared" si="23"/>
        <v>2971.6490588648571</v>
      </c>
      <c r="L70" s="323">
        <f t="shared" si="24"/>
        <v>148363.61924993034</v>
      </c>
      <c r="P70" s="88" t="s">
        <v>205</v>
      </c>
      <c r="Q70" s="89" t="s">
        <v>137</v>
      </c>
      <c r="R70" s="90">
        <f>'2028'!R70*1.02</f>
        <v>137531.28496025424</v>
      </c>
      <c r="S70" s="90">
        <f t="shared" si="25"/>
        <v>70.303532248053301</v>
      </c>
      <c r="T70" s="89">
        <v>37.5</v>
      </c>
      <c r="U70" s="92">
        <f t="shared" si="17"/>
        <v>1845.7035941751913</v>
      </c>
      <c r="V70" s="92">
        <f t="shared" si="26"/>
        <v>18467.450983461902</v>
      </c>
      <c r="W70" s="92">
        <f t="shared" si="27"/>
        <v>8602.5219548150781</v>
      </c>
      <c r="X70" s="92">
        <f t="shared" si="28"/>
        <v>1183.8332965341849</v>
      </c>
      <c r="Y70" s="92">
        <f t="shared" si="31"/>
        <v>30099.509828986356</v>
      </c>
      <c r="Z70" s="318">
        <f t="shared" si="29"/>
        <v>3427.2971970925983</v>
      </c>
      <c r="AA70" s="323">
        <f t="shared" si="30"/>
        <v>171058.09198633319</v>
      </c>
    </row>
    <row r="71" spans="1:27" x14ac:dyDescent="0.3">
      <c r="A71" s="88" t="s">
        <v>106</v>
      </c>
      <c r="B71" s="89" t="s">
        <v>134</v>
      </c>
      <c r="C71" s="90">
        <f>'2028'!C71*1.02</f>
        <v>123560.69418574344</v>
      </c>
      <c r="D71" s="90">
        <f t="shared" si="16"/>
        <v>63.162016197185146</v>
      </c>
      <c r="E71" s="89">
        <v>37.5</v>
      </c>
      <c r="F71" s="92">
        <f t="shared" si="18"/>
        <v>1658.2148376154221</v>
      </c>
      <c r="G71" s="92">
        <f t="shared" si="19"/>
        <v>16591.505445595052</v>
      </c>
      <c r="H71" s="92">
        <f t="shared" si="20"/>
        <v>7901.9599150390486</v>
      </c>
      <c r="I71" s="92">
        <f t="shared" si="21"/>
        <v>939.14181767519142</v>
      </c>
      <c r="J71" s="92">
        <f t="shared" si="22"/>
        <v>27090.822015924714</v>
      </c>
      <c r="K71" s="318">
        <f t="shared" si="23"/>
        <v>3079.1482896127759</v>
      </c>
      <c r="L71" s="323">
        <f t="shared" si="24"/>
        <v>153730.66449128094</v>
      </c>
      <c r="P71" s="88" t="s">
        <v>206</v>
      </c>
      <c r="Q71" s="89" t="s">
        <v>137</v>
      </c>
      <c r="R71" s="90">
        <f>'2028'!R71*1.02</f>
        <v>141842.66985035565</v>
      </c>
      <c r="S71" s="90">
        <f t="shared" si="25"/>
        <v>72.507435067274457</v>
      </c>
      <c r="T71" s="89">
        <v>37.5</v>
      </c>
      <c r="U71" s="92">
        <f t="shared" si="17"/>
        <v>1903.5634374089141</v>
      </c>
      <c r="V71" s="92">
        <f t="shared" si="26"/>
        <v>19046.375910628805</v>
      </c>
      <c r="W71" s="92">
        <f t="shared" si="27"/>
        <v>8872.1972013124378</v>
      </c>
      <c r="X71" s="92">
        <f t="shared" si="28"/>
        <v>1220.9445689879501</v>
      </c>
      <c r="Y71" s="92">
        <f t="shared" si="31"/>
        <v>31043.081118338108</v>
      </c>
      <c r="Z71" s="318">
        <f t="shared" si="29"/>
        <v>3534.7374595296296</v>
      </c>
      <c r="AA71" s="323">
        <f t="shared" si="30"/>
        <v>176420.48842822335</v>
      </c>
    </row>
    <row r="72" spans="1:27" x14ac:dyDescent="0.3">
      <c r="A72" s="88" t="s">
        <v>107</v>
      </c>
      <c r="B72" s="89" t="s">
        <v>134</v>
      </c>
      <c r="C72" s="90">
        <f>'2028'!C72*1.02</f>
        <v>127872.07907584486</v>
      </c>
      <c r="D72" s="90">
        <f t="shared" si="16"/>
        <v>65.365919016406323</v>
      </c>
      <c r="E72" s="89">
        <v>37.5</v>
      </c>
      <c r="F72" s="92">
        <f t="shared" si="18"/>
        <v>1716.0746808491449</v>
      </c>
      <c r="G72" s="92">
        <f t="shared" si="19"/>
        <v>17170.430372761955</v>
      </c>
      <c r="H72" s="92">
        <f t="shared" si="20"/>
        <v>8177.6818248615446</v>
      </c>
      <c r="I72" s="92">
        <f t="shared" si="21"/>
        <v>971.91115317520496</v>
      </c>
      <c r="J72" s="92">
        <f t="shared" si="22"/>
        <v>28036.098031647853</v>
      </c>
      <c r="K72" s="318">
        <f t="shared" si="23"/>
        <v>3186.5885520498082</v>
      </c>
      <c r="L72" s="323">
        <f t="shared" si="24"/>
        <v>159094.76565954249</v>
      </c>
      <c r="P72" s="88" t="s">
        <v>207</v>
      </c>
      <c r="Q72" s="89" t="s">
        <v>137</v>
      </c>
      <c r="R72" s="90">
        <f>'2028'!R72*1.02</f>
        <v>146141.0401318426</v>
      </c>
      <c r="S72" s="90">
        <f t="shared" si="25"/>
        <v>74.704685051421137</v>
      </c>
      <c r="T72" s="89">
        <v>37.5</v>
      </c>
      <c r="U72" s="92">
        <f t="shared" si="17"/>
        <v>1961.248621401262</v>
      </c>
      <c r="V72" s="92">
        <f t="shared" si="26"/>
        <v>19623.553259804812</v>
      </c>
      <c r="W72" s="92">
        <f t="shared" si="27"/>
        <v>9141.0583897111537</v>
      </c>
      <c r="X72" s="92">
        <f t="shared" si="28"/>
        <v>1257.9438150978651</v>
      </c>
      <c r="Y72" s="92">
        <f t="shared" si="31"/>
        <v>31983.80408601509</v>
      </c>
      <c r="Z72" s="318">
        <f t="shared" si="29"/>
        <v>3641.8533962567803</v>
      </c>
      <c r="AA72" s="323">
        <f t="shared" si="30"/>
        <v>181766.69761411447</v>
      </c>
    </row>
    <row r="73" spans="1:27" x14ac:dyDescent="0.3">
      <c r="A73" s="88" t="s">
        <v>108</v>
      </c>
      <c r="B73" s="89" t="s">
        <v>134</v>
      </c>
      <c r="C73" s="90">
        <f>'2028'!C73*1.02</f>
        <v>132179.91452723322</v>
      </c>
      <c r="D73" s="90">
        <f t="shared" si="16"/>
        <v>67.568007426061712</v>
      </c>
      <c r="E73" s="89">
        <v>37.5</v>
      </c>
      <c r="F73" s="92">
        <f t="shared" si="18"/>
        <v>1773.886889744311</v>
      </c>
      <c r="G73" s="92">
        <f t="shared" si="19"/>
        <v>17748.878687749526</v>
      </c>
      <c r="H73" s="92">
        <f t="shared" si="20"/>
        <v>8453.1767407956013</v>
      </c>
      <c r="I73" s="92">
        <f t="shared" si="21"/>
        <v>1004.6535106273316</v>
      </c>
      <c r="J73" s="92">
        <f t="shared" si="22"/>
        <v>28980.595828916772</v>
      </c>
      <c r="K73" s="318">
        <f t="shared" si="23"/>
        <v>3293.9403620205085</v>
      </c>
      <c r="L73" s="323">
        <f t="shared" si="24"/>
        <v>164454.45071817053</v>
      </c>
      <c r="P73" s="88" t="s">
        <v>208</v>
      </c>
      <c r="Q73" s="89" t="s">
        <v>137</v>
      </c>
      <c r="R73" s="90">
        <f>'2028'!R73*1.02</f>
        <v>150445.32614451789</v>
      </c>
      <c r="S73" s="90">
        <f t="shared" si="25"/>
        <v>76.904959051510758</v>
      </c>
      <c r="T73" s="89">
        <v>37.5</v>
      </c>
      <c r="U73" s="92">
        <f t="shared" si="17"/>
        <v>2019.0131959578705</v>
      </c>
      <c r="V73" s="92">
        <f t="shared" si="26"/>
        <v>20201.524962613039</v>
      </c>
      <c r="W73" s="92">
        <f t="shared" si="27"/>
        <v>9410.2896045183406</v>
      </c>
      <c r="X73" s="92">
        <f t="shared" si="28"/>
        <v>1294.993982273166</v>
      </c>
      <c r="Y73" s="92">
        <f t="shared" si="31"/>
        <v>32925.821745362417</v>
      </c>
      <c r="Z73" s="318">
        <f t="shared" si="29"/>
        <v>3749.1167537611495</v>
      </c>
      <c r="AA73" s="323">
        <f t="shared" si="30"/>
        <v>187120.26464364145</v>
      </c>
    </row>
    <row r="74" spans="1:27" x14ac:dyDescent="0.3">
      <c r="A74" s="88" t="s">
        <v>109</v>
      </c>
      <c r="B74" s="89" t="s">
        <v>134</v>
      </c>
      <c r="C74" s="90">
        <f>'2028'!C74*1.02</f>
        <v>136491.29941733464</v>
      </c>
      <c r="D74" s="90">
        <f t="shared" si="16"/>
        <v>69.771910245282882</v>
      </c>
      <c r="E74" s="89">
        <v>37.5</v>
      </c>
      <c r="F74" s="92">
        <f t="shared" si="18"/>
        <v>1831.7467329780338</v>
      </c>
      <c r="G74" s="92">
        <f t="shared" si="19"/>
        <v>18327.803614916429</v>
      </c>
      <c r="H74" s="92">
        <f t="shared" si="20"/>
        <v>8728.8986506180954</v>
      </c>
      <c r="I74" s="92">
        <f t="shared" si="21"/>
        <v>1037.4228461273451</v>
      </c>
      <c r="J74" s="92">
        <f t="shared" si="22"/>
        <v>29925.871844639903</v>
      </c>
      <c r="K74" s="318">
        <f t="shared" si="23"/>
        <v>3401.3806244575403</v>
      </c>
      <c r="L74" s="323">
        <f t="shared" si="24"/>
        <v>169818.55188643211</v>
      </c>
      <c r="P74" s="88" t="s">
        <v>209</v>
      </c>
      <c r="Q74" s="89" t="s">
        <v>137</v>
      </c>
      <c r="R74" s="90">
        <f>'2028'!R74*1.02</f>
        <v>154746.06271848021</v>
      </c>
      <c r="S74" s="90">
        <f t="shared" si="25"/>
        <v>79.103418642034612</v>
      </c>
      <c r="T74" s="89">
        <v>37.5</v>
      </c>
      <c r="U74" s="92">
        <f t="shared" si="17"/>
        <v>2076.7301361759232</v>
      </c>
      <c r="V74" s="92">
        <f t="shared" si="26"/>
        <v>20779.02005324194</v>
      </c>
      <c r="W74" s="92">
        <f t="shared" si="27"/>
        <v>9679.2988034804457</v>
      </c>
      <c r="X74" s="92">
        <f t="shared" si="28"/>
        <v>1332.0135968092357</v>
      </c>
      <c r="Y74" s="92">
        <f t="shared" si="31"/>
        <v>33867.062589707544</v>
      </c>
      <c r="Z74" s="318">
        <f t="shared" si="29"/>
        <v>3856.2916587991872</v>
      </c>
      <c r="AA74" s="323">
        <f t="shared" si="30"/>
        <v>192469.41696698699</v>
      </c>
    </row>
    <row r="75" spans="1:27" x14ac:dyDescent="0.3">
      <c r="A75" s="88" t="s">
        <v>110</v>
      </c>
      <c r="B75" s="89" t="s">
        <v>134</v>
      </c>
      <c r="C75" s="90">
        <f>'2028'!C75*1.02</f>
        <v>140795.58543000996</v>
      </c>
      <c r="D75" s="90">
        <f t="shared" si="16"/>
        <v>71.972184245372489</v>
      </c>
      <c r="E75" s="89">
        <v>37.5</v>
      </c>
      <c r="F75" s="92">
        <f t="shared" si="18"/>
        <v>1889.5113075346428</v>
      </c>
      <c r="G75" s="92">
        <f t="shared" si="19"/>
        <v>18905.77531772466</v>
      </c>
      <c r="H75" s="92">
        <f t="shared" si="20"/>
        <v>9004.1665726637129</v>
      </c>
      <c r="I75" s="92">
        <f t="shared" si="21"/>
        <v>1070.1382255315846</v>
      </c>
      <c r="J75" s="92">
        <f t="shared" si="22"/>
        <v>30869.5914234546</v>
      </c>
      <c r="K75" s="318">
        <f t="shared" si="23"/>
        <v>3508.643981961909</v>
      </c>
      <c r="L75" s="323">
        <f t="shared" si="24"/>
        <v>175173.82083542645</v>
      </c>
      <c r="P75" s="88" t="s">
        <v>210</v>
      </c>
      <c r="Q75" s="89" t="s">
        <v>137</v>
      </c>
      <c r="R75" s="90">
        <f>'2028'!R75*1.02</f>
        <v>159055.0813161062</v>
      </c>
      <c r="S75" s="90">
        <f t="shared" si="25"/>
        <v>81.306111854878566</v>
      </c>
      <c r="T75" s="89">
        <v>37.5</v>
      </c>
      <c r="U75" s="92">
        <f t="shared" si="17"/>
        <v>2134.5582231839403</v>
      </c>
      <c r="V75" s="92">
        <f t="shared" si="26"/>
        <v>21357.627238955945</v>
      </c>
      <c r="W75" s="92">
        <f t="shared" si="27"/>
        <v>9948.8260394144127</v>
      </c>
      <c r="X75" s="92">
        <f t="shared" si="28"/>
        <v>1369.1045008368455</v>
      </c>
      <c r="Y75" s="92">
        <f t="shared" si="31"/>
        <v>34810.116002391143</v>
      </c>
      <c r="Z75" s="318">
        <f t="shared" si="29"/>
        <v>3963.6729529253303</v>
      </c>
      <c r="AA75" s="323">
        <f t="shared" si="30"/>
        <v>197828.87027142267</v>
      </c>
    </row>
    <row r="76" spans="1:27" x14ac:dyDescent="0.3">
      <c r="A76" s="88" t="s">
        <v>111</v>
      </c>
      <c r="B76" s="89" t="s">
        <v>134</v>
      </c>
      <c r="C76" s="90">
        <f>'2028'!C76*1.02</f>
        <v>145108.153466349</v>
      </c>
      <c r="D76" s="90">
        <f t="shared" si="16"/>
        <v>74.176691867782239</v>
      </c>
      <c r="E76" s="89">
        <v>37.5</v>
      </c>
      <c r="F76" s="92">
        <f t="shared" si="18"/>
        <v>1947.3870288812175</v>
      </c>
      <c r="G76" s="92">
        <f t="shared" si="19"/>
        <v>19484.859115618005</v>
      </c>
      <c r="H76" s="92">
        <f t="shared" si="20"/>
        <v>9279.9641471156829</v>
      </c>
      <c r="I76" s="92">
        <f t="shared" si="21"/>
        <v>1102.9165537142264</v>
      </c>
      <c r="J76" s="92">
        <f t="shared" si="22"/>
        <v>31815.12684532913</v>
      </c>
      <c r="K76" s="318">
        <f t="shared" si="23"/>
        <v>3616.1137285543841</v>
      </c>
      <c r="L76" s="323">
        <f t="shared" si="24"/>
        <v>180539.39404023252</v>
      </c>
      <c r="P76" s="88" t="s">
        <v>211</v>
      </c>
      <c r="Q76" s="89" t="s">
        <v>137</v>
      </c>
      <c r="R76" s="90">
        <f>'2028'!R76*1.02</f>
        <v>163354.63474383086</v>
      </c>
      <c r="S76" s="90">
        <f t="shared" si="25"/>
        <v>83.503966642213854</v>
      </c>
      <c r="T76" s="89">
        <v>37.5</v>
      </c>
      <c r="U76" s="92">
        <f t="shared" si="17"/>
        <v>2192.2592852891412</v>
      </c>
      <c r="V76" s="92">
        <f t="shared" si="26"/>
        <v>21934.963458858401</v>
      </c>
      <c r="W76" s="92">
        <f t="shared" si="27"/>
        <v>10217.761233094823</v>
      </c>
      <c r="X76" s="92">
        <f t="shared" si="28"/>
        <v>1406.1139311598381</v>
      </c>
      <c r="Y76" s="92">
        <f t="shared" si="31"/>
        <v>35751.097908402204</v>
      </c>
      <c r="Z76" s="318">
        <f t="shared" si="29"/>
        <v>4070.8183738079256</v>
      </c>
      <c r="AA76" s="323">
        <f t="shared" si="30"/>
        <v>203176.55102604101</v>
      </c>
    </row>
    <row r="77" spans="1:27" x14ac:dyDescent="0.3">
      <c r="A77" s="88" t="s">
        <v>112</v>
      </c>
      <c r="B77" s="89" t="s">
        <v>134</v>
      </c>
      <c r="C77" s="90">
        <f>'2028'!C77*1.02</f>
        <v>149419.53835645042</v>
      </c>
      <c r="D77" s="90">
        <f t="shared" si="16"/>
        <v>76.380594687003409</v>
      </c>
      <c r="E77" s="89">
        <v>37.5</v>
      </c>
      <c r="F77" s="92">
        <f t="shared" si="18"/>
        <v>2005.2468721149403</v>
      </c>
      <c r="G77" s="92">
        <f t="shared" si="19"/>
        <v>20063.784042784911</v>
      </c>
      <c r="H77" s="92">
        <f t="shared" si="20"/>
        <v>9555.6860569381788</v>
      </c>
      <c r="I77" s="92">
        <f t="shared" si="21"/>
        <v>1135.6858892142402</v>
      </c>
      <c r="J77" s="92">
        <f t="shared" si="22"/>
        <v>32760.402861052273</v>
      </c>
      <c r="K77" s="318">
        <f t="shared" si="23"/>
        <v>3723.5539909914164</v>
      </c>
      <c r="L77" s="323">
        <f t="shared" si="24"/>
        <v>185903.4952084941</v>
      </c>
      <c r="P77" s="88" t="s">
        <v>212</v>
      </c>
      <c r="Q77" s="89" t="s">
        <v>137</v>
      </c>
      <c r="R77" s="90">
        <f>'2028'!R77*1.02</f>
        <v>167662.47019521918</v>
      </c>
      <c r="S77" s="90">
        <f t="shared" si="25"/>
        <v>85.706055051869242</v>
      </c>
      <c r="T77" s="89">
        <v>37.5</v>
      </c>
      <c r="U77" s="92">
        <f t="shared" si="17"/>
        <v>2250.0714941843062</v>
      </c>
      <c r="V77" s="92">
        <f t="shared" si="26"/>
        <v>22513.411773845964</v>
      </c>
      <c r="W77" s="92">
        <f t="shared" si="27"/>
        <v>10487.214463747096</v>
      </c>
      <c r="X77" s="92">
        <f t="shared" si="28"/>
        <v>1443.1946509743709</v>
      </c>
      <c r="Y77" s="92">
        <f t="shared" si="31"/>
        <v>36693.892382751743</v>
      </c>
      <c r="Z77" s="318">
        <f t="shared" si="29"/>
        <v>4178.1701837786259</v>
      </c>
      <c r="AA77" s="323">
        <f t="shared" si="30"/>
        <v>208534.53276174955</v>
      </c>
    </row>
    <row r="78" spans="1:27" x14ac:dyDescent="0.3">
      <c r="A78" s="88" t="s">
        <v>113</v>
      </c>
      <c r="B78" s="89" t="s">
        <v>134</v>
      </c>
      <c r="C78" s="90">
        <f>'2028'!C78*1.02</f>
        <v>153730.92324655177</v>
      </c>
      <c r="D78" s="90">
        <f t="shared" si="16"/>
        <v>78.584497506224537</v>
      </c>
      <c r="E78" s="89">
        <v>37.5</v>
      </c>
      <c r="F78" s="92">
        <f t="shared" si="18"/>
        <v>2063.1067153486624</v>
      </c>
      <c r="G78" s="92">
        <f t="shared" si="19"/>
        <v>20642.708969951807</v>
      </c>
      <c r="H78" s="92">
        <f t="shared" si="20"/>
        <v>9831.4079667606693</v>
      </c>
      <c r="I78" s="92">
        <f t="shared" si="21"/>
        <v>1168.4552247142533</v>
      </c>
      <c r="J78" s="92">
        <f t="shared" si="22"/>
        <v>33705.678876775397</v>
      </c>
      <c r="K78" s="318">
        <f t="shared" si="23"/>
        <v>3830.994253428446</v>
      </c>
      <c r="L78" s="323">
        <f t="shared" si="24"/>
        <v>191267.59637675559</v>
      </c>
      <c r="P78" s="88" t="s">
        <v>213</v>
      </c>
      <c r="Q78" s="89" t="s">
        <v>137</v>
      </c>
      <c r="R78" s="90">
        <f>'2028'!R78*1.02</f>
        <v>174838.25212674087</v>
      </c>
      <c r="S78" s="90">
        <f t="shared" si="25"/>
        <v>89.374186390666267</v>
      </c>
      <c r="T78" s="89">
        <v>37.5</v>
      </c>
      <c r="U78" s="92">
        <f t="shared" si="17"/>
        <v>2346.3722486334091</v>
      </c>
      <c r="V78" s="92">
        <f t="shared" si="26"/>
        <v>23476.962729737093</v>
      </c>
      <c r="W78" s="92">
        <f t="shared" si="27"/>
        <v>10936.05649722857</v>
      </c>
      <c r="X78" s="92">
        <f t="shared" si="28"/>
        <v>1504.9619032883354</v>
      </c>
      <c r="Y78" s="92">
        <f t="shared" si="31"/>
        <v>38264.353378887405</v>
      </c>
      <c r="Z78" s="318">
        <f t="shared" si="29"/>
        <v>4356.9915865449802</v>
      </c>
      <c r="AA78" s="323">
        <f t="shared" si="30"/>
        <v>217459.5970921733</v>
      </c>
    </row>
    <row r="79" spans="1:27" x14ac:dyDescent="0.3">
      <c r="A79" s="88" t="s">
        <v>114</v>
      </c>
      <c r="B79" s="89" t="s">
        <v>134</v>
      </c>
      <c r="C79" s="90">
        <f>'2028'!C79*1.02</f>
        <v>158036.39240546481</v>
      </c>
      <c r="D79" s="90">
        <f t="shared" si="16"/>
        <v>80.78537630950278</v>
      </c>
      <c r="E79" s="89">
        <v>37.5</v>
      </c>
      <c r="F79" s="92">
        <f t="shared" si="18"/>
        <v>2120.8871680181246</v>
      </c>
      <c r="G79" s="92">
        <f t="shared" si="19"/>
        <v>21220.839543486491</v>
      </c>
      <c r="H79" s="92">
        <f t="shared" si="20"/>
        <v>10106.751553435768</v>
      </c>
      <c r="I79" s="92">
        <f t="shared" si="21"/>
        <v>1201.179596801122</v>
      </c>
      <c r="J79" s="92">
        <f t="shared" si="22"/>
        <v>34649.657861741507</v>
      </c>
      <c r="K79" s="318">
        <f t="shared" si="23"/>
        <v>3938.2870950882607</v>
      </c>
      <c r="L79" s="323">
        <f t="shared" si="24"/>
        <v>196624.33736229455</v>
      </c>
      <c r="P79" s="88" t="s">
        <v>214</v>
      </c>
      <c r="Q79" s="89" t="s">
        <v>137</v>
      </c>
      <c r="R79" s="90">
        <f>'2028'!R79*1.02</f>
        <v>180569.4125020568</v>
      </c>
      <c r="S79" s="90">
        <f t="shared" si="25"/>
        <v>92.303853036195164</v>
      </c>
      <c r="T79" s="89">
        <v>37.5</v>
      </c>
      <c r="U79" s="92">
        <f t="shared" si="17"/>
        <v>2423.2858272898729</v>
      </c>
      <c r="V79" s="92">
        <f t="shared" si="26"/>
        <v>24246.532528638432</v>
      </c>
      <c r="W79" s="92">
        <f t="shared" si="27"/>
        <v>11294.538081760187</v>
      </c>
      <c r="X79" s="92">
        <f t="shared" si="28"/>
        <v>1554.2942314348882</v>
      </c>
      <c r="Y79" s="92">
        <f t="shared" si="31"/>
        <v>39518.650669123381</v>
      </c>
      <c r="Z79" s="318">
        <f t="shared" si="29"/>
        <v>4499.8128355145145</v>
      </c>
      <c r="AA79" s="323">
        <f t="shared" si="30"/>
        <v>224587.87600669469</v>
      </c>
    </row>
    <row r="80" spans="1:27" x14ac:dyDescent="0.3">
      <c r="A80" s="88" t="s">
        <v>115</v>
      </c>
      <c r="B80" s="89" t="s">
        <v>134</v>
      </c>
      <c r="C80" s="90">
        <f>'2028'!C80*1.02</f>
        <v>162351.32673427922</v>
      </c>
      <c r="D80" s="90">
        <f t="shared" si="16"/>
        <v>82.991093538289704</v>
      </c>
      <c r="E80" s="89">
        <v>37.5</v>
      </c>
      <c r="F80" s="92">
        <f t="shared" si="18"/>
        <v>2178.7946455904034</v>
      </c>
      <c r="G80" s="92">
        <f t="shared" si="19"/>
        <v>21800.24108283273</v>
      </c>
      <c r="H80" s="92">
        <f t="shared" si="20"/>
        <v>10382.700457146701</v>
      </c>
      <c r="I80" s="92">
        <f t="shared" si="21"/>
        <v>1233.9759103490223</v>
      </c>
      <c r="J80" s="92">
        <f t="shared" si="22"/>
        <v>35595.712095918854</v>
      </c>
      <c r="K80" s="318">
        <f t="shared" si="23"/>
        <v>4045.8158099916232</v>
      </c>
      <c r="L80" s="323">
        <f t="shared" si="24"/>
        <v>201992.85464018973</v>
      </c>
      <c r="P80" s="88" t="s">
        <v>215</v>
      </c>
      <c r="Q80" s="89" t="s">
        <v>137</v>
      </c>
      <c r="R80" s="90">
        <f>'2028'!R80*1.02</f>
        <v>186306.48860856105</v>
      </c>
      <c r="S80" s="90">
        <f t="shared" si="25"/>
        <v>95.236543697667003</v>
      </c>
      <c r="T80" s="89">
        <v>37.5</v>
      </c>
      <c r="U80" s="92">
        <f t="shared" si="17"/>
        <v>2500.2787965105967</v>
      </c>
      <c r="V80" s="92">
        <f t="shared" si="26"/>
        <v>25016.896681171995</v>
      </c>
      <c r="W80" s="92">
        <f t="shared" si="27"/>
        <v>11653.389692700279</v>
      </c>
      <c r="X80" s="92">
        <f t="shared" si="28"/>
        <v>1603.6774806468272</v>
      </c>
      <c r="Y80" s="92">
        <f t="shared" si="31"/>
        <v>40774.242651029694</v>
      </c>
      <c r="Z80" s="318">
        <f t="shared" si="29"/>
        <v>4642.7815052612659</v>
      </c>
      <c r="AA80" s="323">
        <f t="shared" si="30"/>
        <v>231723.51276485197</v>
      </c>
    </row>
    <row r="81" spans="1:27" x14ac:dyDescent="0.3">
      <c r="A81" s="88" t="s">
        <v>116</v>
      </c>
      <c r="B81" s="89" t="s">
        <v>134</v>
      </c>
      <c r="C81" s="90">
        <f>'2028'!C81*1.02</f>
        <v>169534.20754322698</v>
      </c>
      <c r="D81" s="90">
        <f t="shared" si="16"/>
        <v>86.662853696218264</v>
      </c>
      <c r="E81" s="89">
        <v>37.5</v>
      </c>
      <c r="F81" s="92">
        <f t="shared" si="18"/>
        <v>2275.1906687166197</v>
      </c>
      <c r="G81" s="92">
        <f t="shared" si="19"/>
        <v>22764.745263082528</v>
      </c>
      <c r="H81" s="92">
        <f t="shared" si="20"/>
        <v>10842.060422715405</v>
      </c>
      <c r="I81" s="92">
        <f t="shared" si="21"/>
        <v>1288.5704865895768</v>
      </c>
      <c r="J81" s="92">
        <f t="shared" si="22"/>
        <v>37170.566841104126</v>
      </c>
      <c r="K81" s="318">
        <f t="shared" si="23"/>
        <v>4224.8141176906402</v>
      </c>
      <c r="L81" s="323">
        <f t="shared" si="24"/>
        <v>210929.58850202174</v>
      </c>
      <c r="P81" s="88" t="s">
        <v>216</v>
      </c>
      <c r="Q81" s="89" t="s">
        <v>137</v>
      </c>
      <c r="R81" s="90">
        <f>'2028'!R81*1.02</f>
        <v>192045.93100754073</v>
      </c>
      <c r="S81" s="90">
        <f t="shared" si="25"/>
        <v>98.170443965516014</v>
      </c>
      <c r="T81" s="89">
        <v>37.5</v>
      </c>
      <c r="U81" s="92">
        <f t="shared" si="17"/>
        <v>2577.3035219570265</v>
      </c>
      <c r="V81" s="92">
        <f t="shared" si="26"/>
        <v>25787.578575158452</v>
      </c>
      <c r="W81" s="92">
        <f t="shared" si="27"/>
        <v>12012.389314203763</v>
      </c>
      <c r="X81" s="92">
        <f t="shared" si="28"/>
        <v>1653.0810982849214</v>
      </c>
      <c r="Y81" s="92">
        <f t="shared" si="31"/>
        <v>42030.352509604163</v>
      </c>
      <c r="Z81" s="318">
        <f t="shared" si="29"/>
        <v>4785.8091433189056</v>
      </c>
      <c r="AA81" s="323">
        <f t="shared" si="30"/>
        <v>238862.09266046379</v>
      </c>
    </row>
    <row r="82" spans="1:27" x14ac:dyDescent="0.3">
      <c r="A82" s="88" t="s">
        <v>117</v>
      </c>
      <c r="B82" s="89" t="s">
        <v>134</v>
      </c>
      <c r="C82" s="90">
        <f>'2028'!C82*1.02</f>
        <v>175278.3825271574</v>
      </c>
      <c r="D82" s="90">
        <f t="shared" si="16"/>
        <v>89.599173176821665</v>
      </c>
      <c r="E82" s="89">
        <v>37.5</v>
      </c>
      <c r="F82" s="92">
        <f t="shared" si="18"/>
        <v>2352.2789066144592</v>
      </c>
      <c r="G82" s="92">
        <f t="shared" si="19"/>
        <v>23536.062639974774</v>
      </c>
      <c r="H82" s="92">
        <f t="shared" si="20"/>
        <v>11209.41219883731</v>
      </c>
      <c r="I82" s="92">
        <f t="shared" si="21"/>
        <v>1332.2299607532889</v>
      </c>
      <c r="J82" s="92">
        <f t="shared" si="22"/>
        <v>38429.983706179832</v>
      </c>
      <c r="K82" s="318">
        <f t="shared" si="23"/>
        <v>4367.9596923700565</v>
      </c>
      <c r="L82" s="323">
        <f t="shared" si="24"/>
        <v>218076.32592570732</v>
      </c>
      <c r="P82" s="88" t="s">
        <v>217</v>
      </c>
      <c r="Q82" s="89" t="s">
        <v>137</v>
      </c>
      <c r="R82" s="90">
        <f>'2028'!R82*1.02</f>
        <v>223612.27262880999</v>
      </c>
      <c r="S82" s="90">
        <f t="shared" si="25"/>
        <v>114.30659303709137</v>
      </c>
      <c r="T82" s="89">
        <v>37.5</v>
      </c>
      <c r="U82" s="92">
        <f t="shared" si="17"/>
        <v>3000.9315728559623</v>
      </c>
      <c r="V82" s="92">
        <f t="shared" si="26"/>
        <v>30026.249556720741</v>
      </c>
      <c r="W82" s="92">
        <f t="shared" si="27"/>
        <v>13986.850229832076</v>
      </c>
      <c r="X82" s="92">
        <f t="shared" si="28"/>
        <v>1924.7959031879004</v>
      </c>
      <c r="Y82" s="92">
        <f t="shared" si="31"/>
        <v>48938.827262596678</v>
      </c>
      <c r="Z82" s="318">
        <f t="shared" si="29"/>
        <v>5572.4464105582047</v>
      </c>
      <c r="AA82" s="323">
        <f t="shared" si="30"/>
        <v>278123.54630196485</v>
      </c>
    </row>
    <row r="83" spans="1:27" x14ac:dyDescent="0.3">
      <c r="A83" s="88" t="s">
        <v>118</v>
      </c>
      <c r="B83" s="89" t="s">
        <v>134</v>
      </c>
      <c r="C83" s="90">
        <f>'2028'!C83*1.02</f>
        <v>181027.29009603849</v>
      </c>
      <c r="D83" s="90">
        <f t="shared" si="16"/>
        <v>92.537911870179414</v>
      </c>
      <c r="E83" s="89">
        <v>37.5</v>
      </c>
      <c r="F83" s="92">
        <f t="shared" si="18"/>
        <v>2429.430656963707</v>
      </c>
      <c r="G83" s="92">
        <f t="shared" si="19"/>
        <v>24308.015499772791</v>
      </c>
      <c r="H83" s="92">
        <f t="shared" si="20"/>
        <v>11577.066633477127</v>
      </c>
      <c r="I83" s="92">
        <f t="shared" si="21"/>
        <v>1375.9254056475163</v>
      </c>
      <c r="J83" s="92">
        <f t="shared" si="22"/>
        <v>39690.438195861148</v>
      </c>
      <c r="K83" s="318">
        <f t="shared" si="23"/>
        <v>4511.2232036712467</v>
      </c>
      <c r="L83" s="323">
        <f t="shared" si="24"/>
        <v>225228.95149557089</v>
      </c>
    </row>
    <row r="84" spans="1:27" x14ac:dyDescent="0.3">
      <c r="A84" s="88" t="s">
        <v>119</v>
      </c>
      <c r="B84" s="89" t="s">
        <v>134</v>
      </c>
      <c r="C84" s="90">
        <f>'2028'!C84*1.02</f>
        <v>186775.01451868188</v>
      </c>
      <c r="D84" s="90">
        <f t="shared" si="16"/>
        <v>95.476045760348555</v>
      </c>
      <c r="E84" s="89">
        <v>37.5</v>
      </c>
      <c r="F84" s="92">
        <f t="shared" si="18"/>
        <v>2506.5665292001022</v>
      </c>
      <c r="G84" s="92">
        <f t="shared" si="19"/>
        <v>25079.809488844363</v>
      </c>
      <c r="H84" s="92">
        <f t="shared" si="20"/>
        <v>11944.645403487464</v>
      </c>
      <c r="I84" s="92">
        <f t="shared" si="21"/>
        <v>1419.6118578591147</v>
      </c>
      <c r="J84" s="92">
        <f t="shared" si="22"/>
        <v>40950.633279391041</v>
      </c>
      <c r="K84" s="318">
        <f t="shared" si="23"/>
        <v>4654.4572308169918</v>
      </c>
      <c r="L84" s="323">
        <f t="shared" si="24"/>
        <v>232380.10502888993</v>
      </c>
    </row>
    <row r="85" spans="1:27" x14ac:dyDescent="0.3">
      <c r="A85" s="88" t="s">
        <v>120</v>
      </c>
      <c r="B85" s="89" t="s">
        <v>134</v>
      </c>
      <c r="C85" s="90">
        <f>'2028'!C85*1.02</f>
        <v>218387.49884322064</v>
      </c>
      <c r="D85" s="90">
        <f t="shared" si="16"/>
        <v>111.63578215627892</v>
      </c>
      <c r="E85" s="89">
        <v>37.5</v>
      </c>
      <c r="F85" s="92">
        <f t="shared" si="18"/>
        <v>2930.8138265002772</v>
      </c>
      <c r="G85" s="92">
        <f t="shared" si="19"/>
        <v>29324.676428738021</v>
      </c>
      <c r="H85" s="92">
        <f t="shared" si="20"/>
        <v>13966.328638544326</v>
      </c>
      <c r="I85" s="92">
        <f t="shared" si="21"/>
        <v>1659.8873450229069</v>
      </c>
      <c r="J85" s="92">
        <f t="shared" si="22"/>
        <v>47881.706238805535</v>
      </c>
      <c r="K85" s="318">
        <f t="shared" si="23"/>
        <v>5442.2443801185973</v>
      </c>
      <c r="L85" s="323">
        <f t="shared" si="24"/>
        <v>271711.44946214481</v>
      </c>
    </row>
  </sheetData>
  <mergeCells count="20">
    <mergeCell ref="AA1:AA2"/>
    <mergeCell ref="M3:O4"/>
    <mergeCell ref="R1:R2"/>
    <mergeCell ref="S1:S2"/>
    <mergeCell ref="T1:T2"/>
    <mergeCell ref="U1:U2"/>
    <mergeCell ref="Y1:Y2"/>
    <mergeCell ref="Z1:Z2"/>
    <mergeCell ref="J1:J2"/>
    <mergeCell ref="K1:K2"/>
    <mergeCell ref="L1:L2"/>
    <mergeCell ref="M1:O2"/>
    <mergeCell ref="P1:P2"/>
    <mergeCell ref="Q1:Q2"/>
    <mergeCell ref="A1:A2"/>
    <mergeCell ref="B1:B2"/>
    <mergeCell ref="C1:C2"/>
    <mergeCell ref="D1:D2"/>
    <mergeCell ref="E1:E2"/>
    <mergeCell ref="F1:F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"/>
  <sheetViews>
    <sheetView zoomScale="85" zoomScaleNormal="85" workbookViewId="0">
      <selection activeCell="R3" sqref="R3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1" width="9.109375" style="84" customWidth="1"/>
    <col min="12" max="12" width="17.44140625" style="84" customWidth="1"/>
    <col min="13" max="15" width="9.109375" style="84"/>
    <col min="16" max="16" width="28.5546875" style="84" bestFit="1" customWidth="1"/>
    <col min="17" max="17" width="8.88671875" style="84" bestFit="1" customWidth="1"/>
    <col min="18" max="18" width="12.5546875" style="84" customWidth="1"/>
    <col min="19" max="19" width="11.109375" style="84" customWidth="1"/>
    <col min="20" max="20" width="8.44140625" style="84" customWidth="1"/>
    <col min="21" max="26" width="9.109375" style="84" customWidth="1"/>
    <col min="27" max="27" width="17.44140625" style="84" customWidth="1"/>
    <col min="28" max="16384" width="9.109375" style="84"/>
  </cols>
  <sheetData>
    <row r="1" spans="1:27" ht="15" customHeight="1" x14ac:dyDescent="0.3">
      <c r="A1" s="519" t="s">
        <v>122</v>
      </c>
      <c r="B1" s="519" t="s">
        <v>123</v>
      </c>
      <c r="C1" s="519" t="s">
        <v>2502</v>
      </c>
      <c r="D1" s="519" t="s">
        <v>718</v>
      </c>
      <c r="E1" s="519" t="s">
        <v>126</v>
      </c>
      <c r="F1" s="526" t="s">
        <v>127</v>
      </c>
      <c r="G1" s="408" t="s">
        <v>128</v>
      </c>
      <c r="H1" s="83"/>
      <c r="I1" s="408"/>
      <c r="J1" s="519" t="s">
        <v>129</v>
      </c>
      <c r="K1" s="530" t="s">
        <v>2002</v>
      </c>
      <c r="L1" s="521" t="s">
        <v>130</v>
      </c>
      <c r="M1" s="528">
        <v>2030</v>
      </c>
      <c r="N1" s="529"/>
      <c r="O1" s="529"/>
      <c r="P1" s="519" t="s">
        <v>122</v>
      </c>
      <c r="Q1" s="519" t="s">
        <v>123</v>
      </c>
      <c r="R1" s="519" t="s">
        <v>2502</v>
      </c>
      <c r="S1" s="519" t="s">
        <v>718</v>
      </c>
      <c r="T1" s="519" t="s">
        <v>126</v>
      </c>
      <c r="U1" s="526" t="s">
        <v>127</v>
      </c>
      <c r="V1" s="408" t="s">
        <v>128</v>
      </c>
      <c r="W1" s="83"/>
      <c r="X1" s="408"/>
      <c r="Y1" s="519" t="s">
        <v>129</v>
      </c>
      <c r="Z1" s="530" t="s">
        <v>2002</v>
      </c>
      <c r="AA1" s="521" t="s">
        <v>130</v>
      </c>
    </row>
    <row r="2" spans="1:27" ht="29.25" customHeight="1" x14ac:dyDescent="0.3">
      <c r="A2" s="520"/>
      <c r="B2" s="520"/>
      <c r="C2" s="520"/>
      <c r="D2" s="520"/>
      <c r="E2" s="520"/>
      <c r="F2" s="527"/>
      <c r="G2" s="339">
        <v>0.13250000000000001</v>
      </c>
      <c r="H2" s="86" t="s">
        <v>2003</v>
      </c>
      <c r="I2" s="409" t="s">
        <v>132</v>
      </c>
      <c r="J2" s="520"/>
      <c r="K2" s="531"/>
      <c r="L2" s="522"/>
      <c r="M2" s="528"/>
      <c r="N2" s="529"/>
      <c r="O2" s="529"/>
      <c r="P2" s="520"/>
      <c r="Q2" s="520"/>
      <c r="R2" s="520"/>
      <c r="S2" s="520"/>
      <c r="T2" s="520"/>
      <c r="U2" s="527"/>
      <c r="V2" s="339">
        <v>0.13250000000000001</v>
      </c>
      <c r="W2" s="86" t="s">
        <v>2004</v>
      </c>
      <c r="X2" s="409" t="s">
        <v>132</v>
      </c>
      <c r="Y2" s="520"/>
      <c r="Z2" s="531"/>
      <c r="AA2" s="522"/>
    </row>
    <row r="3" spans="1:27" x14ac:dyDescent="0.3">
      <c r="A3" s="88" t="s">
        <v>133</v>
      </c>
      <c r="B3" s="89" t="s">
        <v>134</v>
      </c>
      <c r="C3" s="90">
        <f>'2029'!C3*1.02</f>
        <v>0</v>
      </c>
      <c r="D3" s="90">
        <f t="shared" ref="D3:D66" si="0">+C3*12/313/75</f>
        <v>0</v>
      </c>
      <c r="E3" s="89">
        <v>37.5</v>
      </c>
      <c r="F3" s="92">
        <f>C3/26.08*2*17.5%</f>
        <v>0</v>
      </c>
      <c r="G3" s="92">
        <f>(C3+F3)*G$2</f>
        <v>0</v>
      </c>
      <c r="H3" s="92">
        <f>(C3+F3+G3)*5.5722%</f>
        <v>0</v>
      </c>
      <c r="I3" s="92">
        <f>(C3+F3)*0.75%</f>
        <v>0</v>
      </c>
      <c r="J3" s="92">
        <f>SUM(F3:I3)</f>
        <v>0</v>
      </c>
      <c r="K3" s="318">
        <f>D3*48.75</f>
        <v>0</v>
      </c>
      <c r="L3" s="323">
        <f>C3+F3+G3+H3+I3+K3</f>
        <v>0</v>
      </c>
      <c r="M3" s="523" t="s">
        <v>135</v>
      </c>
      <c r="N3" s="524"/>
      <c r="O3" s="525"/>
      <c r="P3" s="88" t="s">
        <v>136</v>
      </c>
      <c r="Q3" s="89" t="s">
        <v>137</v>
      </c>
      <c r="R3" s="90">
        <f>'2029'!R3*1.02</f>
        <v>60306.667465068575</v>
      </c>
      <c r="S3" s="90">
        <f>+R3*12/313/75</f>
        <v>30.827689439012691</v>
      </c>
      <c r="T3" s="89">
        <v>37.5</v>
      </c>
      <c r="U3" s="92">
        <f t="shared" ref="U3:U66" si="1">R3/26.08*2*17.5%</f>
        <v>809.33027656342028</v>
      </c>
      <c r="V3" s="92">
        <f>(R3+U3)*V$2</f>
        <v>8097.8697007662395</v>
      </c>
      <c r="W3" s="92">
        <f>(R3+U3+V3)*5.45%</f>
        <v>3772.1557756107036</v>
      </c>
      <c r="X3" s="92">
        <f>(R3+U3+V3)*0.75%</f>
        <v>519.10400581798672</v>
      </c>
      <c r="Y3" s="92">
        <f>SUM(U3:X3)</f>
        <v>13198.459758758348</v>
      </c>
      <c r="Z3" s="318">
        <f>S3*48.75</f>
        <v>1502.8498601518686</v>
      </c>
      <c r="AA3" s="323">
        <f>R3+U3+V3+W3+X3+Z3</f>
        <v>75007.977083978796</v>
      </c>
    </row>
    <row r="4" spans="1:27" x14ac:dyDescent="0.3">
      <c r="A4" s="88" t="s">
        <v>138</v>
      </c>
      <c r="B4" s="89" t="s">
        <v>134</v>
      </c>
      <c r="C4" s="90">
        <f>'2029'!C4*1.02</f>
        <v>0</v>
      </c>
      <c r="D4" s="90">
        <f t="shared" si="0"/>
        <v>0</v>
      </c>
      <c r="E4" s="89">
        <v>37.5</v>
      </c>
      <c r="F4" s="92">
        <f t="shared" ref="F4:F67" si="2">C4/26.08*2*17.5%</f>
        <v>0</v>
      </c>
      <c r="G4" s="92">
        <f t="shared" ref="G4:G67" si="3">(C4+F4)*G$2</f>
        <v>0</v>
      </c>
      <c r="H4" s="92">
        <f t="shared" ref="H4:H67" si="4">(C4+F4+G4)*5.5722%</f>
        <v>0</v>
      </c>
      <c r="I4" s="92">
        <f t="shared" ref="I4:I67" si="5">(C4+F4)*0.75%</f>
        <v>0</v>
      </c>
      <c r="J4" s="92">
        <f t="shared" ref="J4:J67" si="6">SUM(F4:I4)</f>
        <v>0</v>
      </c>
      <c r="K4" s="318">
        <f t="shared" ref="K4:K67" si="7">D4*48.75</f>
        <v>0</v>
      </c>
      <c r="L4" s="323">
        <f t="shared" ref="L4:L67" si="8">C4+F4+G4+H4+I4+K4</f>
        <v>0</v>
      </c>
      <c r="M4" s="523"/>
      <c r="N4" s="524"/>
      <c r="O4" s="525"/>
      <c r="P4" s="88" t="s">
        <v>139</v>
      </c>
      <c r="Q4" s="89" t="s">
        <v>137</v>
      </c>
      <c r="R4" s="90">
        <f>'2029'!R4*1.02</f>
        <v>61987.752628336821</v>
      </c>
      <c r="S4" s="90">
        <f t="shared" ref="S4:S67" si="9">+R4*12/313/75</f>
        <v>31.687030097552366</v>
      </c>
      <c r="T4" s="89">
        <v>37.5</v>
      </c>
      <c r="U4" s="92">
        <f t="shared" si="1"/>
        <v>831.89085199071656</v>
      </c>
      <c r="V4" s="92">
        <f t="shared" ref="V4:V67" si="10">(R4+U4)*V$2</f>
        <v>8323.6027611434001</v>
      </c>
      <c r="W4" s="92">
        <f t="shared" ref="W4:W67" si="11">(R4+U4+V4)*5.45%</f>
        <v>3877.3069201601666</v>
      </c>
      <c r="X4" s="92">
        <f t="shared" ref="X4:X67" si="12">(R4+U4+V4)*0.75%</f>
        <v>533.57434681103211</v>
      </c>
      <c r="Y4" s="92">
        <f t="shared" ref="Y4:Y68" si="13">SUM(U4:X4)</f>
        <v>13566.374880105315</v>
      </c>
      <c r="Z4" s="318">
        <f t="shared" ref="Z4:Z67" si="14">S4*48.75</f>
        <v>1544.7427172556779</v>
      </c>
      <c r="AA4" s="323">
        <f t="shared" ref="AA4:AA67" si="15">R4+U4+V4+W4+X4+Z4</f>
        <v>77098.870225697814</v>
      </c>
    </row>
    <row r="5" spans="1:27" x14ac:dyDescent="0.3">
      <c r="A5" s="88" t="s">
        <v>140</v>
      </c>
      <c r="B5" s="89" t="s">
        <v>134</v>
      </c>
      <c r="C5" s="90">
        <f>'2029'!C5*1.02</f>
        <v>0</v>
      </c>
      <c r="D5" s="90">
        <f t="shared" si="0"/>
        <v>0</v>
      </c>
      <c r="E5" s="89">
        <v>37.5</v>
      </c>
      <c r="F5" s="92">
        <f t="shared" si="2"/>
        <v>0</v>
      </c>
      <c r="G5" s="92">
        <f t="shared" si="3"/>
        <v>0</v>
      </c>
      <c r="H5" s="92">
        <f t="shared" si="4"/>
        <v>0</v>
      </c>
      <c r="I5" s="92">
        <f t="shared" si="5"/>
        <v>0</v>
      </c>
      <c r="J5" s="92">
        <f t="shared" si="6"/>
        <v>0</v>
      </c>
      <c r="K5" s="318">
        <f t="shared" si="7"/>
        <v>0</v>
      </c>
      <c r="L5" s="323">
        <f t="shared" si="8"/>
        <v>0</v>
      </c>
      <c r="P5" s="88" t="s">
        <v>141</v>
      </c>
      <c r="Q5" s="89" t="s">
        <v>137</v>
      </c>
      <c r="R5" s="90">
        <f>'2029'!R5*1.02</f>
        <v>63699.008020665882</v>
      </c>
      <c r="S5" s="90">
        <f t="shared" si="9"/>
        <v>32.561793237401091</v>
      </c>
      <c r="T5" s="89">
        <v>37.5</v>
      </c>
      <c r="U5" s="92">
        <f t="shared" si="1"/>
        <v>854.85631929574606</v>
      </c>
      <c r="V5" s="92">
        <f t="shared" si="10"/>
        <v>8553.3870250449163</v>
      </c>
      <c r="W5" s="92">
        <f t="shared" si="11"/>
        <v>3984.3451993928561</v>
      </c>
      <c r="X5" s="92">
        <f t="shared" si="12"/>
        <v>548.30438523754901</v>
      </c>
      <c r="Y5" s="92">
        <f t="shared" si="13"/>
        <v>13940.892928971067</v>
      </c>
      <c r="Z5" s="318">
        <f t="shared" si="14"/>
        <v>1587.3874203233031</v>
      </c>
      <c r="AA5" s="323">
        <f t="shared" si="15"/>
        <v>79227.288369960253</v>
      </c>
    </row>
    <row r="6" spans="1:27" x14ac:dyDescent="0.3">
      <c r="A6" s="88" t="s">
        <v>41</v>
      </c>
      <c r="B6" s="89" t="s">
        <v>134</v>
      </c>
      <c r="C6" s="90">
        <f>'2029'!C6*1.02</f>
        <v>0</v>
      </c>
      <c r="D6" s="90">
        <f t="shared" si="0"/>
        <v>0</v>
      </c>
      <c r="E6" s="89">
        <v>37.5</v>
      </c>
      <c r="F6" s="92">
        <f t="shared" si="2"/>
        <v>0</v>
      </c>
      <c r="G6" s="92">
        <f t="shared" si="3"/>
        <v>0</v>
      </c>
      <c r="H6" s="92">
        <f t="shared" si="4"/>
        <v>0</v>
      </c>
      <c r="I6" s="92">
        <f t="shared" si="5"/>
        <v>0</v>
      </c>
      <c r="J6" s="92">
        <f t="shared" si="6"/>
        <v>0</v>
      </c>
      <c r="K6" s="318">
        <f t="shared" si="7"/>
        <v>0</v>
      </c>
      <c r="L6" s="323">
        <f t="shared" si="8"/>
        <v>0</v>
      </c>
      <c r="P6" s="88" t="s">
        <v>142</v>
      </c>
      <c r="Q6" s="89" t="s">
        <v>137</v>
      </c>
      <c r="R6" s="90">
        <f>'2029'!R6*1.02</f>
        <v>65413.883840482231</v>
      </c>
      <c r="S6" s="90">
        <f t="shared" si="9"/>
        <v>33.438407075006893</v>
      </c>
      <c r="T6" s="89">
        <v>37.5</v>
      </c>
      <c r="U6" s="92">
        <f t="shared" si="1"/>
        <v>877.87037362610363</v>
      </c>
      <c r="V6" s="92">
        <f t="shared" si="10"/>
        <v>8783.6574333693552</v>
      </c>
      <c r="W6" s="92">
        <f t="shared" si="11"/>
        <v>4091.6099347875343</v>
      </c>
      <c r="X6" s="92">
        <f t="shared" si="12"/>
        <v>563.06558735608269</v>
      </c>
      <c r="Y6" s="92">
        <f t="shared" si="13"/>
        <v>14316.203329139076</v>
      </c>
      <c r="Z6" s="318">
        <f t="shared" si="14"/>
        <v>1630.122344906586</v>
      </c>
      <c r="AA6" s="323">
        <f t="shared" si="15"/>
        <v>81360.209514527902</v>
      </c>
    </row>
    <row r="7" spans="1:27" x14ac:dyDescent="0.3">
      <c r="A7" s="88" t="s">
        <v>42</v>
      </c>
      <c r="B7" s="89" t="s">
        <v>134</v>
      </c>
      <c r="C7" s="90">
        <f>'2029'!C7*1.02</f>
        <v>0</v>
      </c>
      <c r="D7" s="90">
        <f t="shared" si="0"/>
        <v>0</v>
      </c>
      <c r="E7" s="89">
        <v>37.5</v>
      </c>
      <c r="F7" s="92">
        <f t="shared" si="2"/>
        <v>0</v>
      </c>
      <c r="G7" s="92">
        <f t="shared" si="3"/>
        <v>0</v>
      </c>
      <c r="H7" s="92">
        <f t="shared" si="4"/>
        <v>0</v>
      </c>
      <c r="I7" s="92">
        <f t="shared" si="5"/>
        <v>0</v>
      </c>
      <c r="J7" s="92">
        <f t="shared" si="6"/>
        <v>0</v>
      </c>
      <c r="K7" s="318">
        <f t="shared" si="7"/>
        <v>0</v>
      </c>
      <c r="L7" s="323">
        <f t="shared" si="8"/>
        <v>0</v>
      </c>
      <c r="P7" s="88" t="s">
        <v>143</v>
      </c>
      <c r="Q7" s="89" t="s">
        <v>137</v>
      </c>
      <c r="R7" s="90">
        <f>'2029'!R7*1.02</f>
        <v>67128.759660298558</v>
      </c>
      <c r="S7" s="90">
        <f t="shared" si="9"/>
        <v>34.315020912612681</v>
      </c>
      <c r="T7" s="89">
        <v>37.5</v>
      </c>
      <c r="U7" s="92">
        <f t="shared" si="1"/>
        <v>900.88442795646074</v>
      </c>
      <c r="V7" s="92">
        <f t="shared" si="10"/>
        <v>9013.9278416937905</v>
      </c>
      <c r="W7" s="92">
        <f t="shared" si="11"/>
        <v>4198.8746701822101</v>
      </c>
      <c r="X7" s="92">
        <f t="shared" si="12"/>
        <v>577.82678947461602</v>
      </c>
      <c r="Y7" s="92">
        <f t="shared" si="13"/>
        <v>14691.513729307077</v>
      </c>
      <c r="Z7" s="318">
        <f t="shared" si="14"/>
        <v>1672.8572694898683</v>
      </c>
      <c r="AA7" s="323">
        <f t="shared" si="15"/>
        <v>83493.130659095492</v>
      </c>
    </row>
    <row r="8" spans="1:27" x14ac:dyDescent="0.3">
      <c r="A8" s="88" t="s">
        <v>43</v>
      </c>
      <c r="B8" s="89" t="s">
        <v>134</v>
      </c>
      <c r="C8" s="90">
        <f>'2029'!C8*1.02</f>
        <v>0</v>
      </c>
      <c r="D8" s="90">
        <f t="shared" si="0"/>
        <v>0</v>
      </c>
      <c r="E8" s="89">
        <v>37.5</v>
      </c>
      <c r="F8" s="92">
        <f t="shared" si="2"/>
        <v>0</v>
      </c>
      <c r="G8" s="92">
        <f t="shared" si="3"/>
        <v>0</v>
      </c>
      <c r="H8" s="92">
        <f t="shared" si="4"/>
        <v>0</v>
      </c>
      <c r="I8" s="92">
        <f t="shared" si="5"/>
        <v>0</v>
      </c>
      <c r="J8" s="92">
        <f t="shared" si="6"/>
        <v>0</v>
      </c>
      <c r="K8" s="318">
        <f t="shared" si="7"/>
        <v>0</v>
      </c>
      <c r="L8" s="323">
        <f t="shared" si="8"/>
        <v>0</v>
      </c>
      <c r="P8" s="88" t="s">
        <v>144</v>
      </c>
      <c r="Q8" s="89" t="s">
        <v>137</v>
      </c>
      <c r="R8" s="90">
        <f>'2029'!R8*1.02</f>
        <v>68029.039295473092</v>
      </c>
      <c r="S8" s="90">
        <f t="shared" si="9"/>
        <v>34.775227754874429</v>
      </c>
      <c r="T8" s="89">
        <v>37.5</v>
      </c>
      <c r="U8" s="92">
        <f t="shared" si="1"/>
        <v>912.96640158802074</v>
      </c>
      <c r="V8" s="92">
        <f t="shared" si="10"/>
        <v>9134.8157548605996</v>
      </c>
      <c r="W8" s="92">
        <f t="shared" si="11"/>
        <v>4255.1867691297339</v>
      </c>
      <c r="X8" s="92">
        <f t="shared" si="12"/>
        <v>585.57616088941279</v>
      </c>
      <c r="Y8" s="92">
        <f t="shared" si="13"/>
        <v>14888.545086467768</v>
      </c>
      <c r="Z8" s="318">
        <f t="shared" si="14"/>
        <v>1695.2923530501284</v>
      </c>
      <c r="AA8" s="323">
        <f t="shared" si="15"/>
        <v>84612.87673499099</v>
      </c>
    </row>
    <row r="9" spans="1:27" x14ac:dyDescent="0.3">
      <c r="A9" s="88" t="s">
        <v>44</v>
      </c>
      <c r="B9" s="89" t="s">
        <v>134</v>
      </c>
      <c r="C9" s="90">
        <f>'2029'!C9*1.02</f>
        <v>58894.700745022761</v>
      </c>
      <c r="D9" s="90">
        <f t="shared" si="0"/>
        <v>30.10591731374965</v>
      </c>
      <c r="E9" s="89">
        <v>37.5</v>
      </c>
      <c r="F9" s="92">
        <f t="shared" si="2"/>
        <v>790.38133668550483</v>
      </c>
      <c r="G9" s="92">
        <f t="shared" si="3"/>
        <v>7908.2733758263457</v>
      </c>
      <c r="H9" s="92">
        <f t="shared" si="4"/>
        <v>3766.4369528047428</v>
      </c>
      <c r="I9" s="92">
        <f t="shared" si="5"/>
        <v>447.63811561281199</v>
      </c>
      <c r="J9" s="92">
        <f t="shared" si="6"/>
        <v>12912.729780929405</v>
      </c>
      <c r="K9" s="318">
        <f t="shared" si="7"/>
        <v>1467.6634690452954</v>
      </c>
      <c r="L9" s="323">
        <f t="shared" si="8"/>
        <v>73275.093994997456</v>
      </c>
      <c r="P9" s="88" t="s">
        <v>145</v>
      </c>
      <c r="Q9" s="89" t="s">
        <v>137</v>
      </c>
      <c r="R9" s="90">
        <f>'2029'!R9*1.02</f>
        <v>68931.732548972475</v>
      </c>
      <c r="S9" s="90">
        <f t="shared" si="9"/>
        <v>35.236668395640883</v>
      </c>
      <c r="T9" s="89">
        <v>37.5</v>
      </c>
      <c r="U9" s="92">
        <f t="shared" si="1"/>
        <v>925.08076656979938</v>
      </c>
      <c r="V9" s="92">
        <f t="shared" si="10"/>
        <v>9256.0277643093505</v>
      </c>
      <c r="W9" s="92">
        <f t="shared" si="11"/>
        <v>4311.649838851913</v>
      </c>
      <c r="X9" s="92">
        <f t="shared" si="12"/>
        <v>593.34630809888711</v>
      </c>
      <c r="Y9" s="92">
        <f t="shared" si="13"/>
        <v>15086.10467782995</v>
      </c>
      <c r="Z9" s="318">
        <f t="shared" si="14"/>
        <v>1717.787584287493</v>
      </c>
      <c r="AA9" s="323">
        <f t="shared" si="15"/>
        <v>85735.624811089903</v>
      </c>
    </row>
    <row r="10" spans="1:27" x14ac:dyDescent="0.3">
      <c r="A10" s="88" t="s">
        <v>45</v>
      </c>
      <c r="B10" s="89" t="s">
        <v>134</v>
      </c>
      <c r="C10" s="90">
        <f>'2029'!C10*1.02</f>
        <v>60125.646090703733</v>
      </c>
      <c r="D10" s="90">
        <f t="shared" si="0"/>
        <v>30.735154551158459</v>
      </c>
      <c r="E10" s="89">
        <v>37.5</v>
      </c>
      <c r="F10" s="92">
        <f t="shared" si="2"/>
        <v>806.90092529702088</v>
      </c>
      <c r="G10" s="92">
        <f t="shared" si="3"/>
        <v>8073.5624796201</v>
      </c>
      <c r="H10" s="92">
        <f t="shared" si="4"/>
        <v>3845.1584333149849</v>
      </c>
      <c r="I10" s="92">
        <f t="shared" si="5"/>
        <v>456.99410262000566</v>
      </c>
      <c r="J10" s="92">
        <f t="shared" si="6"/>
        <v>13182.615940852111</v>
      </c>
      <c r="K10" s="318">
        <f t="shared" si="7"/>
        <v>1498.338784368975</v>
      </c>
      <c r="L10" s="323">
        <f t="shared" si="8"/>
        <v>74806.600815924816</v>
      </c>
      <c r="P10" s="88" t="s">
        <v>146</v>
      </c>
      <c r="Q10" s="89" t="s">
        <v>137</v>
      </c>
      <c r="R10" s="90">
        <f>'2029'!R10*1.02</f>
        <v>70669.537742875036</v>
      </c>
      <c r="S10" s="90">
        <f t="shared" si="9"/>
        <v>36.125003319041554</v>
      </c>
      <c r="T10" s="89">
        <v>37.5</v>
      </c>
      <c r="U10" s="92">
        <f t="shared" si="1"/>
        <v>948.40253872723395</v>
      </c>
      <c r="V10" s="92">
        <f t="shared" si="10"/>
        <v>9489.3770873123012</v>
      </c>
      <c r="W10" s="92">
        <f t="shared" si="11"/>
        <v>4420.3487966058437</v>
      </c>
      <c r="X10" s="92">
        <f t="shared" si="12"/>
        <v>608.30488026685919</v>
      </c>
      <c r="Y10" s="92">
        <f t="shared" si="13"/>
        <v>15466.433302912239</v>
      </c>
      <c r="Z10" s="318">
        <f t="shared" si="14"/>
        <v>1761.0939118032757</v>
      </c>
      <c r="AA10" s="323">
        <f t="shared" si="15"/>
        <v>87897.064957590541</v>
      </c>
    </row>
    <row r="11" spans="1:27" x14ac:dyDescent="0.3">
      <c r="A11" s="88" t="s">
        <v>46</v>
      </c>
      <c r="B11" s="89" t="s">
        <v>134</v>
      </c>
      <c r="C11" s="90">
        <f>'2029'!C11*1.02</f>
        <v>61367.452718846602</v>
      </c>
      <c r="D11" s="90">
        <f t="shared" si="0"/>
        <v>31.369943881838516</v>
      </c>
      <c r="E11" s="89">
        <v>37.5</v>
      </c>
      <c r="F11" s="92">
        <f t="shared" si="2"/>
        <v>823.5662749845211</v>
      </c>
      <c r="G11" s="92">
        <f t="shared" si="3"/>
        <v>8240.3100166826243</v>
      </c>
      <c r="H11" s="92">
        <f t="shared" si="4"/>
        <v>3924.5745151238461</v>
      </c>
      <c r="I11" s="92">
        <f t="shared" si="5"/>
        <v>466.43264245373342</v>
      </c>
      <c r="J11" s="92">
        <f t="shared" si="6"/>
        <v>13454.883449244726</v>
      </c>
      <c r="K11" s="318">
        <f t="shared" si="7"/>
        <v>1529.2847642396277</v>
      </c>
      <c r="L11" s="323">
        <f t="shared" si="8"/>
        <v>76351.620932330945</v>
      </c>
      <c r="P11" s="88" t="s">
        <v>147</v>
      </c>
      <c r="Q11" s="89" t="s">
        <v>137</v>
      </c>
      <c r="R11" s="90">
        <f>'2029'!R11*1.02</f>
        <v>71744.804706602241</v>
      </c>
      <c r="S11" s="90">
        <f t="shared" si="9"/>
        <v>36.674660552895709</v>
      </c>
      <c r="T11" s="89">
        <v>37.5</v>
      </c>
      <c r="U11" s="92">
        <f t="shared" si="1"/>
        <v>962.83288524964667</v>
      </c>
      <c r="V11" s="92">
        <f t="shared" si="10"/>
        <v>9633.7619809203752</v>
      </c>
      <c r="W11" s="92">
        <f t="shared" si="11"/>
        <v>4487.6062767160884</v>
      </c>
      <c r="X11" s="92">
        <f t="shared" si="12"/>
        <v>617.56049679579201</v>
      </c>
      <c r="Y11" s="92">
        <f t="shared" si="13"/>
        <v>15701.761639681903</v>
      </c>
      <c r="Z11" s="318">
        <f t="shared" si="14"/>
        <v>1787.8897019536657</v>
      </c>
      <c r="AA11" s="323">
        <f t="shared" si="15"/>
        <v>89234.456048237815</v>
      </c>
    </row>
    <row r="12" spans="1:27" x14ac:dyDescent="0.3">
      <c r="A12" s="88" t="s">
        <v>47</v>
      </c>
      <c r="B12" s="89" t="s">
        <v>134</v>
      </c>
      <c r="C12" s="90">
        <f>'2029'!C12*1.02</f>
        <v>63217.491164855368</v>
      </c>
      <c r="D12" s="90">
        <f t="shared" si="0"/>
        <v>32.315650435708811</v>
      </c>
      <c r="E12" s="89">
        <v>37.5</v>
      </c>
      <c r="F12" s="92">
        <f t="shared" si="2"/>
        <v>848.39424492712351</v>
      </c>
      <c r="G12" s="92">
        <f t="shared" si="3"/>
        <v>8488.7298167961817</v>
      </c>
      <c r="H12" s="92">
        <f t="shared" si="4"/>
        <v>4042.8882696554169</v>
      </c>
      <c r="I12" s="92">
        <f t="shared" si="5"/>
        <v>480.49414057336867</v>
      </c>
      <c r="J12" s="92">
        <f t="shared" si="6"/>
        <v>13860.506471952091</v>
      </c>
      <c r="K12" s="318">
        <f t="shared" si="7"/>
        <v>1575.3879587408046</v>
      </c>
      <c r="L12" s="323">
        <f t="shared" si="8"/>
        <v>78653.385595548272</v>
      </c>
      <c r="P12" s="88" t="s">
        <v>148</v>
      </c>
      <c r="Q12" s="89" t="s">
        <v>137</v>
      </c>
      <c r="R12" s="90">
        <f>'2029'!R12*1.02</f>
        <v>72814.037624517296</v>
      </c>
      <c r="S12" s="90">
        <f t="shared" si="9"/>
        <v>37.22123329048808</v>
      </c>
      <c r="T12" s="89">
        <v>37.5</v>
      </c>
      <c r="U12" s="92">
        <f t="shared" si="1"/>
        <v>977.18225339651269</v>
      </c>
      <c r="V12" s="92">
        <f t="shared" si="10"/>
        <v>9777.336633823581</v>
      </c>
      <c r="W12" s="92">
        <f t="shared" si="11"/>
        <v>4554.486329889688</v>
      </c>
      <c r="X12" s="92">
        <f t="shared" si="12"/>
        <v>626.76417383803039</v>
      </c>
      <c r="Y12" s="92">
        <f t="shared" si="13"/>
        <v>15935.769390947811</v>
      </c>
      <c r="Z12" s="318">
        <f t="shared" si="14"/>
        <v>1814.5351229112939</v>
      </c>
      <c r="AA12" s="323">
        <f t="shared" si="15"/>
        <v>90564.342138376407</v>
      </c>
    </row>
    <row r="13" spans="1:27" x14ac:dyDescent="0.3">
      <c r="A13" s="88" t="s">
        <v>48</v>
      </c>
      <c r="B13" s="89" t="s">
        <v>134</v>
      </c>
      <c r="C13" s="90">
        <f>'2029'!C13*1.02</f>
        <v>64458.090983835806</v>
      </c>
      <c r="D13" s="90">
        <f t="shared" si="0"/>
        <v>32.949822867136511</v>
      </c>
      <c r="E13" s="89">
        <v>37.5</v>
      </c>
      <c r="F13" s="92">
        <f t="shared" si="2"/>
        <v>865.0433989395143</v>
      </c>
      <c r="G13" s="92">
        <f t="shared" si="3"/>
        <v>8655.3153057177315</v>
      </c>
      <c r="H13" s="92">
        <f t="shared" si="4"/>
        <v>4122.22717354221</v>
      </c>
      <c r="I13" s="92">
        <f t="shared" si="5"/>
        <v>489.92350787081489</v>
      </c>
      <c r="J13" s="92">
        <f t="shared" si="6"/>
        <v>14132.509386070273</v>
      </c>
      <c r="K13" s="318">
        <f t="shared" si="7"/>
        <v>1606.3038647729049</v>
      </c>
      <c r="L13" s="323">
        <f t="shared" si="8"/>
        <v>80196.904234678994</v>
      </c>
      <c r="P13" s="88" t="s">
        <v>149</v>
      </c>
      <c r="Q13" s="89" t="s">
        <v>137</v>
      </c>
      <c r="R13" s="90">
        <f>'2029'!R13*1.02</f>
        <v>74951.296651184966</v>
      </c>
      <c r="S13" s="90">
        <f t="shared" si="9"/>
        <v>38.313761866420428</v>
      </c>
      <c r="T13" s="89">
        <v>37.5</v>
      </c>
      <c r="U13" s="92">
        <f t="shared" si="1"/>
        <v>1005.8647940151355</v>
      </c>
      <c r="V13" s="92">
        <f t="shared" si="10"/>
        <v>10064.323891489015</v>
      </c>
      <c r="W13" s="92">
        <f t="shared" si="11"/>
        <v>4688.1709508495569</v>
      </c>
      <c r="X13" s="92">
        <f t="shared" si="12"/>
        <v>645.16114002516838</v>
      </c>
      <c r="Y13" s="92">
        <f t="shared" si="13"/>
        <v>16403.520776378875</v>
      </c>
      <c r="Z13" s="318">
        <f t="shared" si="14"/>
        <v>1867.7958909879958</v>
      </c>
      <c r="AA13" s="323">
        <f t="shared" si="15"/>
        <v>93222.613318551841</v>
      </c>
    </row>
    <row r="14" spans="1:27" x14ac:dyDescent="0.3">
      <c r="A14" s="88" t="s">
        <v>49</v>
      </c>
      <c r="B14" s="89" t="s">
        <v>134</v>
      </c>
      <c r="C14" s="90">
        <f>'2029'!C14*1.02</f>
        <v>65383.713611421415</v>
      </c>
      <c r="D14" s="90">
        <f t="shared" si="0"/>
        <v>33.422984593697848</v>
      </c>
      <c r="E14" s="89">
        <v>37.5</v>
      </c>
      <c r="F14" s="92">
        <f t="shared" si="2"/>
        <v>877.46548174837017</v>
      </c>
      <c r="G14" s="92">
        <f t="shared" si="3"/>
        <v>8779.6062298449979</v>
      </c>
      <c r="H14" s="92">
        <f t="shared" si="4"/>
        <v>4181.42263976903</v>
      </c>
      <c r="I14" s="92">
        <f t="shared" si="5"/>
        <v>496.95884319877342</v>
      </c>
      <c r="J14" s="92">
        <f t="shared" si="6"/>
        <v>14335.453194561172</v>
      </c>
      <c r="K14" s="318">
        <f t="shared" si="7"/>
        <v>1629.3704989427702</v>
      </c>
      <c r="L14" s="323">
        <f t="shared" si="8"/>
        <v>81348.537304925369</v>
      </c>
      <c r="P14" s="88" t="s">
        <v>150</v>
      </c>
      <c r="Q14" s="89" t="s">
        <v>137</v>
      </c>
      <c r="R14" s="90">
        <f>'2029'!R14*1.02</f>
        <v>77097.003341989635</v>
      </c>
      <c r="S14" s="90">
        <f t="shared" si="9"/>
        <v>39.410608737119297</v>
      </c>
      <c r="T14" s="89">
        <v>37.5</v>
      </c>
      <c r="U14" s="92">
        <f t="shared" si="1"/>
        <v>1034.6607043595236</v>
      </c>
      <c r="V14" s="92">
        <f t="shared" si="10"/>
        <v>10352.445486141265</v>
      </c>
      <c r="W14" s="92">
        <f t="shared" si="11"/>
        <v>4822.3839695207289</v>
      </c>
      <c r="X14" s="92">
        <f t="shared" si="12"/>
        <v>663.63082149367824</v>
      </c>
      <c r="Y14" s="92">
        <f t="shared" si="13"/>
        <v>16873.120981515196</v>
      </c>
      <c r="Z14" s="318">
        <f t="shared" si="14"/>
        <v>1921.2671759345658</v>
      </c>
      <c r="AA14" s="323">
        <f t="shared" si="15"/>
        <v>95891.3914994394</v>
      </c>
    </row>
    <row r="15" spans="1:27" x14ac:dyDescent="0.3">
      <c r="A15" s="88" t="s">
        <v>50</v>
      </c>
      <c r="B15" s="89" t="s">
        <v>134</v>
      </c>
      <c r="C15" s="90">
        <f>'2029'!C15*1.02</f>
        <v>66629.140667051586</v>
      </c>
      <c r="D15" s="90">
        <f t="shared" si="0"/>
        <v>34.05962462213499</v>
      </c>
      <c r="E15" s="89">
        <v>37.5</v>
      </c>
      <c r="F15" s="92">
        <f t="shared" si="2"/>
        <v>894.17941846119845</v>
      </c>
      <c r="G15" s="92">
        <f t="shared" si="3"/>
        <v>8946.839911330444</v>
      </c>
      <c r="H15" s="92">
        <f t="shared" si="4"/>
        <v>4261.0702553440979</v>
      </c>
      <c r="I15" s="92">
        <f t="shared" si="5"/>
        <v>506.42490064134586</v>
      </c>
      <c r="J15" s="92">
        <f t="shared" si="6"/>
        <v>14608.514485777088</v>
      </c>
      <c r="K15" s="318">
        <f t="shared" si="7"/>
        <v>1660.4067003290809</v>
      </c>
      <c r="L15" s="323">
        <f t="shared" si="8"/>
        <v>82898.061853157749</v>
      </c>
      <c r="P15" s="88" t="s">
        <v>151</v>
      </c>
      <c r="Q15" s="89" t="s">
        <v>137</v>
      </c>
      <c r="R15" s="90">
        <f>'2029'!R15*1.02</f>
        <v>79235.469177819745</v>
      </c>
      <c r="S15" s="90">
        <f t="shared" si="9"/>
        <v>40.503754212304024</v>
      </c>
      <c r="T15" s="89">
        <v>37.5</v>
      </c>
      <c r="U15" s="92">
        <f t="shared" si="1"/>
        <v>1063.3594406532557</v>
      </c>
      <c r="V15" s="92">
        <f t="shared" si="10"/>
        <v>10639.594791947673</v>
      </c>
      <c r="W15" s="92">
        <f t="shared" si="11"/>
        <v>4956.1440758679264</v>
      </c>
      <c r="X15" s="92">
        <f t="shared" si="12"/>
        <v>682.03817557815501</v>
      </c>
      <c r="Y15" s="92">
        <f t="shared" si="13"/>
        <v>17341.136484047012</v>
      </c>
      <c r="Z15" s="318">
        <f t="shared" si="14"/>
        <v>1974.5580178498212</v>
      </c>
      <c r="AA15" s="323">
        <f t="shared" si="15"/>
        <v>98551.16367971657</v>
      </c>
    </row>
    <row r="16" spans="1:27" x14ac:dyDescent="0.3">
      <c r="A16" s="88" t="s">
        <v>51</v>
      </c>
      <c r="B16" s="89" t="s">
        <v>134</v>
      </c>
      <c r="C16" s="90">
        <f>'2029'!C16*1.02</f>
        <v>68494.867632171969</v>
      </c>
      <c r="D16" s="90">
        <f t="shared" si="0"/>
        <v>35.013350866285997</v>
      </c>
      <c r="E16" s="89">
        <v>37.5</v>
      </c>
      <c r="F16" s="92">
        <f t="shared" si="2"/>
        <v>919.21793218022196</v>
      </c>
      <c r="G16" s="92">
        <f t="shared" si="3"/>
        <v>9197.3663372766659</v>
      </c>
      <c r="H16" s="92">
        <f t="shared" si="4"/>
        <v>4380.3873228625625</v>
      </c>
      <c r="I16" s="92">
        <f t="shared" si="5"/>
        <v>520.6056417326414</v>
      </c>
      <c r="J16" s="92">
        <f t="shared" si="6"/>
        <v>15017.577234052091</v>
      </c>
      <c r="K16" s="318">
        <f t="shared" si="7"/>
        <v>1706.9008547314425</v>
      </c>
      <c r="L16" s="323">
        <f t="shared" si="8"/>
        <v>85219.345720955505</v>
      </c>
      <c r="P16" s="88" t="s">
        <v>152</v>
      </c>
      <c r="Q16" s="89" t="s">
        <v>137</v>
      </c>
      <c r="R16" s="90">
        <f>'2029'!R16*1.02</f>
        <v>81376.348631974688</v>
      </c>
      <c r="S16" s="90">
        <f t="shared" si="9"/>
        <v>41.598133485993451</v>
      </c>
      <c r="T16" s="89">
        <v>37.5</v>
      </c>
      <c r="U16" s="92">
        <f t="shared" si="1"/>
        <v>1092.0905682972063</v>
      </c>
      <c r="V16" s="92">
        <f t="shared" si="10"/>
        <v>10927.068194036026</v>
      </c>
      <c r="W16" s="92">
        <f t="shared" si="11"/>
        <v>5090.0551529897812</v>
      </c>
      <c r="X16" s="92">
        <f t="shared" si="12"/>
        <v>700.46630545730932</v>
      </c>
      <c r="Y16" s="92">
        <f t="shared" si="13"/>
        <v>17809.680220780323</v>
      </c>
      <c r="Z16" s="318">
        <f t="shared" si="14"/>
        <v>2027.9090074421806</v>
      </c>
      <c r="AA16" s="323">
        <f t="shared" si="15"/>
        <v>101213.93786019718</v>
      </c>
    </row>
    <row r="17" spans="1:27" x14ac:dyDescent="0.3">
      <c r="A17" s="88" t="s">
        <v>52</v>
      </c>
      <c r="B17" s="89" t="s">
        <v>134</v>
      </c>
      <c r="C17" s="90">
        <f>'2029'!C17*1.02</f>
        <v>70360.594597292351</v>
      </c>
      <c r="D17" s="90">
        <f t="shared" si="0"/>
        <v>35.967077110436982</v>
      </c>
      <c r="E17" s="89">
        <v>37.5</v>
      </c>
      <c r="F17" s="92">
        <f t="shared" si="2"/>
        <v>944.25644589924559</v>
      </c>
      <c r="G17" s="92">
        <f t="shared" si="3"/>
        <v>9447.8927632228861</v>
      </c>
      <c r="H17" s="92">
        <f t="shared" si="4"/>
        <v>4499.7043903810272</v>
      </c>
      <c r="I17" s="92">
        <f t="shared" si="5"/>
        <v>534.78638282393695</v>
      </c>
      <c r="J17" s="92">
        <f t="shared" si="6"/>
        <v>15426.639982327097</v>
      </c>
      <c r="K17" s="318">
        <f t="shared" si="7"/>
        <v>1753.3950091338029</v>
      </c>
      <c r="L17" s="323">
        <f t="shared" si="8"/>
        <v>87540.629588753247</v>
      </c>
      <c r="P17" s="88" t="s">
        <v>153</v>
      </c>
      <c r="Q17" s="89" t="s">
        <v>137</v>
      </c>
      <c r="R17" s="90">
        <f>'2029'!R17*1.02</f>
        <v>83688.594987195043</v>
      </c>
      <c r="S17" s="90">
        <f t="shared" si="9"/>
        <v>42.780112453518228</v>
      </c>
      <c r="T17" s="89">
        <v>37.5</v>
      </c>
      <c r="U17" s="92">
        <f t="shared" si="1"/>
        <v>1123.1214818066819</v>
      </c>
      <c r="V17" s="92">
        <f t="shared" si="10"/>
        <v>11237.552432142729</v>
      </c>
      <c r="W17" s="92">
        <f t="shared" si="11"/>
        <v>5234.6851551123718</v>
      </c>
      <c r="X17" s="92">
        <f t="shared" si="12"/>
        <v>720.36951675858336</v>
      </c>
      <c r="Y17" s="92">
        <f t="shared" si="13"/>
        <v>18315.728585820365</v>
      </c>
      <c r="Z17" s="318">
        <f t="shared" si="14"/>
        <v>2085.5304821090135</v>
      </c>
      <c r="AA17" s="323">
        <f t="shared" si="15"/>
        <v>104089.85405512441</v>
      </c>
    </row>
    <row r="18" spans="1:27" x14ac:dyDescent="0.3">
      <c r="A18" s="88" t="s">
        <v>53</v>
      </c>
      <c r="B18" s="89" t="s">
        <v>134</v>
      </c>
      <c r="C18" s="90">
        <f>'2029'!C18*1.02</f>
        <v>72229.94198990005</v>
      </c>
      <c r="D18" s="90">
        <f t="shared" si="0"/>
        <v>36.922654052345074</v>
      </c>
      <c r="E18" s="89">
        <v>37.5</v>
      </c>
      <c r="F18" s="92">
        <f t="shared" si="2"/>
        <v>969.34354664359728</v>
      </c>
      <c r="G18" s="92">
        <f t="shared" si="3"/>
        <v>9698.9053335920325</v>
      </c>
      <c r="H18" s="92">
        <f t="shared" si="4"/>
        <v>4619.2529916656995</v>
      </c>
      <c r="I18" s="92">
        <f t="shared" si="5"/>
        <v>548.99464152407734</v>
      </c>
      <c r="J18" s="92">
        <f t="shared" si="6"/>
        <v>15836.496513425405</v>
      </c>
      <c r="K18" s="318">
        <f t="shared" si="7"/>
        <v>1799.9793850518224</v>
      </c>
      <c r="L18" s="323">
        <f t="shared" si="8"/>
        <v>89866.417888377255</v>
      </c>
      <c r="P18" s="88" t="s">
        <v>154</v>
      </c>
      <c r="Q18" s="89" t="s">
        <v>137</v>
      </c>
      <c r="R18" s="90">
        <f>'2029'!R18*1.02</f>
        <v>86029.804762313783</v>
      </c>
      <c r="S18" s="90">
        <f t="shared" si="9"/>
        <v>43.976897003099701</v>
      </c>
      <c r="T18" s="89">
        <v>37.5</v>
      </c>
      <c r="U18" s="92">
        <f t="shared" si="1"/>
        <v>1154.5410915187815</v>
      </c>
      <c r="V18" s="92">
        <f t="shared" si="10"/>
        <v>11551.925825632816</v>
      </c>
      <c r="W18" s="92">
        <f t="shared" si="11"/>
        <v>5381.1268065308632</v>
      </c>
      <c r="X18" s="92">
        <f t="shared" si="12"/>
        <v>740.52203759599035</v>
      </c>
      <c r="Y18" s="92">
        <f t="shared" si="13"/>
        <v>18828.115761278452</v>
      </c>
      <c r="Z18" s="318">
        <f t="shared" si="14"/>
        <v>2143.8737289011106</v>
      </c>
      <c r="AA18" s="323">
        <f t="shared" si="15"/>
        <v>107001.79425249335</v>
      </c>
    </row>
    <row r="19" spans="1:27" x14ac:dyDescent="0.3">
      <c r="A19" s="88" t="s">
        <v>54</v>
      </c>
      <c r="B19" s="89" t="s">
        <v>134</v>
      </c>
      <c r="C19" s="90">
        <f>'2029'!C19*1.02</f>
        <v>74094.462145857979</v>
      </c>
      <c r="D19" s="90">
        <f t="shared" si="0"/>
        <v>37.875763397243695</v>
      </c>
      <c r="E19" s="89">
        <v>37.5</v>
      </c>
      <c r="F19" s="92">
        <f t="shared" si="2"/>
        <v>994.36586468751125</v>
      </c>
      <c r="G19" s="92">
        <f t="shared" si="3"/>
        <v>9949.2697113972772</v>
      </c>
      <c r="H19" s="92">
        <f t="shared" si="4"/>
        <v>4738.4928812620947</v>
      </c>
      <c r="I19" s="92">
        <f t="shared" si="5"/>
        <v>563.16621007909112</v>
      </c>
      <c r="J19" s="92">
        <f t="shared" si="6"/>
        <v>16245.294667425975</v>
      </c>
      <c r="K19" s="318">
        <f t="shared" si="7"/>
        <v>1846.4434656156302</v>
      </c>
      <c r="L19" s="323">
        <f t="shared" si="8"/>
        <v>92186.200278899589</v>
      </c>
      <c r="P19" s="88" t="s">
        <v>155</v>
      </c>
      <c r="Q19" s="89" t="s">
        <v>137</v>
      </c>
      <c r="R19" s="90">
        <f>'2029'!R19*1.02</f>
        <v>88345.671545021411</v>
      </c>
      <c r="S19" s="90">
        <f t="shared" si="9"/>
        <v>45.16072666838155</v>
      </c>
      <c r="T19" s="89">
        <v>37.5</v>
      </c>
      <c r="U19" s="92">
        <f t="shared" si="1"/>
        <v>1185.6205920535849</v>
      </c>
      <c r="V19" s="92">
        <f t="shared" si="10"/>
        <v>11862.896208162438</v>
      </c>
      <c r="W19" s="92">
        <f t="shared" si="11"/>
        <v>5525.9832648154397</v>
      </c>
      <c r="X19" s="92">
        <f t="shared" si="12"/>
        <v>760.45641258928072</v>
      </c>
      <c r="Y19" s="92">
        <f t="shared" si="13"/>
        <v>19334.956477620741</v>
      </c>
      <c r="Z19" s="318">
        <f t="shared" si="14"/>
        <v>2201.5854250836005</v>
      </c>
      <c r="AA19" s="323">
        <f t="shared" si="15"/>
        <v>109882.21344772575</v>
      </c>
    </row>
    <row r="20" spans="1:27" x14ac:dyDescent="0.3">
      <c r="A20" s="88" t="s">
        <v>55</v>
      </c>
      <c r="B20" s="89" t="s">
        <v>134</v>
      </c>
      <c r="C20" s="90">
        <f>'2029'!C20*1.02</f>
        <v>77203.20254828372</v>
      </c>
      <c r="D20" s="90">
        <f t="shared" si="0"/>
        <v>39.464895871327144</v>
      </c>
      <c r="E20" s="89">
        <v>37.5</v>
      </c>
      <c r="F20" s="92">
        <f t="shared" si="2"/>
        <v>1036.085923769145</v>
      </c>
      <c r="G20" s="92">
        <f t="shared" si="3"/>
        <v>10366.705722547005</v>
      </c>
      <c r="H20" s="92">
        <f t="shared" si="4"/>
        <v>4937.3032085114937</v>
      </c>
      <c r="I20" s="92">
        <f t="shared" si="5"/>
        <v>586.79466354039653</v>
      </c>
      <c r="J20" s="92">
        <f t="shared" si="6"/>
        <v>16926.88951836804</v>
      </c>
      <c r="K20" s="318">
        <f t="shared" si="7"/>
        <v>1923.9136737271983</v>
      </c>
      <c r="L20" s="323">
        <f t="shared" si="8"/>
        <v>96054.005740378954</v>
      </c>
      <c r="P20" s="88" t="s">
        <v>156</v>
      </c>
      <c r="Q20" s="89" t="s">
        <v>137</v>
      </c>
      <c r="R20" s="90">
        <f>'2029'!R20*1.02</f>
        <v>89871.078326335875</v>
      </c>
      <c r="S20" s="90">
        <f t="shared" si="9"/>
        <v>45.940487323366582</v>
      </c>
      <c r="T20" s="89">
        <v>37.5</v>
      </c>
      <c r="U20" s="92">
        <f t="shared" si="1"/>
        <v>1206.0919253917775</v>
      </c>
      <c r="V20" s="92">
        <f t="shared" si="10"/>
        <v>12067.725058353915</v>
      </c>
      <c r="W20" s="92">
        <f t="shared" si="11"/>
        <v>5621.3967943994458</v>
      </c>
      <c r="X20" s="92">
        <f t="shared" si="12"/>
        <v>773.58671482561181</v>
      </c>
      <c r="Y20" s="92">
        <f t="shared" si="13"/>
        <v>19668.800492970749</v>
      </c>
      <c r="Z20" s="318">
        <f t="shared" si="14"/>
        <v>2239.598757014121</v>
      </c>
      <c r="AA20" s="323">
        <f t="shared" si="15"/>
        <v>111779.47757632074</v>
      </c>
    </row>
    <row r="21" spans="1:27" x14ac:dyDescent="0.3">
      <c r="A21" s="88" t="s">
        <v>56</v>
      </c>
      <c r="B21" s="89" t="s">
        <v>134</v>
      </c>
      <c r="C21" s="90">
        <f>'2029'!C21*1.02</f>
        <v>79070.136322566497</v>
      </c>
      <c r="D21" s="90">
        <f t="shared" si="0"/>
        <v>40.419239014730486</v>
      </c>
      <c r="E21" s="89">
        <v>37.5</v>
      </c>
      <c r="F21" s="92">
        <f t="shared" si="2"/>
        <v>1061.1406331632775</v>
      </c>
      <c r="G21" s="92">
        <f t="shared" si="3"/>
        <v>10617.394196634195</v>
      </c>
      <c r="H21" s="92">
        <f t="shared" si="4"/>
        <v>5056.6974539520243</v>
      </c>
      <c r="I21" s="92">
        <f t="shared" si="5"/>
        <v>600.98457716797327</v>
      </c>
      <c r="J21" s="92">
        <f t="shared" si="6"/>
        <v>17336.21686091747</v>
      </c>
      <c r="K21" s="318">
        <f t="shared" si="7"/>
        <v>1970.4379019681112</v>
      </c>
      <c r="L21" s="323">
        <f t="shared" si="8"/>
        <v>98376.791085452074</v>
      </c>
      <c r="P21" s="88" t="s">
        <v>157</v>
      </c>
      <c r="Q21" s="89" t="s">
        <v>137</v>
      </c>
      <c r="R21" s="90">
        <f>'2029'!R21*1.02</f>
        <v>91396.485107650369</v>
      </c>
      <c r="S21" s="90">
        <f t="shared" si="9"/>
        <v>46.720247978351622</v>
      </c>
      <c r="T21" s="89">
        <v>37.5</v>
      </c>
      <c r="U21" s="92">
        <f t="shared" si="1"/>
        <v>1226.5632587299704</v>
      </c>
      <c r="V21" s="92">
        <f t="shared" si="10"/>
        <v>12272.553908545397</v>
      </c>
      <c r="W21" s="92">
        <f t="shared" si="11"/>
        <v>5716.8103239834527</v>
      </c>
      <c r="X21" s="92">
        <f t="shared" si="12"/>
        <v>786.71701706194301</v>
      </c>
      <c r="Y21" s="92">
        <f t="shared" si="13"/>
        <v>20002.644508320762</v>
      </c>
      <c r="Z21" s="318">
        <f t="shared" si="14"/>
        <v>2277.6120889446415</v>
      </c>
      <c r="AA21" s="323">
        <f t="shared" si="15"/>
        <v>113676.7417049158</v>
      </c>
    </row>
    <row r="22" spans="1:27" x14ac:dyDescent="0.3">
      <c r="A22" s="88" t="s">
        <v>57</v>
      </c>
      <c r="B22" s="89" t="s">
        <v>134</v>
      </c>
      <c r="C22" s="90">
        <f>'2029'!C22*1.02</f>
        <v>80625.713332941785</v>
      </c>
      <c r="D22" s="90">
        <f t="shared" si="0"/>
        <v>41.214422151024557</v>
      </c>
      <c r="E22" s="89">
        <v>37.5</v>
      </c>
      <c r="F22" s="92">
        <f t="shared" si="2"/>
        <v>1082.0168583792035</v>
      </c>
      <c r="G22" s="92">
        <f t="shared" si="3"/>
        <v>10826.27425035003</v>
      </c>
      <c r="H22" s="92">
        <f t="shared" si="4"/>
        <v>5156.1797954987915</v>
      </c>
      <c r="I22" s="92">
        <f t="shared" si="5"/>
        <v>612.80797643490735</v>
      </c>
      <c r="J22" s="92">
        <f t="shared" si="6"/>
        <v>17677.278880662932</v>
      </c>
      <c r="K22" s="318">
        <f t="shared" si="7"/>
        <v>2009.2030798624471</v>
      </c>
      <c r="L22" s="323">
        <f t="shared" si="8"/>
        <v>100312.19529346716</v>
      </c>
      <c r="P22" s="88" t="s">
        <v>158</v>
      </c>
      <c r="Q22" s="89" t="s">
        <v>137</v>
      </c>
      <c r="R22" s="90">
        <f>'2029'!R22*1.02</f>
        <v>94429.19653284282</v>
      </c>
      <c r="S22" s="90">
        <f t="shared" si="9"/>
        <v>48.27051579953627</v>
      </c>
      <c r="T22" s="89">
        <v>37.5</v>
      </c>
      <c r="U22" s="92">
        <f t="shared" si="1"/>
        <v>1267.2629902797157</v>
      </c>
      <c r="V22" s="92">
        <f t="shared" si="10"/>
        <v>12679.780886813736</v>
      </c>
      <c r="W22" s="92">
        <f t="shared" si="11"/>
        <v>5906.5051023415272</v>
      </c>
      <c r="X22" s="92">
        <f t="shared" si="12"/>
        <v>812.82180307452199</v>
      </c>
      <c r="Y22" s="92">
        <f t="shared" si="13"/>
        <v>20666.370782509501</v>
      </c>
      <c r="Z22" s="318">
        <f t="shared" si="14"/>
        <v>2353.1876452273932</v>
      </c>
      <c r="AA22" s="323">
        <f t="shared" si="15"/>
        <v>117448.75496057971</v>
      </c>
    </row>
    <row r="23" spans="1:27" x14ac:dyDescent="0.3">
      <c r="A23" s="88" t="s">
        <v>58</v>
      </c>
      <c r="B23" s="89" t="s">
        <v>134</v>
      </c>
      <c r="C23" s="90">
        <f>'2029'!C23*1.02</f>
        <v>82177.669915829742</v>
      </c>
      <c r="D23" s="90">
        <f t="shared" si="0"/>
        <v>42.007754589561529</v>
      </c>
      <c r="E23" s="89">
        <v>37.5</v>
      </c>
      <c r="F23" s="92">
        <f t="shared" si="2"/>
        <v>1102.8444965698009</v>
      </c>
      <c r="G23" s="92">
        <f t="shared" si="3"/>
        <v>11034.668159642939</v>
      </c>
      <c r="H23" s="92">
        <f t="shared" si="4"/>
        <v>5255.4306032793502</v>
      </c>
      <c r="I23" s="92">
        <f t="shared" si="5"/>
        <v>624.60385809299657</v>
      </c>
      <c r="J23" s="92">
        <f t="shared" si="6"/>
        <v>18017.547117585087</v>
      </c>
      <c r="K23" s="318">
        <f t="shared" si="7"/>
        <v>2047.8780362411246</v>
      </c>
      <c r="L23" s="323">
        <f t="shared" si="8"/>
        <v>102243.09506965596</v>
      </c>
      <c r="P23" s="88" t="s">
        <v>159</v>
      </c>
      <c r="Q23" s="89" t="s">
        <v>137</v>
      </c>
      <c r="R23" s="90">
        <f>'2029'!R23*1.02</f>
        <v>97452.253484735847</v>
      </c>
      <c r="S23" s="90">
        <f t="shared" si="9"/>
        <v>49.815848426702033</v>
      </c>
      <c r="T23" s="89">
        <v>37.5</v>
      </c>
      <c r="U23" s="92">
        <f t="shared" si="1"/>
        <v>1307.833156428587</v>
      </c>
      <c r="V23" s="92">
        <f t="shared" si="10"/>
        <v>13085.711479954289</v>
      </c>
      <c r="W23" s="92">
        <f t="shared" si="11"/>
        <v>6095.5959976009708</v>
      </c>
      <c r="X23" s="92">
        <f t="shared" si="12"/>
        <v>838.84348590839045</v>
      </c>
      <c r="Y23" s="92">
        <f t="shared" si="13"/>
        <v>21327.984119892237</v>
      </c>
      <c r="Z23" s="318">
        <f t="shared" si="14"/>
        <v>2428.5226108017241</v>
      </c>
      <c r="AA23" s="323">
        <f t="shared" si="15"/>
        <v>121208.76021542982</v>
      </c>
    </row>
    <row r="24" spans="1:27" x14ac:dyDescent="0.3">
      <c r="A24" s="88" t="s">
        <v>59</v>
      </c>
      <c r="B24" s="89" t="s">
        <v>134</v>
      </c>
      <c r="C24" s="90">
        <f>'2029'!C24*1.02</f>
        <v>83424.303780622373</v>
      </c>
      <c r="D24" s="90">
        <f t="shared" si="0"/>
        <v>42.645011517251056</v>
      </c>
      <c r="E24" s="89">
        <v>37.5</v>
      </c>
      <c r="F24" s="92">
        <f t="shared" si="2"/>
        <v>1119.5746289577389</v>
      </c>
      <c r="G24" s="92">
        <f t="shared" si="3"/>
        <v>11202.063889269364</v>
      </c>
      <c r="H24" s="92">
        <f t="shared" si="4"/>
        <v>5335.1553967764903</v>
      </c>
      <c r="I24" s="92">
        <f t="shared" si="5"/>
        <v>634.07908807185083</v>
      </c>
      <c r="J24" s="92">
        <f t="shared" si="6"/>
        <v>18290.873003075445</v>
      </c>
      <c r="K24" s="318">
        <f t="shared" si="7"/>
        <v>2078.9443114659889</v>
      </c>
      <c r="L24" s="323">
        <f t="shared" si="8"/>
        <v>103794.12109516382</v>
      </c>
      <c r="P24" s="88" t="s">
        <v>160</v>
      </c>
      <c r="Q24" s="89" t="s">
        <v>137</v>
      </c>
      <c r="R24" s="90">
        <f>'2029'!R24*1.02</f>
        <v>100507.89428401449</v>
      </c>
      <c r="S24" s="90">
        <f t="shared" si="9"/>
        <v>51.377837333681526</v>
      </c>
      <c r="T24" s="89">
        <v>37.5</v>
      </c>
      <c r="U24" s="92">
        <f t="shared" si="1"/>
        <v>1348.8406058054093</v>
      </c>
      <c r="V24" s="92">
        <f t="shared" si="10"/>
        <v>13496.017372901137</v>
      </c>
      <c r="W24" s="92">
        <f t="shared" si="11"/>
        <v>6286.7249983182965</v>
      </c>
      <c r="X24" s="92">
        <f t="shared" si="12"/>
        <v>865.14564197040784</v>
      </c>
      <c r="Y24" s="92">
        <f t="shared" si="13"/>
        <v>21996.72861899525</v>
      </c>
      <c r="Z24" s="318">
        <f t="shared" si="14"/>
        <v>2504.6695700169744</v>
      </c>
      <c r="AA24" s="323">
        <f t="shared" si="15"/>
        <v>125009.29247302673</v>
      </c>
    </row>
    <row r="25" spans="1:27" x14ac:dyDescent="0.3">
      <c r="A25" s="88" t="s">
        <v>60</v>
      </c>
      <c r="B25" s="89" t="s">
        <v>134</v>
      </c>
      <c r="C25" s="90">
        <f>'2029'!C25*1.02</f>
        <v>85909.123846070535</v>
      </c>
      <c r="D25" s="90">
        <f t="shared" si="0"/>
        <v>43.915207077863528</v>
      </c>
      <c r="E25" s="89">
        <v>37.5</v>
      </c>
      <c r="F25" s="92">
        <f t="shared" si="2"/>
        <v>1152.9215240078483</v>
      </c>
      <c r="G25" s="92">
        <f t="shared" si="3"/>
        <v>11535.721011535386</v>
      </c>
      <c r="H25" s="92">
        <f t="shared" si="4"/>
        <v>5494.0647383162814</v>
      </c>
      <c r="I25" s="92">
        <f t="shared" si="5"/>
        <v>652.96534027558789</v>
      </c>
      <c r="J25" s="92">
        <f t="shared" si="6"/>
        <v>18835.672614135103</v>
      </c>
      <c r="K25" s="318">
        <f t="shared" si="7"/>
        <v>2140.8663450458471</v>
      </c>
      <c r="L25" s="323">
        <f t="shared" si="8"/>
        <v>106885.66280525149</v>
      </c>
      <c r="P25" s="88" t="s">
        <v>161</v>
      </c>
      <c r="Q25" s="89" t="s">
        <v>137</v>
      </c>
      <c r="R25" s="90">
        <f>'2029'!R25*1.02</f>
        <v>107163.44681482881</v>
      </c>
      <c r="S25" s="90">
        <f t="shared" si="9"/>
        <v>54.780036710455633</v>
      </c>
      <c r="T25" s="89">
        <v>37.5</v>
      </c>
      <c r="U25" s="92">
        <f t="shared" si="1"/>
        <v>1438.1597540333621</v>
      </c>
      <c r="V25" s="92">
        <f t="shared" si="10"/>
        <v>14389.712870374238</v>
      </c>
      <c r="W25" s="92">
        <f t="shared" si="11"/>
        <v>6703.0269094383839</v>
      </c>
      <c r="X25" s="92">
        <f t="shared" si="12"/>
        <v>922.43489579427307</v>
      </c>
      <c r="Y25" s="92">
        <f t="shared" si="13"/>
        <v>23453.334429640261</v>
      </c>
      <c r="Z25" s="318">
        <f t="shared" si="14"/>
        <v>2670.5267896347123</v>
      </c>
      <c r="AA25" s="323">
        <f t="shared" si="15"/>
        <v>133287.30803410377</v>
      </c>
    </row>
    <row r="26" spans="1:27" x14ac:dyDescent="0.3">
      <c r="A26" s="88" t="s">
        <v>61</v>
      </c>
      <c r="B26" s="89" t="s">
        <v>134</v>
      </c>
      <c r="C26" s="90">
        <f>'2029'!C26*1.02</f>
        <v>89023.898294308412</v>
      </c>
      <c r="D26" s="90">
        <f t="shared" si="0"/>
        <v>45.507424048208776</v>
      </c>
      <c r="E26" s="89">
        <v>37.5</v>
      </c>
      <c r="F26" s="92">
        <f t="shared" si="2"/>
        <v>1194.7225614650285</v>
      </c>
      <c r="G26" s="92">
        <f t="shared" si="3"/>
        <v>11953.967263389981</v>
      </c>
      <c r="H26" s="92">
        <f t="shared" si="4"/>
        <v>5693.2609551760233</v>
      </c>
      <c r="I26" s="92">
        <f t="shared" si="5"/>
        <v>676.63965641830077</v>
      </c>
      <c r="J26" s="92">
        <f t="shared" si="6"/>
        <v>19518.590436449333</v>
      </c>
      <c r="K26" s="318">
        <f t="shared" si="7"/>
        <v>2218.4869223501778</v>
      </c>
      <c r="L26" s="323">
        <f t="shared" si="8"/>
        <v>110760.9756531079</v>
      </c>
      <c r="P26" s="88" t="s">
        <v>162</v>
      </c>
      <c r="Q26" s="89" t="s">
        <v>137</v>
      </c>
      <c r="R26" s="90">
        <f>'2029'!R26*1.02</f>
        <v>110759.73811887717</v>
      </c>
      <c r="S26" s="90">
        <f t="shared" si="9"/>
        <v>56.618396482493118</v>
      </c>
      <c r="T26" s="89">
        <v>37.5</v>
      </c>
      <c r="U26" s="92">
        <f t="shared" si="1"/>
        <v>1486.4228658591644</v>
      </c>
      <c r="V26" s="92">
        <f t="shared" si="10"/>
        <v>14872.616330477564</v>
      </c>
      <c r="W26" s="92">
        <f t="shared" si="11"/>
        <v>6927.973363679157</v>
      </c>
      <c r="X26" s="92">
        <f t="shared" si="12"/>
        <v>953.39082986410415</v>
      </c>
      <c r="Y26" s="92">
        <f t="shared" si="13"/>
        <v>24240.40338987999</v>
      </c>
      <c r="Z26" s="318">
        <f t="shared" si="14"/>
        <v>2760.1468285215396</v>
      </c>
      <c r="AA26" s="323">
        <f t="shared" si="15"/>
        <v>137760.2883372787</v>
      </c>
    </row>
    <row r="27" spans="1:27" x14ac:dyDescent="0.3">
      <c r="A27" s="88" t="s">
        <v>62</v>
      </c>
      <c r="B27" s="89" t="s">
        <v>134</v>
      </c>
      <c r="C27" s="90">
        <f>'2029'!C27*1.02</f>
        <v>92757.76584287404</v>
      </c>
      <c r="D27" s="90">
        <f t="shared" si="0"/>
        <v>47.416110335015482</v>
      </c>
      <c r="E27" s="89">
        <v>37.5</v>
      </c>
      <c r="F27" s="92">
        <f t="shared" si="2"/>
        <v>1244.8319802532942</v>
      </c>
      <c r="G27" s="92">
        <f t="shared" si="3"/>
        <v>12455.344211564372</v>
      </c>
      <c r="H27" s="92">
        <f t="shared" si="4"/>
        <v>5932.0494460570908</v>
      </c>
      <c r="I27" s="92">
        <f t="shared" si="5"/>
        <v>705.01948367345494</v>
      </c>
      <c r="J27" s="92">
        <f t="shared" si="6"/>
        <v>20337.245121548214</v>
      </c>
      <c r="K27" s="318">
        <f t="shared" si="7"/>
        <v>2311.5353788320049</v>
      </c>
      <c r="L27" s="323">
        <f t="shared" si="8"/>
        <v>115406.54634325426</v>
      </c>
      <c r="P27" s="88" t="s">
        <v>163</v>
      </c>
      <c r="Q27" s="89" t="s">
        <v>137</v>
      </c>
      <c r="R27" s="90">
        <f>'2029'!R27*1.02</f>
        <v>114383.78603366147</v>
      </c>
      <c r="S27" s="90">
        <f t="shared" si="9"/>
        <v>58.470944937334934</v>
      </c>
      <c r="T27" s="89">
        <v>37.5</v>
      </c>
      <c r="U27" s="92">
        <f t="shared" si="1"/>
        <v>1535.0584782124815</v>
      </c>
      <c r="V27" s="92">
        <f t="shared" si="10"/>
        <v>15359.246897823299</v>
      </c>
      <c r="W27" s="92">
        <f t="shared" si="11"/>
        <v>7154.6559818285004</v>
      </c>
      <c r="X27" s="92">
        <f t="shared" si="12"/>
        <v>984.5856855727294</v>
      </c>
      <c r="Y27" s="92">
        <f t="shared" si="13"/>
        <v>25033.547043437011</v>
      </c>
      <c r="Z27" s="318">
        <f t="shared" si="14"/>
        <v>2850.4585656950781</v>
      </c>
      <c r="AA27" s="323">
        <f t="shared" si="15"/>
        <v>142267.79164279354</v>
      </c>
    </row>
    <row r="28" spans="1:27" x14ac:dyDescent="0.3">
      <c r="A28" s="88" t="s">
        <v>63</v>
      </c>
      <c r="B28" s="89" t="s">
        <v>134</v>
      </c>
      <c r="C28" s="90">
        <f>'2029'!C28*1.02</f>
        <v>95866.506245299723</v>
      </c>
      <c r="D28" s="90">
        <f t="shared" si="0"/>
        <v>49.005242809098903</v>
      </c>
      <c r="E28" s="89">
        <v>37.5</v>
      </c>
      <c r="F28" s="92">
        <f t="shared" si="2"/>
        <v>1286.5520393349273</v>
      </c>
      <c r="G28" s="92">
        <f t="shared" si="3"/>
        <v>12872.780222714093</v>
      </c>
      <c r="H28" s="92">
        <f t="shared" si="4"/>
        <v>6130.8597733064862</v>
      </c>
      <c r="I28" s="92">
        <f t="shared" si="5"/>
        <v>728.6479371347599</v>
      </c>
      <c r="J28" s="92">
        <f t="shared" si="6"/>
        <v>21018.839972490267</v>
      </c>
      <c r="K28" s="318">
        <f t="shared" si="7"/>
        <v>2389.0055869435714</v>
      </c>
      <c r="L28" s="323">
        <f t="shared" si="8"/>
        <v>119274.35180473357</v>
      </c>
      <c r="P28" s="88" t="s">
        <v>164</v>
      </c>
      <c r="Q28" s="89" t="s">
        <v>137</v>
      </c>
      <c r="R28" s="90">
        <f>'2029'!R28*1.02</f>
        <v>116012.9784029451</v>
      </c>
      <c r="S28" s="90">
        <f t="shared" si="9"/>
        <v>59.303758928023051</v>
      </c>
      <c r="T28" s="89">
        <v>37.5</v>
      </c>
      <c r="U28" s="92">
        <f t="shared" si="1"/>
        <v>1556.9226396100762</v>
      </c>
      <c r="V28" s="92">
        <f t="shared" si="10"/>
        <v>15578.011888138561</v>
      </c>
      <c r="W28" s="92">
        <f t="shared" si="11"/>
        <v>7256.5612547228084</v>
      </c>
      <c r="X28" s="92">
        <f t="shared" si="12"/>
        <v>998.60934698020299</v>
      </c>
      <c r="Y28" s="92">
        <f t="shared" si="13"/>
        <v>25390.105129451647</v>
      </c>
      <c r="Z28" s="318">
        <f t="shared" si="14"/>
        <v>2891.0582477411235</v>
      </c>
      <c r="AA28" s="323">
        <f t="shared" si="15"/>
        <v>144294.14178013787</v>
      </c>
    </row>
    <row r="29" spans="1:27" x14ac:dyDescent="0.3">
      <c r="A29" s="88" t="s">
        <v>64</v>
      </c>
      <c r="B29" s="89" t="s">
        <v>134</v>
      </c>
      <c r="C29" s="90">
        <f>'2029'!C29*1.02</f>
        <v>97731.026401257725</v>
      </c>
      <c r="D29" s="90">
        <f t="shared" si="0"/>
        <v>49.958352153997559</v>
      </c>
      <c r="E29" s="89">
        <v>37.5</v>
      </c>
      <c r="F29" s="92">
        <f t="shared" si="2"/>
        <v>1311.5743573788423</v>
      </c>
      <c r="G29" s="92">
        <f t="shared" si="3"/>
        <v>13123.144600519347</v>
      </c>
      <c r="H29" s="92">
        <f t="shared" si="4"/>
        <v>6250.099662902885</v>
      </c>
      <c r="I29" s="92">
        <f t="shared" si="5"/>
        <v>742.81950568977425</v>
      </c>
      <c r="J29" s="92">
        <f t="shared" si="6"/>
        <v>21427.638126490849</v>
      </c>
      <c r="K29" s="318">
        <f t="shared" si="7"/>
        <v>2435.469667507381</v>
      </c>
      <c r="L29" s="323">
        <f t="shared" si="8"/>
        <v>121594.13419525595</v>
      </c>
      <c r="P29" s="88" t="s">
        <v>165</v>
      </c>
      <c r="Q29" s="89" t="s">
        <v>137</v>
      </c>
      <c r="R29" s="90">
        <f>'2029'!R29*1.02</f>
        <v>117639.75715390391</v>
      </c>
      <c r="S29" s="90">
        <f t="shared" si="9"/>
        <v>60.135339120206467</v>
      </c>
      <c r="T29" s="89">
        <v>37.5</v>
      </c>
      <c r="U29" s="92">
        <f t="shared" si="1"/>
        <v>1578.7544096574529</v>
      </c>
      <c r="V29" s="92">
        <f t="shared" si="10"/>
        <v>15796.452782171882</v>
      </c>
      <c r="W29" s="92">
        <f t="shared" si="11"/>
        <v>7358.3155568424627</v>
      </c>
      <c r="X29" s="92">
        <f t="shared" si="12"/>
        <v>1012.6122325929994</v>
      </c>
      <c r="Y29" s="92">
        <f t="shared" si="13"/>
        <v>25746.1349812648</v>
      </c>
      <c r="Z29" s="318">
        <f t="shared" si="14"/>
        <v>2931.5977821100651</v>
      </c>
      <c r="AA29" s="323">
        <f t="shared" si="15"/>
        <v>146317.48991727878</v>
      </c>
    </row>
    <row r="30" spans="1:27" x14ac:dyDescent="0.3">
      <c r="A30" s="88" t="s">
        <v>65</v>
      </c>
      <c r="B30" s="89" t="s">
        <v>134</v>
      </c>
      <c r="C30" s="90">
        <f>'2029'!C30*1.02</f>
        <v>99595.546557215668</v>
      </c>
      <c r="D30" s="90">
        <f t="shared" si="0"/>
        <v>50.911461498896188</v>
      </c>
      <c r="E30" s="89">
        <v>37.5</v>
      </c>
      <c r="F30" s="92">
        <f t="shared" si="2"/>
        <v>1336.5966754227563</v>
      </c>
      <c r="G30" s="92">
        <f t="shared" si="3"/>
        <v>13373.508978324591</v>
      </c>
      <c r="H30" s="92">
        <f t="shared" si="4"/>
        <v>6369.3395524992802</v>
      </c>
      <c r="I30" s="92">
        <f t="shared" si="5"/>
        <v>756.99107424478814</v>
      </c>
      <c r="J30" s="92">
        <f t="shared" si="6"/>
        <v>21836.436280491413</v>
      </c>
      <c r="K30" s="318">
        <f t="shared" si="7"/>
        <v>2481.9337480711893</v>
      </c>
      <c r="L30" s="323">
        <f t="shared" si="8"/>
        <v>123913.91658577826</v>
      </c>
      <c r="P30" s="88" t="s">
        <v>166</v>
      </c>
      <c r="Q30" s="89" t="s">
        <v>137</v>
      </c>
      <c r="R30" s="90">
        <f>'2029'!R30*1.02</f>
        <v>120894.5214649839</v>
      </c>
      <c r="S30" s="90">
        <f t="shared" si="9"/>
        <v>61.799116403825636</v>
      </c>
      <c r="T30" s="89">
        <v>37.5</v>
      </c>
      <c r="U30" s="92">
        <f t="shared" si="1"/>
        <v>1622.4341454273147</v>
      </c>
      <c r="V30" s="92">
        <f t="shared" si="10"/>
        <v>16233.496618379486</v>
      </c>
      <c r="W30" s="92">
        <f t="shared" si="11"/>
        <v>7561.8996464690936</v>
      </c>
      <c r="X30" s="92">
        <f t="shared" si="12"/>
        <v>1040.6283917159303</v>
      </c>
      <c r="Y30" s="92">
        <f t="shared" si="13"/>
        <v>26458.458801991826</v>
      </c>
      <c r="Z30" s="318">
        <f t="shared" si="14"/>
        <v>3012.7069246864999</v>
      </c>
      <c r="AA30" s="323">
        <f t="shared" si="15"/>
        <v>150365.68719166223</v>
      </c>
    </row>
    <row r="31" spans="1:27" x14ac:dyDescent="0.3">
      <c r="A31" s="88" t="s">
        <v>66</v>
      </c>
      <c r="B31" s="89" t="s">
        <v>134</v>
      </c>
      <c r="C31" s="90">
        <f>'2029'!C31*1.02</f>
        <v>101462.48033149846</v>
      </c>
      <c r="D31" s="90">
        <f t="shared" si="0"/>
        <v>51.865804642299537</v>
      </c>
      <c r="E31" s="89">
        <v>37.5</v>
      </c>
      <c r="F31" s="92">
        <f t="shared" si="2"/>
        <v>1361.6513848168888</v>
      </c>
      <c r="G31" s="92">
        <f t="shared" si="3"/>
        <v>13624.197452411783</v>
      </c>
      <c r="H31" s="92">
        <f t="shared" si="4"/>
        <v>6488.7337979398126</v>
      </c>
      <c r="I31" s="92">
        <f t="shared" si="5"/>
        <v>771.18098787236499</v>
      </c>
      <c r="J31" s="92">
        <f t="shared" si="6"/>
        <v>22245.76362304085</v>
      </c>
      <c r="K31" s="318">
        <f t="shared" si="7"/>
        <v>2528.4579763121023</v>
      </c>
      <c r="L31" s="323">
        <f t="shared" si="8"/>
        <v>126236.7019308514</v>
      </c>
      <c r="P31" s="88" t="s">
        <v>167</v>
      </c>
      <c r="Q31" s="89" t="s">
        <v>137</v>
      </c>
      <c r="R31" s="90">
        <f>'2029'!R31*1.02</f>
        <v>124146.87215773904</v>
      </c>
      <c r="S31" s="90">
        <f t="shared" si="9"/>
        <v>63.461659888940083</v>
      </c>
      <c r="T31" s="89">
        <v>37.5</v>
      </c>
      <c r="U31" s="92">
        <f t="shared" si="1"/>
        <v>1666.081489846958</v>
      </c>
      <c r="V31" s="92">
        <f t="shared" si="10"/>
        <v>16670.216358305144</v>
      </c>
      <c r="W31" s="92">
        <f t="shared" si="11"/>
        <v>7765.3327653210663</v>
      </c>
      <c r="X31" s="92">
        <f t="shared" si="12"/>
        <v>1068.6237750441833</v>
      </c>
      <c r="Y31" s="92">
        <f t="shared" si="13"/>
        <v>27170.254388517351</v>
      </c>
      <c r="Z31" s="318">
        <f t="shared" si="14"/>
        <v>3093.7559195858289</v>
      </c>
      <c r="AA31" s="323">
        <f t="shared" si="15"/>
        <v>154410.88246584221</v>
      </c>
    </row>
    <row r="32" spans="1:27" x14ac:dyDescent="0.3">
      <c r="A32" s="88" t="s">
        <v>67</v>
      </c>
      <c r="B32" s="89" t="s">
        <v>134</v>
      </c>
      <c r="C32" s="90">
        <f>'2029'!C32*1.02</f>
        <v>105195.14107090168</v>
      </c>
      <c r="D32" s="90">
        <f t="shared" si="0"/>
        <v>53.7738740298539</v>
      </c>
      <c r="E32" s="89">
        <v>37.5</v>
      </c>
      <c r="F32" s="92">
        <f t="shared" si="2"/>
        <v>1411.7446079300455</v>
      </c>
      <c r="G32" s="92">
        <f t="shared" si="3"/>
        <v>14125.412352445204</v>
      </c>
      <c r="H32" s="92">
        <f t="shared" si="4"/>
        <v>6727.4451108988114</v>
      </c>
      <c r="I32" s="92">
        <f t="shared" si="5"/>
        <v>799.55164259123785</v>
      </c>
      <c r="J32" s="92">
        <f t="shared" si="6"/>
        <v>23064.1537138653</v>
      </c>
      <c r="K32" s="318">
        <f t="shared" si="7"/>
        <v>2621.4763589553777</v>
      </c>
      <c r="L32" s="323">
        <f t="shared" si="8"/>
        <v>130880.77114372235</v>
      </c>
      <c r="P32" s="88" t="s">
        <v>168</v>
      </c>
      <c r="Q32" s="89" t="s">
        <v>137</v>
      </c>
      <c r="R32" s="90">
        <f>'2029'!R32*1.02</f>
        <v>127402.84327798149</v>
      </c>
      <c r="S32" s="90">
        <f t="shared" si="9"/>
        <v>65.126054071811623</v>
      </c>
      <c r="T32" s="89">
        <v>37.5</v>
      </c>
      <c r="U32" s="92">
        <f t="shared" si="1"/>
        <v>1709.7774212919294</v>
      </c>
      <c r="V32" s="92">
        <f t="shared" si="10"/>
        <v>17107.422242653731</v>
      </c>
      <c r="W32" s="92">
        <f t="shared" si="11"/>
        <v>7968.9923403350294</v>
      </c>
      <c r="X32" s="92">
        <f t="shared" si="12"/>
        <v>1096.6503220644536</v>
      </c>
      <c r="Y32" s="92">
        <f t="shared" si="13"/>
        <v>27882.84232634514</v>
      </c>
      <c r="Z32" s="318">
        <f t="shared" si="14"/>
        <v>3174.8951360008168</v>
      </c>
      <c r="AA32" s="323">
        <f t="shared" si="15"/>
        <v>158460.58074032748</v>
      </c>
    </row>
    <row r="33" spans="1:27" x14ac:dyDescent="0.3">
      <c r="A33" s="88" t="s">
        <v>68</v>
      </c>
      <c r="B33" s="89" t="s">
        <v>134</v>
      </c>
      <c r="C33" s="90">
        <f>'2029'!C33*1.02</f>
        <v>108926.59500114246</v>
      </c>
      <c r="D33" s="90">
        <f t="shared" si="0"/>
        <v>55.681326518155885</v>
      </c>
      <c r="E33" s="89">
        <v>37.5</v>
      </c>
      <c r="F33" s="92">
        <f t="shared" si="2"/>
        <v>1461.8216353680928</v>
      </c>
      <c r="G33" s="92">
        <f t="shared" si="3"/>
        <v>14626.465204337648</v>
      </c>
      <c r="H33" s="92">
        <f t="shared" si="4"/>
        <v>6966.0792459357417</v>
      </c>
      <c r="I33" s="92">
        <f t="shared" si="5"/>
        <v>827.91312477382905</v>
      </c>
      <c r="J33" s="92">
        <f t="shared" si="6"/>
        <v>23882.279210415312</v>
      </c>
      <c r="K33" s="318">
        <f t="shared" si="7"/>
        <v>2714.4646677600995</v>
      </c>
      <c r="L33" s="323">
        <f t="shared" si="8"/>
        <v>135523.33887931786</v>
      </c>
      <c r="P33" s="88" t="s">
        <v>169</v>
      </c>
      <c r="Q33" s="89" t="s">
        <v>137</v>
      </c>
      <c r="R33" s="90">
        <f>'2029'!R33*1.02</f>
        <v>131629.0889648195</v>
      </c>
      <c r="S33" s="90">
        <f t="shared" si="9"/>
        <v>67.286435253581857</v>
      </c>
      <c r="T33" s="89">
        <v>37.5</v>
      </c>
      <c r="U33" s="92">
        <f t="shared" si="1"/>
        <v>1766.4946755248018</v>
      </c>
      <c r="V33" s="92">
        <f t="shared" si="10"/>
        <v>17674.914832345621</v>
      </c>
      <c r="W33" s="92">
        <f t="shared" si="11"/>
        <v>8233.3421667616003</v>
      </c>
      <c r="X33" s="92">
        <f t="shared" si="12"/>
        <v>1133.0287385451743</v>
      </c>
      <c r="Y33" s="92">
        <f t="shared" si="13"/>
        <v>28807.780413177199</v>
      </c>
      <c r="Z33" s="318">
        <f t="shared" si="14"/>
        <v>3280.2137186121154</v>
      </c>
      <c r="AA33" s="323">
        <f t="shared" si="15"/>
        <v>163717.08309660881</v>
      </c>
    </row>
    <row r="34" spans="1:27" x14ac:dyDescent="0.3">
      <c r="A34" s="88" t="s">
        <v>69</v>
      </c>
      <c r="B34" s="89" t="s">
        <v>134</v>
      </c>
      <c r="C34" s="90">
        <f>'2029'!C34*1.02</f>
        <v>112658.04893138324</v>
      </c>
      <c r="D34" s="90">
        <f t="shared" si="0"/>
        <v>57.588779006457884</v>
      </c>
      <c r="E34" s="89">
        <v>37.5</v>
      </c>
      <c r="F34" s="92">
        <f t="shared" si="2"/>
        <v>1511.89866280614</v>
      </c>
      <c r="G34" s="92">
        <f t="shared" si="3"/>
        <v>15127.518056230094</v>
      </c>
      <c r="H34" s="92">
        <f t="shared" si="4"/>
        <v>7204.7133809726729</v>
      </c>
      <c r="I34" s="92">
        <f t="shared" si="5"/>
        <v>856.27460695642026</v>
      </c>
      <c r="J34" s="92">
        <f t="shared" si="6"/>
        <v>24700.404706965328</v>
      </c>
      <c r="K34" s="318">
        <f t="shared" si="7"/>
        <v>2807.4529765648217</v>
      </c>
      <c r="L34" s="323">
        <f t="shared" si="8"/>
        <v>140165.9066149134</v>
      </c>
      <c r="P34" s="88" t="s">
        <v>170</v>
      </c>
      <c r="Q34" s="89" t="s">
        <v>137</v>
      </c>
      <c r="R34" s="90">
        <f>'2029'!R34*1.02</f>
        <v>135832.40527757132</v>
      </c>
      <c r="S34" s="90">
        <f t="shared" si="9"/>
        <v>69.43509534955723</v>
      </c>
      <c r="T34" s="89">
        <v>37.5</v>
      </c>
      <c r="U34" s="92">
        <f t="shared" si="1"/>
        <v>1822.9042119305966</v>
      </c>
      <c r="V34" s="92">
        <f t="shared" si="10"/>
        <v>18239.328507359005</v>
      </c>
      <c r="W34" s="92">
        <f t="shared" si="11"/>
        <v>8496.2577708289209</v>
      </c>
      <c r="X34" s="92">
        <f t="shared" si="12"/>
        <v>1169.2097849764568</v>
      </c>
      <c r="Y34" s="92">
        <f t="shared" si="13"/>
        <v>29727.70027509498</v>
      </c>
      <c r="Z34" s="318">
        <f t="shared" si="14"/>
        <v>3384.9608982909149</v>
      </c>
      <c r="AA34" s="323">
        <f t="shared" si="15"/>
        <v>168945.06645095724</v>
      </c>
    </row>
    <row r="35" spans="1:27" x14ac:dyDescent="0.3">
      <c r="A35" s="88" t="s">
        <v>70</v>
      </c>
      <c r="B35" s="89" t="s">
        <v>134</v>
      </c>
      <c r="C35" s="90">
        <f>'2029'!C35*1.02</f>
        <v>117008.59596195178</v>
      </c>
      <c r="D35" s="90">
        <f t="shared" si="0"/>
        <v>59.812700811221369</v>
      </c>
      <c r="E35" s="89">
        <v>37.5</v>
      </c>
      <c r="F35" s="92">
        <f t="shared" si="2"/>
        <v>1570.2840715752732</v>
      </c>
      <c r="G35" s="92">
        <f t="shared" si="3"/>
        <v>15711.701604442334</v>
      </c>
      <c r="H35" s="92">
        <f t="shared" si="4"/>
        <v>7482.9397900309295</v>
      </c>
      <c r="I35" s="92">
        <f t="shared" si="5"/>
        <v>889.34160025145286</v>
      </c>
      <c r="J35" s="92">
        <f t="shared" si="6"/>
        <v>25654.267066299992</v>
      </c>
      <c r="K35" s="318">
        <f t="shared" si="7"/>
        <v>2915.8691645470417</v>
      </c>
      <c r="L35" s="323">
        <f t="shared" si="8"/>
        <v>145578.73219279881</v>
      </c>
      <c r="P35" s="88" t="s">
        <v>171</v>
      </c>
      <c r="Q35" s="89" t="s">
        <v>137</v>
      </c>
      <c r="R35" s="90">
        <f>'2029'!R35*1.02</f>
        <v>140022.44668953639</v>
      </c>
      <c r="S35" s="90">
        <f t="shared" si="9"/>
        <v>71.576969553756626</v>
      </c>
      <c r="T35" s="89">
        <v>37.5</v>
      </c>
      <c r="U35" s="92">
        <f t="shared" si="1"/>
        <v>1879.1355959101893</v>
      </c>
      <c r="V35" s="92">
        <f t="shared" si="10"/>
        <v>18801.959652821672</v>
      </c>
      <c r="W35" s="92">
        <f t="shared" si="11"/>
        <v>8758.3430356356203</v>
      </c>
      <c r="X35" s="92">
        <f t="shared" si="12"/>
        <v>1205.2765645370118</v>
      </c>
      <c r="Y35" s="92">
        <f t="shared" si="13"/>
        <v>30644.714848904496</v>
      </c>
      <c r="Z35" s="318">
        <f t="shared" si="14"/>
        <v>3489.3772657456357</v>
      </c>
      <c r="AA35" s="323">
        <f t="shared" si="15"/>
        <v>174156.53880418654</v>
      </c>
    </row>
    <row r="36" spans="1:27" x14ac:dyDescent="0.3">
      <c r="A36" s="88" t="s">
        <v>71</v>
      </c>
      <c r="B36" s="89" t="s">
        <v>134</v>
      </c>
      <c r="C36" s="90">
        <f>'2029'!C36*1.02</f>
        <v>117633.72310809174</v>
      </c>
      <c r="D36" s="90">
        <f t="shared" si="0"/>
        <v>60.132254623944661</v>
      </c>
      <c r="E36" s="89">
        <v>37.5</v>
      </c>
      <c r="F36" s="92">
        <f t="shared" si="2"/>
        <v>1578.673431281906</v>
      </c>
      <c r="G36" s="92">
        <f t="shared" si="3"/>
        <v>15795.642541467008</v>
      </c>
      <c r="H36" s="92">
        <f t="shared" si="4"/>
        <v>7522.9179536626016</v>
      </c>
      <c r="I36" s="92">
        <f t="shared" si="5"/>
        <v>894.0929740453023</v>
      </c>
      <c r="J36" s="92">
        <f t="shared" si="6"/>
        <v>25791.326900456817</v>
      </c>
      <c r="K36" s="318">
        <f t="shared" si="7"/>
        <v>2931.4474129173022</v>
      </c>
      <c r="L36" s="323">
        <f t="shared" si="8"/>
        <v>146356.49742146587</v>
      </c>
      <c r="P36" s="88" t="s">
        <v>172</v>
      </c>
      <c r="Q36" s="89" t="s">
        <v>137</v>
      </c>
      <c r="R36" s="90">
        <f>'2029'!R36*1.02</f>
        <v>144220.93576563848</v>
      </c>
      <c r="S36" s="90">
        <f t="shared" si="9"/>
        <v>73.723162052722543</v>
      </c>
      <c r="T36" s="89">
        <v>37.5</v>
      </c>
      <c r="U36" s="92">
        <f t="shared" si="1"/>
        <v>1935.4803496155471</v>
      </c>
      <c r="V36" s="92">
        <f t="shared" si="10"/>
        <v>19365.725135271157</v>
      </c>
      <c r="W36" s="92">
        <f t="shared" si="11"/>
        <v>9020.9566981536209</v>
      </c>
      <c r="X36" s="92">
        <f t="shared" si="12"/>
        <v>1241.4160593789386</v>
      </c>
      <c r="Y36" s="92">
        <f t="shared" si="13"/>
        <v>31563.578242419262</v>
      </c>
      <c r="Z36" s="318">
        <f t="shared" si="14"/>
        <v>3594.0041500702241</v>
      </c>
      <c r="AA36" s="323">
        <f t="shared" si="15"/>
        <v>179378.51815812796</v>
      </c>
    </row>
    <row r="37" spans="1:27" x14ac:dyDescent="0.3">
      <c r="A37" s="88" t="s">
        <v>72</v>
      </c>
      <c r="B37" s="89" t="s">
        <v>134</v>
      </c>
      <c r="C37" s="90">
        <f>'2029'!C37*1.02</f>
        <v>121365.17703833252</v>
      </c>
      <c r="D37" s="90">
        <f t="shared" si="0"/>
        <v>62.039707112246667</v>
      </c>
      <c r="E37" s="89">
        <v>37.5</v>
      </c>
      <c r="F37" s="92">
        <f t="shared" si="2"/>
        <v>1628.7504587199535</v>
      </c>
      <c r="G37" s="92">
        <f t="shared" si="3"/>
        <v>16296.695393359454</v>
      </c>
      <c r="H37" s="92">
        <f t="shared" si="4"/>
        <v>7761.5520886995328</v>
      </c>
      <c r="I37" s="92">
        <f t="shared" si="5"/>
        <v>922.4544562278935</v>
      </c>
      <c r="J37" s="92">
        <f t="shared" si="6"/>
        <v>26609.452397006833</v>
      </c>
      <c r="K37" s="318">
        <f t="shared" si="7"/>
        <v>3024.4357217220249</v>
      </c>
      <c r="L37" s="323">
        <f t="shared" si="8"/>
        <v>150999.06515706138</v>
      </c>
      <c r="P37" s="88" t="s">
        <v>173</v>
      </c>
      <c r="Q37" s="89" t="s">
        <v>137</v>
      </c>
      <c r="R37" s="90">
        <f>'2029'!R37*1.02</f>
        <v>153133.22143020129</v>
      </c>
      <c r="S37" s="90">
        <f t="shared" si="9"/>
        <v>78.2789630314128</v>
      </c>
      <c r="T37" s="89">
        <v>37.5</v>
      </c>
      <c r="U37" s="92">
        <f t="shared" si="1"/>
        <v>2055.085410297947</v>
      </c>
      <c r="V37" s="92">
        <f t="shared" si="10"/>
        <v>20562.450656366149</v>
      </c>
      <c r="W37" s="92">
        <f t="shared" si="11"/>
        <v>9578.4162835791631</v>
      </c>
      <c r="X37" s="92">
        <f t="shared" si="12"/>
        <v>1318.1306812264902</v>
      </c>
      <c r="Y37" s="92">
        <f t="shared" si="13"/>
        <v>33514.083031469745</v>
      </c>
      <c r="Z37" s="318">
        <f t="shared" si="14"/>
        <v>3816.0994477813742</v>
      </c>
      <c r="AA37" s="323">
        <f t="shared" si="15"/>
        <v>190463.40390945241</v>
      </c>
    </row>
    <row r="38" spans="1:27" x14ac:dyDescent="0.3">
      <c r="A38" s="88" t="s">
        <v>73</v>
      </c>
      <c r="B38" s="89" t="s">
        <v>134</v>
      </c>
      <c r="C38" s="90">
        <f>'2029'!C38*1.02</f>
        <v>125103.8718235479</v>
      </c>
      <c r="D38" s="90">
        <f t="shared" si="0"/>
        <v>63.950860996062829</v>
      </c>
      <c r="E38" s="89">
        <v>37.5</v>
      </c>
      <c r="F38" s="92">
        <f t="shared" si="2"/>
        <v>1678.9246602086566</v>
      </c>
      <c r="G38" s="92">
        <f t="shared" si="3"/>
        <v>16798.720534097745</v>
      </c>
      <c r="H38" s="92">
        <f t="shared" si="4"/>
        <v>8000.6492912688755</v>
      </c>
      <c r="I38" s="92">
        <f t="shared" si="5"/>
        <v>950.87097362817406</v>
      </c>
      <c r="J38" s="92">
        <f t="shared" si="6"/>
        <v>27429.165459203454</v>
      </c>
      <c r="K38" s="318">
        <f t="shared" si="7"/>
        <v>3117.6044735580631</v>
      </c>
      <c r="L38" s="323">
        <f t="shared" si="8"/>
        <v>155650.64175630937</v>
      </c>
      <c r="P38" s="88" t="s">
        <v>174</v>
      </c>
      <c r="Q38" s="89" t="s">
        <v>137</v>
      </c>
      <c r="R38" s="90">
        <f>'2029'!R38*1.02</f>
        <v>157844.60440033706</v>
      </c>
      <c r="S38" s="90">
        <f t="shared" si="9"/>
        <v>80.687337712632356</v>
      </c>
      <c r="T38" s="89">
        <v>37.5</v>
      </c>
      <c r="U38" s="92">
        <f t="shared" si="1"/>
        <v>2118.3133259247688</v>
      </c>
      <c r="V38" s="92">
        <f t="shared" si="10"/>
        <v>21195.086598729693</v>
      </c>
      <c r="W38" s="92">
        <f t="shared" si="11"/>
        <v>9873.1112357120383</v>
      </c>
      <c r="X38" s="92">
        <f t="shared" si="12"/>
        <v>1358.6850324374363</v>
      </c>
      <c r="Y38" s="92">
        <f t="shared" si="13"/>
        <v>34545.196192803938</v>
      </c>
      <c r="Z38" s="318">
        <f t="shared" si="14"/>
        <v>3933.5077134908274</v>
      </c>
      <c r="AA38" s="323">
        <f t="shared" si="15"/>
        <v>196323.30830663184</v>
      </c>
    </row>
    <row r="39" spans="1:27" x14ac:dyDescent="0.3">
      <c r="A39" s="88" t="s">
        <v>74</v>
      </c>
      <c r="B39" s="89" t="s">
        <v>134</v>
      </c>
      <c r="C39" s="90">
        <f>'2029'!C39*1.02</f>
        <v>128831.70532630137</v>
      </c>
      <c r="D39" s="90">
        <f t="shared" si="0"/>
        <v>65.856462786607722</v>
      </c>
      <c r="E39" s="89">
        <v>37.5</v>
      </c>
      <c r="F39" s="92">
        <f t="shared" si="2"/>
        <v>1728.9531006213756</v>
      </c>
      <c r="G39" s="92">
        <f t="shared" si="3"/>
        <v>17299.287241567265</v>
      </c>
      <c r="H39" s="92">
        <f t="shared" si="4"/>
        <v>8239.0518925396009</v>
      </c>
      <c r="I39" s="92">
        <f t="shared" si="5"/>
        <v>979.20493820192053</v>
      </c>
      <c r="J39" s="92">
        <f t="shared" si="6"/>
        <v>28246.497172930165</v>
      </c>
      <c r="K39" s="318">
        <f t="shared" si="7"/>
        <v>3210.5025608471265</v>
      </c>
      <c r="L39" s="323">
        <f t="shared" si="8"/>
        <v>160288.70506007868</v>
      </c>
      <c r="P39" s="88" t="s">
        <v>175</v>
      </c>
      <c r="Q39" s="89" t="s">
        <v>137</v>
      </c>
      <c r="R39" s="90">
        <f>'2029'!R39*1.02</f>
        <v>162559.60779796023</v>
      </c>
      <c r="S39" s="90">
        <f t="shared" si="9"/>
        <v>83.097563091609061</v>
      </c>
      <c r="T39" s="89">
        <v>37.5</v>
      </c>
      <c r="U39" s="92">
        <f t="shared" si="1"/>
        <v>2181.5898285769204</v>
      </c>
      <c r="V39" s="92">
        <f t="shared" si="10"/>
        <v>21828.208685516172</v>
      </c>
      <c r="W39" s="92">
        <f t="shared" si="11"/>
        <v>10168.032644006906</v>
      </c>
      <c r="X39" s="92">
        <f t="shared" si="12"/>
        <v>1399.2705473403998</v>
      </c>
      <c r="Y39" s="92">
        <f t="shared" si="13"/>
        <v>35577.1017054404</v>
      </c>
      <c r="Z39" s="318">
        <f t="shared" si="14"/>
        <v>4051.0062007159418</v>
      </c>
      <c r="AA39" s="323">
        <f t="shared" si="15"/>
        <v>202187.71570411656</v>
      </c>
    </row>
    <row r="40" spans="1:27" x14ac:dyDescent="0.3">
      <c r="A40" s="88" t="s">
        <v>75</v>
      </c>
      <c r="B40" s="89" t="s">
        <v>134</v>
      </c>
      <c r="C40" s="90">
        <f>'2029'!C40*1.02</f>
        <v>136293.40637762047</v>
      </c>
      <c r="D40" s="90">
        <f t="shared" si="0"/>
        <v>69.670750863959341</v>
      </c>
      <c r="E40" s="89">
        <v>37.5</v>
      </c>
      <c r="F40" s="92">
        <f t="shared" si="2"/>
        <v>1829.0909598223604</v>
      </c>
      <c r="G40" s="92">
        <f t="shared" si="3"/>
        <v>18301.230897211175</v>
      </c>
      <c r="H40" s="92">
        <f t="shared" si="4"/>
        <v>8716.2429846913892</v>
      </c>
      <c r="I40" s="92">
        <f t="shared" si="5"/>
        <v>1035.9187300308211</v>
      </c>
      <c r="J40" s="92">
        <f t="shared" si="6"/>
        <v>29882.483571755747</v>
      </c>
      <c r="K40" s="318">
        <f t="shared" si="7"/>
        <v>3396.4491046180178</v>
      </c>
      <c r="L40" s="323">
        <f t="shared" si="8"/>
        <v>169572.33905399425</v>
      </c>
      <c r="P40" s="88" t="s">
        <v>78</v>
      </c>
      <c r="Q40" s="89" t="s">
        <v>137</v>
      </c>
      <c r="R40" s="90">
        <f>'2029'!R40*1.02</f>
        <v>0</v>
      </c>
      <c r="S40" s="90">
        <f t="shared" si="9"/>
        <v>0</v>
      </c>
      <c r="T40" s="90">
        <v>0</v>
      </c>
      <c r="U40" s="90">
        <v>0</v>
      </c>
      <c r="V40" s="92">
        <f t="shared" si="10"/>
        <v>0</v>
      </c>
      <c r="W40" s="92">
        <f t="shared" si="11"/>
        <v>0</v>
      </c>
      <c r="X40" s="92">
        <f t="shared" si="12"/>
        <v>0</v>
      </c>
      <c r="Y40" s="90">
        <v>0</v>
      </c>
      <c r="Z40" s="318">
        <f t="shared" si="14"/>
        <v>0</v>
      </c>
      <c r="AA40" s="323">
        <f t="shared" si="15"/>
        <v>0</v>
      </c>
    </row>
    <row r="41" spans="1:27" x14ac:dyDescent="0.3">
      <c r="A41" s="88" t="s">
        <v>76</v>
      </c>
      <c r="B41" s="89" t="s">
        <v>134</v>
      </c>
      <c r="C41" s="90">
        <f>'2029'!C41*1.02</f>
        <v>138784.26048888083</v>
      </c>
      <c r="D41" s="90">
        <f t="shared" si="0"/>
        <v>70.944030920833654</v>
      </c>
      <c r="E41" s="89">
        <v>37.5</v>
      </c>
      <c r="F41" s="92">
        <f t="shared" si="2"/>
        <v>1862.5188332480172</v>
      </c>
      <c r="G41" s="92">
        <f t="shared" si="3"/>
        <v>18635.698260182071</v>
      </c>
      <c r="H41" s="92">
        <f t="shared" si="4"/>
        <v>8875.5382158415268</v>
      </c>
      <c r="I41" s="92">
        <f t="shared" si="5"/>
        <v>1054.8508449159663</v>
      </c>
      <c r="J41" s="92">
        <f t="shared" si="6"/>
        <v>30428.606154187582</v>
      </c>
      <c r="K41" s="318">
        <f t="shared" si="7"/>
        <v>3458.5215073906406</v>
      </c>
      <c r="L41" s="323">
        <f t="shared" si="8"/>
        <v>172671.38815045901</v>
      </c>
      <c r="P41" s="88" t="s">
        <v>176</v>
      </c>
      <c r="Q41" s="89" t="s">
        <v>137</v>
      </c>
      <c r="R41" s="90">
        <f>'2029'!R41*1.02</f>
        <v>0</v>
      </c>
      <c r="S41" s="90">
        <f t="shared" si="9"/>
        <v>0</v>
      </c>
      <c r="T41" s="89">
        <v>37.5</v>
      </c>
      <c r="U41" s="92">
        <f t="shared" si="1"/>
        <v>0</v>
      </c>
      <c r="V41" s="92">
        <f t="shared" si="10"/>
        <v>0</v>
      </c>
      <c r="W41" s="92">
        <f t="shared" si="11"/>
        <v>0</v>
      </c>
      <c r="X41" s="92">
        <f t="shared" si="12"/>
        <v>0</v>
      </c>
      <c r="Y41" s="92">
        <f t="shared" si="13"/>
        <v>0</v>
      </c>
      <c r="Z41" s="318">
        <f t="shared" si="14"/>
        <v>0</v>
      </c>
      <c r="AA41" s="323">
        <f t="shared" si="15"/>
        <v>0</v>
      </c>
    </row>
    <row r="42" spans="1:27" x14ac:dyDescent="0.3">
      <c r="A42" s="88" t="s">
        <v>77</v>
      </c>
      <c r="B42" s="89" t="s">
        <v>134</v>
      </c>
      <c r="C42" s="90">
        <f>'2029'!C42*1.02</f>
        <v>141272.70098181628</v>
      </c>
      <c r="D42" s="90">
        <f t="shared" si="0"/>
        <v>72.216077179203197</v>
      </c>
      <c r="E42" s="89">
        <v>37.5</v>
      </c>
      <c r="F42" s="92">
        <f t="shared" si="2"/>
        <v>1895.9143153234547</v>
      </c>
      <c r="G42" s="92">
        <f t="shared" si="3"/>
        <v>18969.841526871016</v>
      </c>
      <c r="H42" s="92">
        <f t="shared" si="4"/>
        <v>9034.6790911475273</v>
      </c>
      <c r="I42" s="92">
        <f t="shared" si="5"/>
        <v>1073.7646147285479</v>
      </c>
      <c r="J42" s="92">
        <f t="shared" si="6"/>
        <v>30974.199548070545</v>
      </c>
      <c r="K42" s="318">
        <f t="shared" si="7"/>
        <v>3520.5337624861559</v>
      </c>
      <c r="L42" s="323">
        <f t="shared" si="8"/>
        <v>175767.43429237299</v>
      </c>
      <c r="P42" s="88" t="s">
        <v>177</v>
      </c>
      <c r="Q42" s="89" t="s">
        <v>137</v>
      </c>
      <c r="R42" s="90">
        <f>'2029'!R42*1.02</f>
        <v>172975.57767891375</v>
      </c>
      <c r="S42" s="90">
        <f t="shared" si="9"/>
        <v>88.422020538741847</v>
      </c>
      <c r="T42" s="89">
        <v>37.5</v>
      </c>
      <c r="U42" s="92">
        <f t="shared" si="1"/>
        <v>2321.3747004455449</v>
      </c>
      <c r="V42" s="92">
        <f t="shared" si="10"/>
        <v>23226.846190265107</v>
      </c>
      <c r="W42" s="92">
        <f t="shared" si="11"/>
        <v>10819.54702204453</v>
      </c>
      <c r="X42" s="92">
        <f t="shared" si="12"/>
        <v>1488.928489272183</v>
      </c>
      <c r="Y42" s="92">
        <f t="shared" si="13"/>
        <v>37856.696402027366</v>
      </c>
      <c r="Z42" s="318">
        <f t="shared" si="14"/>
        <v>4310.5735012636651</v>
      </c>
      <c r="AA42" s="323">
        <f t="shared" si="15"/>
        <v>215142.84758220479</v>
      </c>
    </row>
    <row r="43" spans="1:27" x14ac:dyDescent="0.3">
      <c r="A43" s="88" t="s">
        <v>78</v>
      </c>
      <c r="B43" s="89" t="s">
        <v>134</v>
      </c>
      <c r="C43" s="90">
        <f>'2029'!C43*1.02</f>
        <v>144379.0277659171</v>
      </c>
      <c r="D43" s="90">
        <f t="shared" si="0"/>
        <v>73.803975854781896</v>
      </c>
      <c r="E43" s="89">
        <v>37.5</v>
      </c>
      <c r="F43" s="92">
        <f t="shared" si="2"/>
        <v>1937.6019830548689</v>
      </c>
      <c r="G43" s="92">
        <f t="shared" si="3"/>
        <v>19386.953441738784</v>
      </c>
      <c r="H43" s="92">
        <f t="shared" si="4"/>
        <v>9233.3350625527837</v>
      </c>
      <c r="I43" s="92">
        <f t="shared" si="5"/>
        <v>1097.3747231172897</v>
      </c>
      <c r="J43" s="92">
        <f t="shared" si="6"/>
        <v>31655.265210463724</v>
      </c>
      <c r="K43" s="318">
        <f t="shared" si="7"/>
        <v>3597.9438229206175</v>
      </c>
      <c r="L43" s="323">
        <f t="shared" si="8"/>
        <v>179632.23679930146</v>
      </c>
      <c r="P43" s="88" t="s">
        <v>178</v>
      </c>
      <c r="Q43" s="89" t="s">
        <v>137</v>
      </c>
      <c r="R43" s="90">
        <f>'2029'!R43*1.02</f>
        <v>176407.74293687125</v>
      </c>
      <c r="S43" s="90">
        <f t="shared" si="9"/>
        <v>90.176482012458152</v>
      </c>
      <c r="T43" s="89">
        <v>37.5</v>
      </c>
      <c r="U43" s="92">
        <f t="shared" si="1"/>
        <v>2367.4352004564776</v>
      </c>
      <c r="V43" s="92">
        <f t="shared" si="10"/>
        <v>23687.711103195925</v>
      </c>
      <c r="W43" s="92">
        <f t="shared" si="11"/>
        <v>11034.227463608539</v>
      </c>
      <c r="X43" s="92">
        <f t="shared" si="12"/>
        <v>1518.4716693039275</v>
      </c>
      <c r="Y43" s="92">
        <f t="shared" si="13"/>
        <v>38607.845436564872</v>
      </c>
      <c r="Z43" s="318">
        <f t="shared" si="14"/>
        <v>4396.1034981073353</v>
      </c>
      <c r="AA43" s="323">
        <f t="shared" si="15"/>
        <v>219411.69187154347</v>
      </c>
    </row>
    <row r="44" spans="1:27" x14ac:dyDescent="0.3">
      <c r="A44" s="88" t="s">
        <v>79</v>
      </c>
      <c r="B44" s="89" t="s">
        <v>134</v>
      </c>
      <c r="C44" s="90">
        <f>'2029'!C44*1.02</f>
        <v>0</v>
      </c>
      <c r="D44" s="90">
        <f t="shared" si="0"/>
        <v>0</v>
      </c>
      <c r="E44" s="89">
        <v>37.5</v>
      </c>
      <c r="F44" s="92">
        <f t="shared" si="2"/>
        <v>0</v>
      </c>
      <c r="G44" s="92">
        <f t="shared" si="3"/>
        <v>0</v>
      </c>
      <c r="H44" s="92">
        <f t="shared" si="4"/>
        <v>0</v>
      </c>
      <c r="I44" s="92">
        <f t="shared" si="5"/>
        <v>0</v>
      </c>
      <c r="J44" s="92">
        <f t="shared" si="6"/>
        <v>0</v>
      </c>
      <c r="K44" s="318">
        <f t="shared" si="7"/>
        <v>0</v>
      </c>
      <c r="L44" s="323">
        <f t="shared" si="8"/>
        <v>0</v>
      </c>
      <c r="P44" s="88" t="s">
        <v>179</v>
      </c>
      <c r="Q44" s="89" t="s">
        <v>137</v>
      </c>
      <c r="R44" s="90">
        <f>'2029'!R44*1.02</f>
        <v>179833.87414901663</v>
      </c>
      <c r="S44" s="90">
        <f t="shared" si="9"/>
        <v>91.927858989912664</v>
      </c>
      <c r="T44" s="89">
        <v>37.5</v>
      </c>
      <c r="U44" s="92">
        <f t="shared" si="1"/>
        <v>2413.414722091864</v>
      </c>
      <c r="V44" s="92">
        <f t="shared" si="10"/>
        <v>24147.765775421878</v>
      </c>
      <c r="W44" s="92">
        <f t="shared" si="11"/>
        <v>11248.530478235905</v>
      </c>
      <c r="X44" s="92">
        <f t="shared" si="12"/>
        <v>1547.9629098489777</v>
      </c>
      <c r="Y44" s="92">
        <f t="shared" si="13"/>
        <v>39357.673885598626</v>
      </c>
      <c r="Z44" s="318">
        <f t="shared" si="14"/>
        <v>4481.4831257582427</v>
      </c>
      <c r="AA44" s="323">
        <f t="shared" si="15"/>
        <v>223673.0311603735</v>
      </c>
    </row>
    <row r="45" spans="1:27" x14ac:dyDescent="0.3">
      <c r="A45" s="88" t="s">
        <v>80</v>
      </c>
      <c r="B45" s="89" t="s">
        <v>134</v>
      </c>
      <c r="C45" s="90">
        <f>'2029'!C45*1.02</f>
        <v>155832.85352656237</v>
      </c>
      <c r="D45" s="90">
        <f t="shared" si="0"/>
        <v>79.658966658945616</v>
      </c>
      <c r="E45" s="89">
        <v>37.5</v>
      </c>
      <c r="F45" s="92">
        <f t="shared" si="2"/>
        <v>2091.3151355175164</v>
      </c>
      <c r="G45" s="92">
        <f t="shared" si="3"/>
        <v>20924.952347725583</v>
      </c>
      <c r="H45" s="92">
        <f t="shared" si="4"/>
        <v>9965.8307209083778</v>
      </c>
      <c r="I45" s="92">
        <f t="shared" si="5"/>
        <v>1184.431264965599</v>
      </c>
      <c r="J45" s="92">
        <f t="shared" si="6"/>
        <v>34166.529469117078</v>
      </c>
      <c r="K45" s="318">
        <f t="shared" si="7"/>
        <v>3883.3746246235987</v>
      </c>
      <c r="L45" s="323">
        <f t="shared" si="8"/>
        <v>193882.75762030302</v>
      </c>
      <c r="P45" s="88" t="s">
        <v>180</v>
      </c>
      <c r="Q45" s="89" t="s">
        <v>137</v>
      </c>
      <c r="R45" s="90">
        <f>'2029'!R45*1.02</f>
        <v>0</v>
      </c>
      <c r="S45" s="90">
        <f t="shared" si="9"/>
        <v>0</v>
      </c>
      <c r="T45" s="89">
        <v>37.5</v>
      </c>
      <c r="U45" s="92">
        <f t="shared" si="1"/>
        <v>0</v>
      </c>
      <c r="V45" s="92">
        <f t="shared" si="10"/>
        <v>0</v>
      </c>
      <c r="W45" s="92">
        <f t="shared" si="11"/>
        <v>0</v>
      </c>
      <c r="X45" s="92">
        <f t="shared" si="12"/>
        <v>0</v>
      </c>
      <c r="Y45" s="92">
        <f t="shared" si="13"/>
        <v>0</v>
      </c>
      <c r="Z45" s="318">
        <f t="shared" si="14"/>
        <v>0</v>
      </c>
      <c r="AA45" s="323">
        <f t="shared" si="15"/>
        <v>0</v>
      </c>
    </row>
    <row r="46" spans="1:27" x14ac:dyDescent="0.3">
      <c r="A46" s="88" t="s">
        <v>81</v>
      </c>
      <c r="B46" s="89" t="s">
        <v>134</v>
      </c>
      <c r="C46" s="90">
        <f>'2029'!C46*1.02</f>
        <v>158923.49179155158</v>
      </c>
      <c r="D46" s="90">
        <f t="shared" si="0"/>
        <v>81.238845644243611</v>
      </c>
      <c r="E46" s="89">
        <v>37.5</v>
      </c>
      <c r="F46" s="92">
        <f t="shared" si="2"/>
        <v>2132.7922594725101</v>
      </c>
      <c r="G46" s="92">
        <f t="shared" si="3"/>
        <v>21339.957636760693</v>
      </c>
      <c r="H46" s="92">
        <f t="shared" si="4"/>
        <v>10163.483379326743</v>
      </c>
      <c r="I46" s="92">
        <f t="shared" si="5"/>
        <v>1207.9221303826807</v>
      </c>
      <c r="J46" s="92">
        <f t="shared" si="6"/>
        <v>34844.155405942627</v>
      </c>
      <c r="K46" s="318">
        <f t="shared" si="7"/>
        <v>3960.3937251568759</v>
      </c>
      <c r="L46" s="323">
        <f t="shared" si="8"/>
        <v>197728.04092265107</v>
      </c>
      <c r="P46" s="88" t="s">
        <v>181</v>
      </c>
      <c r="Q46" s="89" t="s">
        <v>137</v>
      </c>
      <c r="R46" s="90">
        <f>'2029'!R46*1.02</f>
        <v>0</v>
      </c>
      <c r="S46" s="90">
        <f t="shared" si="9"/>
        <v>0</v>
      </c>
      <c r="T46" s="89">
        <v>37.5</v>
      </c>
      <c r="U46" s="92">
        <f t="shared" si="1"/>
        <v>0</v>
      </c>
      <c r="V46" s="92">
        <f t="shared" si="10"/>
        <v>0</v>
      </c>
      <c r="W46" s="92">
        <f t="shared" si="11"/>
        <v>0</v>
      </c>
      <c r="X46" s="92">
        <f t="shared" si="12"/>
        <v>0</v>
      </c>
      <c r="Y46" s="92">
        <f t="shared" si="13"/>
        <v>0</v>
      </c>
      <c r="Z46" s="318">
        <f t="shared" si="14"/>
        <v>0</v>
      </c>
      <c r="AA46" s="323">
        <f t="shared" si="15"/>
        <v>0</v>
      </c>
    </row>
    <row r="47" spans="1:27" x14ac:dyDescent="0.3">
      <c r="A47" s="88" t="s">
        <v>82</v>
      </c>
      <c r="B47" s="89" t="s">
        <v>134</v>
      </c>
      <c r="C47" s="90">
        <f>'2029'!C47*1.02</f>
        <v>162014.13005654086</v>
      </c>
      <c r="D47" s="90">
        <f t="shared" si="0"/>
        <v>82.818724629541663</v>
      </c>
      <c r="E47" s="89">
        <v>37.5</v>
      </c>
      <c r="F47" s="92">
        <f t="shared" si="2"/>
        <v>2174.2693834275037</v>
      </c>
      <c r="G47" s="92">
        <f t="shared" si="3"/>
        <v>21754.962925795811</v>
      </c>
      <c r="H47" s="92">
        <f t="shared" si="4"/>
        <v>10361.136037745111</v>
      </c>
      <c r="I47" s="92">
        <f t="shared" si="5"/>
        <v>1231.4129957997627</v>
      </c>
      <c r="J47" s="92">
        <f t="shared" si="6"/>
        <v>35521.78134276819</v>
      </c>
      <c r="K47" s="318">
        <f t="shared" si="7"/>
        <v>4037.4128256901558</v>
      </c>
      <c r="L47" s="323">
        <f t="shared" si="8"/>
        <v>201573.3242249992</v>
      </c>
      <c r="P47" s="88" t="s">
        <v>182</v>
      </c>
      <c r="Q47" s="89" t="s">
        <v>137</v>
      </c>
      <c r="R47" s="90">
        <f>'2029'!R47*1.02</f>
        <v>0</v>
      </c>
      <c r="S47" s="90">
        <f t="shared" si="9"/>
        <v>0</v>
      </c>
      <c r="T47" s="89">
        <v>37.5</v>
      </c>
      <c r="U47" s="92">
        <f t="shared" si="1"/>
        <v>0</v>
      </c>
      <c r="V47" s="92">
        <f t="shared" si="10"/>
        <v>0</v>
      </c>
      <c r="W47" s="92">
        <f t="shared" si="11"/>
        <v>0</v>
      </c>
      <c r="X47" s="92">
        <f t="shared" si="12"/>
        <v>0</v>
      </c>
      <c r="Y47" s="92">
        <f t="shared" si="13"/>
        <v>0</v>
      </c>
      <c r="Z47" s="318">
        <f t="shared" si="14"/>
        <v>0</v>
      </c>
      <c r="AA47" s="323">
        <f t="shared" si="15"/>
        <v>0</v>
      </c>
    </row>
    <row r="48" spans="1:27" x14ac:dyDescent="0.3">
      <c r="A48" s="88" t="s">
        <v>83</v>
      </c>
      <c r="B48" s="89" t="s">
        <v>134</v>
      </c>
      <c r="C48" s="90">
        <f>'2029'!C48*1.02</f>
        <v>0</v>
      </c>
      <c r="D48" s="90">
        <f t="shared" si="0"/>
        <v>0</v>
      </c>
      <c r="E48" s="89">
        <v>37.5</v>
      </c>
      <c r="F48" s="92">
        <f t="shared" si="2"/>
        <v>0</v>
      </c>
      <c r="G48" s="92">
        <f t="shared" si="3"/>
        <v>0</v>
      </c>
      <c r="H48" s="92">
        <f t="shared" si="4"/>
        <v>0</v>
      </c>
      <c r="I48" s="92">
        <f t="shared" si="5"/>
        <v>0</v>
      </c>
      <c r="J48" s="92">
        <f t="shared" si="6"/>
        <v>0</v>
      </c>
      <c r="K48" s="318">
        <f t="shared" si="7"/>
        <v>0</v>
      </c>
      <c r="L48" s="323">
        <f t="shared" si="8"/>
        <v>0</v>
      </c>
      <c r="P48" s="88" t="s">
        <v>183</v>
      </c>
      <c r="Q48" s="89" t="s">
        <v>137</v>
      </c>
      <c r="R48" s="90">
        <f>'2029'!R48*1.02</f>
        <v>0</v>
      </c>
      <c r="S48" s="90">
        <f t="shared" si="9"/>
        <v>0</v>
      </c>
      <c r="T48" s="89">
        <v>37.5</v>
      </c>
      <c r="U48" s="92">
        <f t="shared" si="1"/>
        <v>0</v>
      </c>
      <c r="V48" s="92">
        <f t="shared" si="10"/>
        <v>0</v>
      </c>
      <c r="W48" s="92">
        <f t="shared" si="11"/>
        <v>0</v>
      </c>
      <c r="X48" s="92">
        <f t="shared" si="12"/>
        <v>0</v>
      </c>
      <c r="Y48" s="92">
        <f t="shared" si="13"/>
        <v>0</v>
      </c>
      <c r="Z48" s="318">
        <f t="shared" si="14"/>
        <v>0</v>
      </c>
      <c r="AA48" s="323">
        <f t="shared" si="15"/>
        <v>0</v>
      </c>
    </row>
    <row r="49" spans="1:27" x14ac:dyDescent="0.3">
      <c r="A49" s="88" t="s">
        <v>84</v>
      </c>
      <c r="B49" s="89" t="s">
        <v>134</v>
      </c>
      <c r="C49" s="90">
        <f>'2029'!C49*1.02</f>
        <v>0</v>
      </c>
      <c r="D49" s="90">
        <f t="shared" si="0"/>
        <v>0</v>
      </c>
      <c r="E49" s="89">
        <v>37.5</v>
      </c>
      <c r="F49" s="92">
        <f t="shared" si="2"/>
        <v>0</v>
      </c>
      <c r="G49" s="92">
        <f t="shared" si="3"/>
        <v>0</v>
      </c>
      <c r="H49" s="92">
        <f t="shared" si="4"/>
        <v>0</v>
      </c>
      <c r="I49" s="92">
        <f t="shared" si="5"/>
        <v>0</v>
      </c>
      <c r="J49" s="92">
        <f t="shared" si="6"/>
        <v>0</v>
      </c>
      <c r="K49" s="318">
        <f t="shared" si="7"/>
        <v>0</v>
      </c>
      <c r="L49" s="323">
        <f t="shared" si="8"/>
        <v>0</v>
      </c>
      <c r="P49" s="88" t="s">
        <v>184</v>
      </c>
      <c r="Q49" s="89" t="s">
        <v>137</v>
      </c>
      <c r="R49" s="90">
        <f>'2029'!R49*1.02</f>
        <v>0</v>
      </c>
      <c r="S49" s="90">
        <f t="shared" si="9"/>
        <v>0</v>
      </c>
      <c r="T49" s="89">
        <v>37.5</v>
      </c>
      <c r="U49" s="92">
        <f t="shared" si="1"/>
        <v>0</v>
      </c>
      <c r="V49" s="92">
        <f t="shared" si="10"/>
        <v>0</v>
      </c>
      <c r="W49" s="92">
        <f t="shared" si="11"/>
        <v>0</v>
      </c>
      <c r="X49" s="92">
        <f t="shared" si="12"/>
        <v>0</v>
      </c>
      <c r="Y49" s="92">
        <f t="shared" si="13"/>
        <v>0</v>
      </c>
      <c r="Z49" s="318">
        <f t="shared" si="14"/>
        <v>0</v>
      </c>
      <c r="AA49" s="323">
        <f t="shared" si="15"/>
        <v>0</v>
      </c>
    </row>
    <row r="50" spans="1:27" x14ac:dyDescent="0.3">
      <c r="A50" s="88" t="s">
        <v>85</v>
      </c>
      <c r="B50" s="89" t="s">
        <v>134</v>
      </c>
      <c r="C50" s="90">
        <f>'2029'!C50*1.02</f>
        <v>0</v>
      </c>
      <c r="D50" s="90">
        <f t="shared" si="0"/>
        <v>0</v>
      </c>
      <c r="E50" s="89">
        <v>37.5</v>
      </c>
      <c r="F50" s="92">
        <f t="shared" si="2"/>
        <v>0</v>
      </c>
      <c r="G50" s="92">
        <f t="shared" si="3"/>
        <v>0</v>
      </c>
      <c r="H50" s="92">
        <f t="shared" si="4"/>
        <v>0</v>
      </c>
      <c r="I50" s="92">
        <f t="shared" si="5"/>
        <v>0</v>
      </c>
      <c r="J50" s="92">
        <f t="shared" si="6"/>
        <v>0</v>
      </c>
      <c r="K50" s="318">
        <f t="shared" si="7"/>
        <v>0</v>
      </c>
      <c r="L50" s="323">
        <f t="shared" si="8"/>
        <v>0</v>
      </c>
      <c r="P50" s="88" t="s">
        <v>185</v>
      </c>
      <c r="Q50" s="89" t="s">
        <v>137</v>
      </c>
      <c r="R50" s="90">
        <f>'2029'!R50*1.02</f>
        <v>0</v>
      </c>
      <c r="S50" s="90">
        <f t="shared" si="9"/>
        <v>0</v>
      </c>
      <c r="T50" s="89">
        <v>37.5</v>
      </c>
      <c r="U50" s="92">
        <f t="shared" si="1"/>
        <v>0</v>
      </c>
      <c r="V50" s="92">
        <f t="shared" si="10"/>
        <v>0</v>
      </c>
      <c r="W50" s="92">
        <f t="shared" si="11"/>
        <v>0</v>
      </c>
      <c r="X50" s="92">
        <f t="shared" si="12"/>
        <v>0</v>
      </c>
      <c r="Y50" s="92">
        <f t="shared" si="13"/>
        <v>0</v>
      </c>
      <c r="Z50" s="318">
        <f t="shared" si="14"/>
        <v>0</v>
      </c>
      <c r="AA50" s="323">
        <f t="shared" si="15"/>
        <v>0</v>
      </c>
    </row>
    <row r="51" spans="1:27" x14ac:dyDescent="0.3">
      <c r="A51" s="88" t="s">
        <v>86</v>
      </c>
      <c r="B51" s="89" t="s">
        <v>134</v>
      </c>
      <c r="C51" s="90">
        <f>'2029'!C51*1.02</f>
        <v>0</v>
      </c>
      <c r="D51" s="90">
        <f t="shared" si="0"/>
        <v>0</v>
      </c>
      <c r="E51" s="89">
        <v>37.5</v>
      </c>
      <c r="F51" s="92">
        <f t="shared" si="2"/>
        <v>0</v>
      </c>
      <c r="G51" s="92">
        <f t="shared" si="3"/>
        <v>0</v>
      </c>
      <c r="H51" s="92">
        <f t="shared" si="4"/>
        <v>0</v>
      </c>
      <c r="I51" s="92">
        <f t="shared" si="5"/>
        <v>0</v>
      </c>
      <c r="J51" s="92">
        <f t="shared" si="6"/>
        <v>0</v>
      </c>
      <c r="K51" s="318">
        <f t="shared" si="7"/>
        <v>0</v>
      </c>
      <c r="L51" s="323">
        <f t="shared" si="8"/>
        <v>0</v>
      </c>
      <c r="P51" s="88" t="s">
        <v>186</v>
      </c>
      <c r="Q51" s="89" t="s">
        <v>137</v>
      </c>
      <c r="R51" s="90">
        <f>'2029'!R51*1.02</f>
        <v>0</v>
      </c>
      <c r="S51" s="90">
        <f t="shared" si="9"/>
        <v>0</v>
      </c>
      <c r="T51" s="89">
        <v>37.5</v>
      </c>
      <c r="U51" s="92">
        <f t="shared" si="1"/>
        <v>0</v>
      </c>
      <c r="V51" s="92">
        <f t="shared" si="10"/>
        <v>0</v>
      </c>
      <c r="W51" s="92">
        <f t="shared" si="11"/>
        <v>0</v>
      </c>
      <c r="X51" s="92">
        <f t="shared" si="12"/>
        <v>0</v>
      </c>
      <c r="Y51" s="92">
        <f t="shared" si="13"/>
        <v>0</v>
      </c>
      <c r="Z51" s="318">
        <f t="shared" si="14"/>
        <v>0</v>
      </c>
      <c r="AA51" s="323">
        <f t="shared" si="15"/>
        <v>0</v>
      </c>
    </row>
    <row r="52" spans="1:27" x14ac:dyDescent="0.3">
      <c r="A52" s="88" t="s">
        <v>87</v>
      </c>
      <c r="B52" s="89" t="s">
        <v>134</v>
      </c>
      <c r="C52" s="90">
        <f>'2029'!C52*1.02</f>
        <v>0</v>
      </c>
      <c r="D52" s="90">
        <f t="shared" si="0"/>
        <v>0</v>
      </c>
      <c r="E52" s="89">
        <v>37.5</v>
      </c>
      <c r="F52" s="92">
        <f t="shared" si="2"/>
        <v>0</v>
      </c>
      <c r="G52" s="92">
        <f t="shared" si="3"/>
        <v>0</v>
      </c>
      <c r="H52" s="92">
        <f t="shared" si="4"/>
        <v>0</v>
      </c>
      <c r="I52" s="92">
        <f t="shared" si="5"/>
        <v>0</v>
      </c>
      <c r="J52" s="92">
        <f t="shared" si="6"/>
        <v>0</v>
      </c>
      <c r="K52" s="318">
        <f t="shared" si="7"/>
        <v>0</v>
      </c>
      <c r="L52" s="323">
        <f t="shared" si="8"/>
        <v>0</v>
      </c>
      <c r="P52" s="88" t="s">
        <v>187</v>
      </c>
      <c r="Q52" s="89" t="s">
        <v>137</v>
      </c>
      <c r="R52" s="90">
        <f>'2029'!R52*1.02</f>
        <v>0</v>
      </c>
      <c r="S52" s="90">
        <f t="shared" si="9"/>
        <v>0</v>
      </c>
      <c r="T52" s="89">
        <v>37.5</v>
      </c>
      <c r="U52" s="92">
        <f t="shared" si="1"/>
        <v>0</v>
      </c>
      <c r="V52" s="92">
        <f t="shared" si="10"/>
        <v>0</v>
      </c>
      <c r="W52" s="92">
        <f t="shared" si="11"/>
        <v>0</v>
      </c>
      <c r="X52" s="92">
        <f t="shared" si="12"/>
        <v>0</v>
      </c>
      <c r="Y52" s="92">
        <f t="shared" si="13"/>
        <v>0</v>
      </c>
      <c r="Z52" s="318">
        <f t="shared" si="14"/>
        <v>0</v>
      </c>
      <c r="AA52" s="323">
        <f t="shared" si="15"/>
        <v>0</v>
      </c>
    </row>
    <row r="53" spans="1:27" x14ac:dyDescent="0.3">
      <c r="A53" s="88" t="s">
        <v>88</v>
      </c>
      <c r="B53" s="89" t="s">
        <v>134</v>
      </c>
      <c r="C53" s="90">
        <f>'2029'!C53*1.02</f>
        <v>0</v>
      </c>
      <c r="D53" s="90">
        <f t="shared" si="0"/>
        <v>0</v>
      </c>
      <c r="E53" s="89">
        <v>37.5</v>
      </c>
      <c r="F53" s="92">
        <f t="shared" si="2"/>
        <v>0</v>
      </c>
      <c r="G53" s="92">
        <f t="shared" si="3"/>
        <v>0</v>
      </c>
      <c r="H53" s="92">
        <f t="shared" si="4"/>
        <v>0</v>
      </c>
      <c r="I53" s="92">
        <f t="shared" si="5"/>
        <v>0</v>
      </c>
      <c r="J53" s="92">
        <f t="shared" si="6"/>
        <v>0</v>
      </c>
      <c r="K53" s="318">
        <f t="shared" si="7"/>
        <v>0</v>
      </c>
      <c r="L53" s="323">
        <f t="shared" si="8"/>
        <v>0</v>
      </c>
      <c r="P53" s="88" t="s">
        <v>188</v>
      </c>
      <c r="Q53" s="89" t="s">
        <v>137</v>
      </c>
      <c r="R53" s="90">
        <f>'2029'!R53*1.02</f>
        <v>0</v>
      </c>
      <c r="S53" s="90">
        <f t="shared" si="9"/>
        <v>0</v>
      </c>
      <c r="T53" s="89">
        <v>37.5</v>
      </c>
      <c r="U53" s="92">
        <f t="shared" si="1"/>
        <v>0</v>
      </c>
      <c r="V53" s="92">
        <f t="shared" si="10"/>
        <v>0</v>
      </c>
      <c r="W53" s="92">
        <f t="shared" si="11"/>
        <v>0</v>
      </c>
      <c r="X53" s="92">
        <f t="shared" si="12"/>
        <v>0</v>
      </c>
      <c r="Y53" s="92">
        <f t="shared" si="13"/>
        <v>0</v>
      </c>
      <c r="Z53" s="318">
        <f t="shared" si="14"/>
        <v>0</v>
      </c>
      <c r="AA53" s="323">
        <f t="shared" si="15"/>
        <v>0</v>
      </c>
    </row>
    <row r="54" spans="1:27" x14ac:dyDescent="0.3">
      <c r="A54" s="88" t="s">
        <v>89</v>
      </c>
      <c r="B54" s="89" t="s">
        <v>134</v>
      </c>
      <c r="C54" s="90">
        <f>'2029'!C54*1.02</f>
        <v>0</v>
      </c>
      <c r="D54" s="90">
        <f t="shared" si="0"/>
        <v>0</v>
      </c>
      <c r="E54" s="89">
        <v>37.5</v>
      </c>
      <c r="F54" s="92">
        <f t="shared" si="2"/>
        <v>0</v>
      </c>
      <c r="G54" s="92">
        <f t="shared" si="3"/>
        <v>0</v>
      </c>
      <c r="H54" s="92">
        <f t="shared" si="4"/>
        <v>0</v>
      </c>
      <c r="I54" s="92">
        <f t="shared" si="5"/>
        <v>0</v>
      </c>
      <c r="J54" s="92">
        <f t="shared" si="6"/>
        <v>0</v>
      </c>
      <c r="K54" s="318">
        <f t="shared" si="7"/>
        <v>0</v>
      </c>
      <c r="L54" s="323">
        <f t="shared" si="8"/>
        <v>0</v>
      </c>
      <c r="P54" s="88" t="s">
        <v>189</v>
      </c>
      <c r="Q54" s="89" t="s">
        <v>137</v>
      </c>
      <c r="R54" s="90">
        <f>'2029'!R54*1.02</f>
        <v>0</v>
      </c>
      <c r="S54" s="90">
        <f t="shared" si="9"/>
        <v>0</v>
      </c>
      <c r="T54" s="89">
        <v>37.5</v>
      </c>
      <c r="U54" s="92">
        <f t="shared" si="1"/>
        <v>0</v>
      </c>
      <c r="V54" s="92">
        <f t="shared" si="10"/>
        <v>0</v>
      </c>
      <c r="W54" s="92">
        <f t="shared" si="11"/>
        <v>0</v>
      </c>
      <c r="X54" s="92">
        <f t="shared" si="12"/>
        <v>0</v>
      </c>
      <c r="Y54" s="92">
        <f t="shared" si="13"/>
        <v>0</v>
      </c>
      <c r="Z54" s="318">
        <f t="shared" si="14"/>
        <v>0</v>
      </c>
      <c r="AA54" s="323">
        <f t="shared" si="15"/>
        <v>0</v>
      </c>
    </row>
    <row r="55" spans="1:27" x14ac:dyDescent="0.3">
      <c r="A55" s="88" t="s">
        <v>90</v>
      </c>
      <c r="B55" s="89" t="s">
        <v>134</v>
      </c>
      <c r="C55" s="90">
        <f>'2029'!C55*1.02</f>
        <v>0</v>
      </c>
      <c r="D55" s="90">
        <f t="shared" si="0"/>
        <v>0</v>
      </c>
      <c r="E55" s="89">
        <v>37.5</v>
      </c>
      <c r="F55" s="92">
        <f t="shared" si="2"/>
        <v>0</v>
      </c>
      <c r="G55" s="92">
        <f t="shared" si="3"/>
        <v>0</v>
      </c>
      <c r="H55" s="92">
        <f t="shared" si="4"/>
        <v>0</v>
      </c>
      <c r="I55" s="92">
        <f t="shared" si="5"/>
        <v>0</v>
      </c>
      <c r="J55" s="92">
        <f t="shared" si="6"/>
        <v>0</v>
      </c>
      <c r="K55" s="318">
        <f t="shared" si="7"/>
        <v>0</v>
      </c>
      <c r="L55" s="323">
        <f t="shared" si="8"/>
        <v>0</v>
      </c>
      <c r="P55" s="88" t="s">
        <v>190</v>
      </c>
      <c r="Q55" s="89" t="s">
        <v>137</v>
      </c>
      <c r="R55" s="90">
        <f>'2029'!R55*1.02</f>
        <v>0</v>
      </c>
      <c r="S55" s="90">
        <f t="shared" si="9"/>
        <v>0</v>
      </c>
      <c r="T55" s="89">
        <v>37.5</v>
      </c>
      <c r="U55" s="92">
        <f t="shared" si="1"/>
        <v>0</v>
      </c>
      <c r="V55" s="92">
        <f t="shared" si="10"/>
        <v>0</v>
      </c>
      <c r="W55" s="92">
        <f t="shared" si="11"/>
        <v>0</v>
      </c>
      <c r="X55" s="92">
        <f t="shared" si="12"/>
        <v>0</v>
      </c>
      <c r="Y55" s="92">
        <f t="shared" si="13"/>
        <v>0</v>
      </c>
      <c r="Z55" s="318">
        <f t="shared" si="14"/>
        <v>0</v>
      </c>
      <c r="AA55" s="323">
        <f t="shared" si="15"/>
        <v>0</v>
      </c>
    </row>
    <row r="56" spans="1:27" x14ac:dyDescent="0.3">
      <c r="A56" s="88" t="s">
        <v>91</v>
      </c>
      <c r="B56" s="89" t="s">
        <v>134</v>
      </c>
      <c r="C56" s="90">
        <f>'2029'!C56*1.02</f>
        <v>0</v>
      </c>
      <c r="D56" s="90">
        <f t="shared" si="0"/>
        <v>0</v>
      </c>
      <c r="E56" s="89">
        <v>37.5</v>
      </c>
      <c r="F56" s="92">
        <f t="shared" si="2"/>
        <v>0</v>
      </c>
      <c r="G56" s="92">
        <f t="shared" si="3"/>
        <v>0</v>
      </c>
      <c r="H56" s="92">
        <f t="shared" si="4"/>
        <v>0</v>
      </c>
      <c r="I56" s="92">
        <f t="shared" si="5"/>
        <v>0</v>
      </c>
      <c r="J56" s="92">
        <f t="shared" si="6"/>
        <v>0</v>
      </c>
      <c r="K56" s="318">
        <f t="shared" si="7"/>
        <v>0</v>
      </c>
      <c r="L56" s="323">
        <f t="shared" si="8"/>
        <v>0</v>
      </c>
      <c r="P56" s="88" t="s">
        <v>191</v>
      </c>
      <c r="Q56" s="89" t="s">
        <v>137</v>
      </c>
      <c r="R56" s="90">
        <f>'2029'!R56*1.02</f>
        <v>0</v>
      </c>
      <c r="S56" s="90">
        <f t="shared" si="9"/>
        <v>0</v>
      </c>
      <c r="T56" s="89">
        <v>37.5</v>
      </c>
      <c r="U56" s="92">
        <f t="shared" si="1"/>
        <v>0</v>
      </c>
      <c r="V56" s="92">
        <f t="shared" si="10"/>
        <v>0</v>
      </c>
      <c r="W56" s="92">
        <f t="shared" si="11"/>
        <v>0</v>
      </c>
      <c r="X56" s="92">
        <f t="shared" si="12"/>
        <v>0</v>
      </c>
      <c r="Y56" s="92">
        <f t="shared" si="13"/>
        <v>0</v>
      </c>
      <c r="Z56" s="318">
        <f t="shared" si="14"/>
        <v>0</v>
      </c>
      <c r="AA56" s="323">
        <f t="shared" si="15"/>
        <v>0</v>
      </c>
    </row>
    <row r="57" spans="1:27" x14ac:dyDescent="0.3">
      <c r="A57" s="88" t="s">
        <v>92</v>
      </c>
      <c r="B57" s="89" t="s">
        <v>134</v>
      </c>
      <c r="C57" s="90">
        <f>'2029'!C57*1.02</f>
        <v>0</v>
      </c>
      <c r="D57" s="90">
        <f t="shared" si="0"/>
        <v>0</v>
      </c>
      <c r="E57" s="89">
        <v>37.5</v>
      </c>
      <c r="F57" s="92">
        <f t="shared" si="2"/>
        <v>0</v>
      </c>
      <c r="G57" s="92">
        <f t="shared" si="3"/>
        <v>0</v>
      </c>
      <c r="H57" s="92">
        <f t="shared" si="4"/>
        <v>0</v>
      </c>
      <c r="I57" s="92">
        <f t="shared" si="5"/>
        <v>0</v>
      </c>
      <c r="J57" s="92">
        <f t="shared" si="6"/>
        <v>0</v>
      </c>
      <c r="K57" s="318">
        <f t="shared" si="7"/>
        <v>0</v>
      </c>
      <c r="L57" s="323">
        <f t="shared" si="8"/>
        <v>0</v>
      </c>
      <c r="P57" s="88" t="s">
        <v>192</v>
      </c>
      <c r="Q57" s="89" t="s">
        <v>137</v>
      </c>
      <c r="R57" s="90">
        <f>'2029'!R57*1.02</f>
        <v>0</v>
      </c>
      <c r="S57" s="90">
        <f t="shared" si="9"/>
        <v>0</v>
      </c>
      <c r="T57" s="89">
        <v>37.5</v>
      </c>
      <c r="U57" s="92">
        <f t="shared" si="1"/>
        <v>0</v>
      </c>
      <c r="V57" s="92">
        <f t="shared" si="10"/>
        <v>0</v>
      </c>
      <c r="W57" s="92">
        <f t="shared" si="11"/>
        <v>0</v>
      </c>
      <c r="X57" s="92">
        <f t="shared" si="12"/>
        <v>0</v>
      </c>
      <c r="Y57" s="92">
        <f t="shared" si="13"/>
        <v>0</v>
      </c>
      <c r="Z57" s="318">
        <f t="shared" si="14"/>
        <v>0</v>
      </c>
      <c r="AA57" s="323">
        <f t="shared" si="15"/>
        <v>0</v>
      </c>
    </row>
    <row r="58" spans="1:27" x14ac:dyDescent="0.3">
      <c r="A58" s="88" t="s">
        <v>93</v>
      </c>
      <c r="B58" s="89" t="s">
        <v>134</v>
      </c>
      <c r="C58" s="90">
        <f>'2029'!C58*1.02</f>
        <v>0</v>
      </c>
      <c r="D58" s="90">
        <f t="shared" si="0"/>
        <v>0</v>
      </c>
      <c r="E58" s="89">
        <v>37.5</v>
      </c>
      <c r="F58" s="92">
        <f t="shared" si="2"/>
        <v>0</v>
      </c>
      <c r="G58" s="92">
        <f t="shared" si="3"/>
        <v>0</v>
      </c>
      <c r="H58" s="92">
        <f t="shared" si="4"/>
        <v>0</v>
      </c>
      <c r="I58" s="92">
        <f t="shared" si="5"/>
        <v>0</v>
      </c>
      <c r="J58" s="92">
        <f t="shared" si="6"/>
        <v>0</v>
      </c>
      <c r="K58" s="318">
        <f t="shared" si="7"/>
        <v>0</v>
      </c>
      <c r="L58" s="323">
        <f t="shared" si="8"/>
        <v>0</v>
      </c>
      <c r="P58" s="88" t="s">
        <v>193</v>
      </c>
      <c r="Q58" s="89" t="s">
        <v>137</v>
      </c>
      <c r="R58" s="90">
        <f>'2029'!R58*1.02</f>
        <v>87651.756276622822</v>
      </c>
      <c r="S58" s="90">
        <f t="shared" si="9"/>
        <v>44.806009598273647</v>
      </c>
      <c r="T58" s="89">
        <v>37.5</v>
      </c>
      <c r="U58" s="92">
        <f t="shared" si="1"/>
        <v>1176.3080788657203</v>
      </c>
      <c r="V58" s="92">
        <f t="shared" si="10"/>
        <v>11769.718527102234</v>
      </c>
      <c r="W58" s="92">
        <f t="shared" si="11"/>
        <v>5482.5791671011975</v>
      </c>
      <c r="X58" s="92">
        <f t="shared" si="12"/>
        <v>754.48337161943084</v>
      </c>
      <c r="Y58" s="92">
        <f t="shared" si="13"/>
        <v>19183.089144688583</v>
      </c>
      <c r="Z58" s="318">
        <f t="shared" si="14"/>
        <v>2184.2929679158401</v>
      </c>
      <c r="AA58" s="323">
        <f t="shared" si="15"/>
        <v>109019.13838922724</v>
      </c>
    </row>
    <row r="59" spans="1:27" x14ac:dyDescent="0.3">
      <c r="A59" s="88" t="s">
        <v>94</v>
      </c>
      <c r="B59" s="89" t="s">
        <v>134</v>
      </c>
      <c r="C59" s="90">
        <f>'2029'!C59*1.02</f>
        <v>0</v>
      </c>
      <c r="D59" s="90">
        <f t="shared" si="0"/>
        <v>0</v>
      </c>
      <c r="E59" s="89">
        <v>37.5</v>
      </c>
      <c r="F59" s="92">
        <f t="shared" si="2"/>
        <v>0</v>
      </c>
      <c r="G59" s="92">
        <f t="shared" si="3"/>
        <v>0</v>
      </c>
      <c r="H59" s="92">
        <f t="shared" si="4"/>
        <v>0</v>
      </c>
      <c r="I59" s="92">
        <f t="shared" si="5"/>
        <v>0</v>
      </c>
      <c r="J59" s="92">
        <f t="shared" si="6"/>
        <v>0</v>
      </c>
      <c r="K59" s="318">
        <f t="shared" si="7"/>
        <v>0</v>
      </c>
      <c r="L59" s="323">
        <f t="shared" si="8"/>
        <v>0</v>
      </c>
      <c r="P59" s="88" t="s">
        <v>194</v>
      </c>
      <c r="Q59" s="89" t="s">
        <v>137</v>
      </c>
      <c r="R59" s="90">
        <f>'2029'!R59*1.02</f>
        <v>92288.317078687862</v>
      </c>
      <c r="S59" s="90">
        <f t="shared" si="9"/>
        <v>47.176136525846836</v>
      </c>
      <c r="T59" s="89">
        <v>37.5</v>
      </c>
      <c r="U59" s="92">
        <f t="shared" si="1"/>
        <v>1238.531862635765</v>
      </c>
      <c r="V59" s="92">
        <f t="shared" si="10"/>
        <v>12392.307484725381</v>
      </c>
      <c r="W59" s="92">
        <f t="shared" si="11"/>
        <v>5772.5940252196715</v>
      </c>
      <c r="X59" s="92">
        <f t="shared" si="12"/>
        <v>794.39367319536757</v>
      </c>
      <c r="Y59" s="92">
        <f t="shared" si="13"/>
        <v>20197.827045776186</v>
      </c>
      <c r="Z59" s="318">
        <f t="shared" si="14"/>
        <v>2299.8366556350334</v>
      </c>
      <c r="AA59" s="323">
        <f t="shared" si="15"/>
        <v>114785.9807800991</v>
      </c>
    </row>
    <row r="60" spans="1:27" x14ac:dyDescent="0.3">
      <c r="A60" s="88" t="s">
        <v>95</v>
      </c>
      <c r="B60" s="89" t="s">
        <v>134</v>
      </c>
      <c r="C60" s="90">
        <f>'2029'!C60*1.02</f>
        <v>0</v>
      </c>
      <c r="D60" s="90">
        <f t="shared" si="0"/>
        <v>0</v>
      </c>
      <c r="E60" s="89">
        <v>37.5</v>
      </c>
      <c r="F60" s="92">
        <f t="shared" si="2"/>
        <v>0</v>
      </c>
      <c r="G60" s="92">
        <f t="shared" si="3"/>
        <v>0</v>
      </c>
      <c r="H60" s="92">
        <f t="shared" si="4"/>
        <v>0</v>
      </c>
      <c r="I60" s="92">
        <f t="shared" si="5"/>
        <v>0</v>
      </c>
      <c r="J60" s="92">
        <f t="shared" si="6"/>
        <v>0</v>
      </c>
      <c r="K60" s="318">
        <f t="shared" si="7"/>
        <v>0</v>
      </c>
      <c r="L60" s="323">
        <f t="shared" si="8"/>
        <v>0</v>
      </c>
      <c r="P60" s="88" t="s">
        <v>195</v>
      </c>
      <c r="Q60" s="89" t="s">
        <v>137</v>
      </c>
      <c r="R60" s="90">
        <f>'2029'!R60*1.02</f>
        <v>96965.909392275571</v>
      </c>
      <c r="S60" s="90">
        <f t="shared" si="9"/>
        <v>49.567238028000297</v>
      </c>
      <c r="T60" s="89">
        <v>37.5</v>
      </c>
      <c r="U60" s="92">
        <f t="shared" si="1"/>
        <v>1301.3062993595265</v>
      </c>
      <c r="V60" s="92">
        <f t="shared" si="10"/>
        <v>13020.40607914165</v>
      </c>
      <c r="W60" s="92">
        <f t="shared" si="11"/>
        <v>6065.1753865073324</v>
      </c>
      <c r="X60" s="92">
        <f t="shared" si="12"/>
        <v>834.65716328082556</v>
      </c>
      <c r="Y60" s="92">
        <f t="shared" si="13"/>
        <v>21221.544928289335</v>
      </c>
      <c r="Z60" s="318">
        <f t="shared" si="14"/>
        <v>2416.4028538650145</v>
      </c>
      <c r="AA60" s="323">
        <f t="shared" si="15"/>
        <v>120603.85717442991</v>
      </c>
    </row>
    <row r="61" spans="1:27" x14ac:dyDescent="0.3">
      <c r="A61" s="88" t="s">
        <v>96</v>
      </c>
      <c r="B61" s="89" t="s">
        <v>134</v>
      </c>
      <c r="C61" s="90">
        <f>'2029'!C61*1.02</f>
        <v>82069.057091210896</v>
      </c>
      <c r="D61" s="90">
        <f t="shared" si="0"/>
        <v>41.952233656849018</v>
      </c>
      <c r="E61" s="89">
        <v>37.5</v>
      </c>
      <c r="F61" s="92">
        <f t="shared" si="2"/>
        <v>1101.3868858099622</v>
      </c>
      <c r="G61" s="92">
        <f t="shared" si="3"/>
        <v>11020.083826955264</v>
      </c>
      <c r="H61" s="92">
        <f t="shared" si="4"/>
        <v>5248.4845902931565</v>
      </c>
      <c r="I61" s="92">
        <f t="shared" si="5"/>
        <v>623.77832982765642</v>
      </c>
      <c r="J61" s="92">
        <f t="shared" si="6"/>
        <v>17993.733632886037</v>
      </c>
      <c r="K61" s="318">
        <f t="shared" si="7"/>
        <v>2045.1713907713895</v>
      </c>
      <c r="L61" s="323">
        <f t="shared" si="8"/>
        <v>102107.96211486832</v>
      </c>
      <c r="P61" s="88" t="s">
        <v>196</v>
      </c>
      <c r="Q61" s="89" t="s">
        <v>137</v>
      </c>
      <c r="R61" s="90">
        <f>'2029'!R61*1.02</f>
        <v>101654.36298832523</v>
      </c>
      <c r="S61" s="90">
        <f t="shared" si="9"/>
        <v>51.963891623425035</v>
      </c>
      <c r="T61" s="89">
        <v>37.5</v>
      </c>
      <c r="U61" s="92">
        <f t="shared" si="1"/>
        <v>1364.2264971592726</v>
      </c>
      <c r="V61" s="92">
        <f t="shared" si="10"/>
        <v>13649.963106826697</v>
      </c>
      <c r="W61" s="92">
        <f t="shared" si="11"/>
        <v>6358.4361162809601</v>
      </c>
      <c r="X61" s="92">
        <f t="shared" si="12"/>
        <v>875.01414444233399</v>
      </c>
      <c r="Y61" s="92">
        <f t="shared" si="13"/>
        <v>22247.639864709265</v>
      </c>
      <c r="Z61" s="318">
        <f t="shared" si="14"/>
        <v>2533.2397166419705</v>
      </c>
      <c r="AA61" s="323">
        <f t="shared" si="15"/>
        <v>126435.24256967647</v>
      </c>
    </row>
    <row r="62" spans="1:27" x14ac:dyDescent="0.3">
      <c r="A62" s="88" t="s">
        <v>97</v>
      </c>
      <c r="B62" s="89" t="s">
        <v>134</v>
      </c>
      <c r="C62" s="90">
        <f>'2029'!C62*1.02</f>
        <v>86757.510687260481</v>
      </c>
      <c r="D62" s="90">
        <f t="shared" si="0"/>
        <v>44.348887252273727</v>
      </c>
      <c r="E62" s="89">
        <v>37.5</v>
      </c>
      <c r="F62" s="92">
        <f t="shared" si="2"/>
        <v>1164.3070836097072</v>
      </c>
      <c r="G62" s="92">
        <f t="shared" si="3"/>
        <v>11649.6408546403</v>
      </c>
      <c r="H62" s="92">
        <f t="shared" si="4"/>
        <v>5548.3208175306945</v>
      </c>
      <c r="I62" s="92">
        <f t="shared" si="5"/>
        <v>659.41363328152636</v>
      </c>
      <c r="J62" s="92">
        <f t="shared" si="6"/>
        <v>19021.682389062225</v>
      </c>
      <c r="K62" s="318">
        <f t="shared" si="7"/>
        <v>2162.0082535483443</v>
      </c>
      <c r="L62" s="323">
        <f t="shared" si="8"/>
        <v>107941.20132987104</v>
      </c>
      <c r="P62" s="88" t="s">
        <v>197</v>
      </c>
      <c r="Q62" s="89" t="s">
        <v>137</v>
      </c>
      <c r="R62" s="90">
        <f>'2029'!R62*1.02</f>
        <v>105457.01865914946</v>
      </c>
      <c r="S62" s="90">
        <f t="shared" si="9"/>
        <v>53.907741167616329</v>
      </c>
      <c r="T62" s="89">
        <v>37.5</v>
      </c>
      <c r="U62" s="92">
        <f t="shared" si="1"/>
        <v>1415.2590694287694</v>
      </c>
      <c r="V62" s="92">
        <f t="shared" si="10"/>
        <v>14160.576799036615</v>
      </c>
      <c r="W62" s="92">
        <f t="shared" si="11"/>
        <v>6596.2905717550084</v>
      </c>
      <c r="X62" s="92">
        <f t="shared" si="12"/>
        <v>907.74640895711127</v>
      </c>
      <c r="Y62" s="92">
        <f t="shared" si="13"/>
        <v>23079.872849177504</v>
      </c>
      <c r="Z62" s="318">
        <f t="shared" si="14"/>
        <v>2628.0023819212961</v>
      </c>
      <c r="AA62" s="323">
        <f t="shared" si="15"/>
        <v>131164.89389024826</v>
      </c>
    </row>
    <row r="63" spans="1:27" x14ac:dyDescent="0.3">
      <c r="A63" s="88" t="s">
        <v>98</v>
      </c>
      <c r="B63" s="89" t="s">
        <v>134</v>
      </c>
      <c r="C63" s="90">
        <f>'2029'!C63*1.02</f>
        <v>91445.96428331011</v>
      </c>
      <c r="D63" s="90">
        <f t="shared" si="0"/>
        <v>46.745540847698457</v>
      </c>
      <c r="E63" s="89">
        <v>37.5</v>
      </c>
      <c r="F63" s="92">
        <f t="shared" si="2"/>
        <v>1227.2272814094531</v>
      </c>
      <c r="G63" s="92">
        <f t="shared" si="3"/>
        <v>12279.197882325341</v>
      </c>
      <c r="H63" s="92">
        <f t="shared" si="4"/>
        <v>5848.1570447682352</v>
      </c>
      <c r="I63" s="92">
        <f t="shared" si="5"/>
        <v>695.04893673539664</v>
      </c>
      <c r="J63" s="92">
        <f t="shared" si="6"/>
        <v>20049.631145238425</v>
      </c>
      <c r="K63" s="318">
        <f t="shared" si="7"/>
        <v>2278.8451163252998</v>
      </c>
      <c r="L63" s="323">
        <f t="shared" si="8"/>
        <v>113774.44054487384</v>
      </c>
      <c r="P63" s="88" t="s">
        <v>198</v>
      </c>
      <c r="Q63" s="89" t="s">
        <v>137</v>
      </c>
      <c r="R63" s="90">
        <f>'2029'!R63*1.02</f>
        <v>109263.29475746106</v>
      </c>
      <c r="S63" s="90">
        <f t="shared" si="9"/>
        <v>55.853441409564752</v>
      </c>
      <c r="T63" s="89">
        <v>37.5</v>
      </c>
      <c r="U63" s="92">
        <f t="shared" si="1"/>
        <v>1466.3402287235956</v>
      </c>
      <c r="V63" s="92">
        <f t="shared" si="10"/>
        <v>14671.676635669468</v>
      </c>
      <c r="W63" s="92">
        <f t="shared" si="11"/>
        <v>6834.3714833910499</v>
      </c>
      <c r="X63" s="92">
        <f t="shared" si="12"/>
        <v>940.5098371639059</v>
      </c>
      <c r="Y63" s="92">
        <f t="shared" si="13"/>
        <v>23912.898184948019</v>
      </c>
      <c r="Z63" s="318">
        <f t="shared" si="14"/>
        <v>2722.8552687162814</v>
      </c>
      <c r="AA63" s="323">
        <f t="shared" si="15"/>
        <v>135899.04821112537</v>
      </c>
    </row>
    <row r="64" spans="1:27" x14ac:dyDescent="0.3">
      <c r="A64" s="88" t="s">
        <v>99</v>
      </c>
      <c r="B64" s="89" t="s">
        <v>134</v>
      </c>
      <c r="C64" s="90">
        <f>'2029'!C64*1.02</f>
        <v>96134.417879359709</v>
      </c>
      <c r="D64" s="90">
        <f t="shared" si="0"/>
        <v>49.142194443123181</v>
      </c>
      <c r="E64" s="89">
        <v>37.5</v>
      </c>
      <c r="F64" s="92">
        <f t="shared" si="2"/>
        <v>1290.1474792091985</v>
      </c>
      <c r="G64" s="92">
        <f t="shared" si="3"/>
        <v>12908.754910010382</v>
      </c>
      <c r="H64" s="92">
        <f t="shared" si="4"/>
        <v>6147.993272005775</v>
      </c>
      <c r="I64" s="92">
        <f t="shared" si="5"/>
        <v>730.6842401892668</v>
      </c>
      <c r="J64" s="92">
        <f t="shared" si="6"/>
        <v>21077.579901414621</v>
      </c>
      <c r="K64" s="318">
        <f t="shared" si="7"/>
        <v>2395.6819791022549</v>
      </c>
      <c r="L64" s="323">
        <f t="shared" si="8"/>
        <v>119607.67975987658</v>
      </c>
      <c r="P64" s="88" t="s">
        <v>199</v>
      </c>
      <c r="Q64" s="89" t="s">
        <v>137</v>
      </c>
      <c r="R64" s="90">
        <f>'2029'!R64*1.02</f>
        <v>113068.36404661022</v>
      </c>
      <c r="S64" s="90">
        <f t="shared" si="9"/>
        <v>57.798524752260818</v>
      </c>
      <c r="T64" s="89">
        <v>37.5</v>
      </c>
      <c r="U64" s="92">
        <f t="shared" si="1"/>
        <v>1517.4051923433119</v>
      </c>
      <c r="V64" s="92">
        <f t="shared" si="10"/>
        <v>15182.614424161344</v>
      </c>
      <c r="W64" s="92">
        <f t="shared" si="11"/>
        <v>7072.3769096397609</v>
      </c>
      <c r="X64" s="92">
        <f t="shared" si="12"/>
        <v>973.26287747336164</v>
      </c>
      <c r="Y64" s="92">
        <f t="shared" si="13"/>
        <v>24745.659403617778</v>
      </c>
      <c r="Z64" s="318">
        <f t="shared" si="14"/>
        <v>2817.6780816727151</v>
      </c>
      <c r="AA64" s="323">
        <f t="shared" si="15"/>
        <v>140631.70153190076</v>
      </c>
    </row>
    <row r="65" spans="1:27" x14ac:dyDescent="0.3">
      <c r="A65" s="88" t="s">
        <v>100</v>
      </c>
      <c r="B65" s="89" t="s">
        <v>134</v>
      </c>
      <c r="C65" s="90">
        <f>'2029'!C65*1.02</f>
        <v>99949.14164180831</v>
      </c>
      <c r="D65" s="90">
        <f t="shared" si="0"/>
        <v>51.092212979838116</v>
      </c>
      <c r="E65" s="89">
        <v>37.5</v>
      </c>
      <c r="F65" s="92">
        <f t="shared" si="2"/>
        <v>1341.3420082297894</v>
      </c>
      <c r="G65" s="92">
        <f t="shared" si="3"/>
        <v>13420.989083630049</v>
      </c>
      <c r="H65" s="92">
        <f t="shared" si="4"/>
        <v>6391.9526836654559</v>
      </c>
      <c r="I65" s="92">
        <f t="shared" si="5"/>
        <v>759.67862737528571</v>
      </c>
      <c r="J65" s="92">
        <f t="shared" si="6"/>
        <v>21913.962402900579</v>
      </c>
      <c r="K65" s="318">
        <f t="shared" si="7"/>
        <v>2490.7453827671084</v>
      </c>
      <c r="L65" s="323">
        <f t="shared" si="8"/>
        <v>124353.849427476</v>
      </c>
      <c r="P65" s="88" t="s">
        <v>200</v>
      </c>
      <c r="Q65" s="89" t="s">
        <v>137</v>
      </c>
      <c r="R65" s="90">
        <f>'2029'!R65*1.02</f>
        <v>116869.81290827207</v>
      </c>
      <c r="S65" s="90">
        <f t="shared" si="9"/>
        <v>59.741757397199777</v>
      </c>
      <c r="T65" s="89">
        <v>37.5</v>
      </c>
      <c r="U65" s="92">
        <f t="shared" si="1"/>
        <v>1568.4215689377004</v>
      </c>
      <c r="V65" s="92">
        <f t="shared" si="10"/>
        <v>15693.066068230295</v>
      </c>
      <c r="W65" s="92">
        <f t="shared" si="11"/>
        <v>7310.1558797264834</v>
      </c>
      <c r="X65" s="92">
        <f t="shared" si="12"/>
        <v>1005.9847540908004</v>
      </c>
      <c r="Y65" s="92">
        <f t="shared" si="13"/>
        <v>25577.628270985282</v>
      </c>
      <c r="Z65" s="318">
        <f t="shared" si="14"/>
        <v>2912.4106731134893</v>
      </c>
      <c r="AA65" s="323">
        <f t="shared" si="15"/>
        <v>145359.85185237083</v>
      </c>
    </row>
    <row r="66" spans="1:27" x14ac:dyDescent="0.3">
      <c r="A66" s="88" t="s">
        <v>101</v>
      </c>
      <c r="B66" s="89" t="s">
        <v>134</v>
      </c>
      <c r="C66" s="90">
        <f>'2029'!C66*1.02</f>
        <v>103755.4177401199</v>
      </c>
      <c r="D66" s="90">
        <f t="shared" si="0"/>
        <v>53.037913221786525</v>
      </c>
      <c r="E66" s="89">
        <v>37.5</v>
      </c>
      <c r="F66" s="92">
        <f t="shared" si="2"/>
        <v>1392.4231675246153</v>
      </c>
      <c r="G66" s="92">
        <f t="shared" si="3"/>
        <v>13932.088920262899</v>
      </c>
      <c r="H66" s="92">
        <f t="shared" si="4"/>
        <v>6635.3718498706558</v>
      </c>
      <c r="I66" s="92">
        <f t="shared" si="5"/>
        <v>788.60880680733385</v>
      </c>
      <c r="J66" s="92">
        <f t="shared" si="6"/>
        <v>22748.492744465504</v>
      </c>
      <c r="K66" s="318">
        <f t="shared" si="7"/>
        <v>2585.5982695620933</v>
      </c>
      <c r="L66" s="323">
        <f t="shared" si="8"/>
        <v>129089.50875414749</v>
      </c>
      <c r="P66" s="88" t="s">
        <v>201</v>
      </c>
      <c r="Q66" s="89" t="s">
        <v>137</v>
      </c>
      <c r="R66" s="90">
        <f>'2029'!R66*1.02</f>
        <v>122727.6645827186</v>
      </c>
      <c r="S66" s="90">
        <f t="shared" si="9"/>
        <v>62.736186368162855</v>
      </c>
      <c r="T66" s="89">
        <v>37.5</v>
      </c>
      <c r="U66" s="92">
        <f t="shared" si="1"/>
        <v>1647.0353759183861</v>
      </c>
      <c r="V66" s="92">
        <f t="shared" si="10"/>
        <v>16479.647744519403</v>
      </c>
      <c r="W66" s="92">
        <f t="shared" si="11"/>
        <v>7676.561949822024</v>
      </c>
      <c r="X66" s="92">
        <f t="shared" si="12"/>
        <v>1056.4076077736731</v>
      </c>
      <c r="Y66" s="92">
        <f t="shared" si="13"/>
        <v>26859.652678033486</v>
      </c>
      <c r="Z66" s="318">
        <f t="shared" si="14"/>
        <v>3058.3890854479391</v>
      </c>
      <c r="AA66" s="323">
        <f t="shared" si="15"/>
        <v>152645.70634620005</v>
      </c>
    </row>
    <row r="67" spans="1:27" x14ac:dyDescent="0.3">
      <c r="A67" s="88" t="s">
        <v>102</v>
      </c>
      <c r="B67" s="89" t="s">
        <v>134</v>
      </c>
      <c r="C67" s="90">
        <f>'2029'!C67*1.02</f>
        <v>107566.52107508123</v>
      </c>
      <c r="D67" s="90">
        <f t="shared" ref="D67:D85" si="16">+C67*12/313/75</f>
        <v>54.986081060744397</v>
      </c>
      <c r="E67" s="89">
        <v>37.5</v>
      </c>
      <c r="F67" s="92">
        <f t="shared" si="2"/>
        <v>1443.5691095198783</v>
      </c>
      <c r="G67" s="92">
        <f t="shared" si="3"/>
        <v>14443.836949459648</v>
      </c>
      <c r="H67" s="92">
        <f t="shared" si="4"/>
        <v>6879.0997277641336</v>
      </c>
      <c r="I67" s="92">
        <f t="shared" si="5"/>
        <v>817.57567638450826</v>
      </c>
      <c r="J67" s="92">
        <f t="shared" si="6"/>
        <v>23584.081463128168</v>
      </c>
      <c r="K67" s="318">
        <f t="shared" si="7"/>
        <v>2680.5714517112892</v>
      </c>
      <c r="L67" s="323">
        <f t="shared" si="8"/>
        <v>133831.1739899207</v>
      </c>
      <c r="P67" s="88" t="s">
        <v>202</v>
      </c>
      <c r="Q67" s="89" t="s">
        <v>137</v>
      </c>
      <c r="R67" s="90">
        <f>'2029'!R67*1.02</f>
        <v>127119.2431248099</v>
      </c>
      <c r="S67" s="90">
        <f t="shared" si="9"/>
        <v>64.981082747506647</v>
      </c>
      <c r="T67" s="89">
        <v>37.5</v>
      </c>
      <c r="U67" s="92">
        <f t="shared" ref="U67:U82" si="17">R67/26.08*2*17.5%</f>
        <v>1705.9714376412371</v>
      </c>
      <c r="V67" s="92">
        <f t="shared" si="10"/>
        <v>17069.340929524777</v>
      </c>
      <c r="W67" s="92">
        <f t="shared" si="11"/>
        <v>7951.2532743126876</v>
      </c>
      <c r="X67" s="92">
        <f t="shared" si="12"/>
        <v>1094.2091661898194</v>
      </c>
      <c r="Y67" s="92">
        <f t="shared" si="13"/>
        <v>27820.77480766852</v>
      </c>
      <c r="Z67" s="318">
        <f t="shared" si="14"/>
        <v>3167.8277839409488</v>
      </c>
      <c r="AA67" s="323">
        <f t="shared" si="15"/>
        <v>158107.84571641937</v>
      </c>
    </row>
    <row r="68" spans="1:27" x14ac:dyDescent="0.3">
      <c r="A68" s="88" t="s">
        <v>103</v>
      </c>
      <c r="B68" s="89" t="s">
        <v>134</v>
      </c>
      <c r="C68" s="90">
        <f>'2029'!C68*1.02</f>
        <v>111371.59036423033</v>
      </c>
      <c r="D68" s="90">
        <f t="shared" si="16"/>
        <v>56.931164403440427</v>
      </c>
      <c r="E68" s="89">
        <v>37.5</v>
      </c>
      <c r="F68" s="92">
        <f t="shared" ref="F68:F85" si="18">C68/26.08*2*17.5%</f>
        <v>1494.6340731395944</v>
      </c>
      <c r="G68" s="92">
        <f t="shared" ref="G68:G85" si="19">(C68+F68)*G$2</f>
        <v>14954.774737951515</v>
      </c>
      <c r="H68" s="92">
        <f t="shared" ref="H68:H85" si="20">(C68+F68+G68)*5.5722%</f>
        <v>7122.4417160472603</v>
      </c>
      <c r="I68" s="92">
        <f t="shared" ref="I68:I85" si="21">(C68+F68)*0.75%</f>
        <v>846.4966832802744</v>
      </c>
      <c r="J68" s="92">
        <f t="shared" ref="J68:J85" si="22">SUM(F68:I68)</f>
        <v>24418.347210418644</v>
      </c>
      <c r="K68" s="318">
        <f t="shared" ref="K68:K85" si="23">D68*48.75</f>
        <v>2775.394264667721</v>
      </c>
      <c r="L68" s="323">
        <f t="shared" ref="L68:L85" si="24">C68+F68+G68+H68+I68+K68</f>
        <v>138565.3318393167</v>
      </c>
      <c r="P68" s="88" t="s">
        <v>203</v>
      </c>
      <c r="Q68" s="89" t="s">
        <v>137</v>
      </c>
      <c r="R68" s="90">
        <f>'2029'!R68*1.02</f>
        <v>131503.58081192654</v>
      </c>
      <c r="S68" s="90">
        <f t="shared" ref="S68:S82" si="25">+R68*12/313/75</f>
        <v>67.222277731336249</v>
      </c>
      <c r="T68" s="89">
        <v>37.5</v>
      </c>
      <c r="U68" s="92">
        <f t="shared" si="17"/>
        <v>1764.8103253134313</v>
      </c>
      <c r="V68" s="92">
        <f t="shared" ref="V68:V82" si="26">(R68+U68)*V$2</f>
        <v>17658.061825684297</v>
      </c>
      <c r="W68" s="92">
        <f t="shared" ref="W68:W82" si="27">(R68+U68+V68)*5.45%</f>
        <v>8225.4916864793722</v>
      </c>
      <c r="X68" s="92">
        <f t="shared" ref="X68:X82" si="28">(R68+U68+V68)*0.75%</f>
        <v>1131.9483972219318</v>
      </c>
      <c r="Y68" s="92">
        <f t="shared" si="13"/>
        <v>28780.312234699035</v>
      </c>
      <c r="Z68" s="318">
        <f t="shared" ref="Z68:Z82" si="29">S68*48.75</f>
        <v>3277.0860394026422</v>
      </c>
      <c r="AA68" s="323">
        <f t="shared" ref="AA68:AA82" si="30">R68+U68+V68+W68+X68+Z68</f>
        <v>163560.97908602821</v>
      </c>
    </row>
    <row r="69" spans="1:27" x14ac:dyDescent="0.3">
      <c r="A69" s="88" t="s">
        <v>104</v>
      </c>
      <c r="B69" s="89" t="s">
        <v>134</v>
      </c>
      <c r="C69" s="90">
        <f>'2029'!C69*1.02</f>
        <v>117235.47608448908</v>
      </c>
      <c r="D69" s="90">
        <f t="shared" si="16"/>
        <v>59.928677870665339</v>
      </c>
      <c r="E69" s="89">
        <v>37.5</v>
      </c>
      <c r="F69" s="92">
        <f t="shared" si="18"/>
        <v>1573.3288584958275</v>
      </c>
      <c r="G69" s="92">
        <f t="shared" si="19"/>
        <v>15742.1666549455</v>
      </c>
      <c r="H69" s="92">
        <f t="shared" si="20"/>
        <v>7497.4492393798782</v>
      </c>
      <c r="I69" s="92">
        <f t="shared" si="21"/>
        <v>891.06603707238673</v>
      </c>
      <c r="J69" s="92">
        <f t="shared" si="22"/>
        <v>25704.010789893593</v>
      </c>
      <c r="K69" s="318">
        <f t="shared" si="23"/>
        <v>2921.5230461949354</v>
      </c>
      <c r="L69" s="323">
        <f t="shared" si="24"/>
        <v>145861.00992057761</v>
      </c>
      <c r="P69" s="88" t="s">
        <v>204</v>
      </c>
      <c r="Q69" s="89" t="s">
        <v>137</v>
      </c>
      <c r="R69" s="90">
        <f>'2029'!R69*1.02</f>
        <v>135896.36616318024</v>
      </c>
      <c r="S69" s="90">
        <f t="shared" si="25"/>
        <v>69.467791009932398</v>
      </c>
      <c r="T69" s="89">
        <v>37.5</v>
      </c>
      <c r="U69" s="92">
        <f t="shared" si="17"/>
        <v>1823.7625827113914</v>
      </c>
      <c r="V69" s="92">
        <f t="shared" si="26"/>
        <v>18247.917058830641</v>
      </c>
      <c r="W69" s="92">
        <f t="shared" si="27"/>
        <v>8500.2584963573627</v>
      </c>
      <c r="X69" s="92">
        <f t="shared" si="28"/>
        <v>1169.760343535417</v>
      </c>
      <c r="Y69" s="92">
        <f t="shared" ref="Y69:Y82" si="31">SUM(U69:X69)</f>
        <v>29741.698481434811</v>
      </c>
      <c r="Z69" s="318">
        <f t="shared" si="29"/>
        <v>3386.5548117342046</v>
      </c>
      <c r="AA69" s="323">
        <f t="shared" si="30"/>
        <v>169024.61945634926</v>
      </c>
    </row>
    <row r="70" spans="1:27" x14ac:dyDescent="0.3">
      <c r="A70" s="88" t="s">
        <v>105</v>
      </c>
      <c r="B70" s="89" t="s">
        <v>134</v>
      </c>
      <c r="C70" s="90">
        <f>'2029'!C70*1.02</f>
        <v>121631.88186323005</v>
      </c>
      <c r="D70" s="90">
        <f t="shared" si="16"/>
        <v>62.176041847018567</v>
      </c>
      <c r="E70" s="89">
        <v>37.5</v>
      </c>
      <c r="F70" s="92">
        <f t="shared" si="18"/>
        <v>1632.3297029191149</v>
      </c>
      <c r="G70" s="92">
        <f t="shared" si="19"/>
        <v>16332.508032514766</v>
      </c>
      <c r="H70" s="92">
        <f t="shared" si="20"/>
        <v>7778.6084094767511</v>
      </c>
      <c r="I70" s="92">
        <f t="shared" si="21"/>
        <v>924.48158674611875</v>
      </c>
      <c r="J70" s="92">
        <f t="shared" si="22"/>
        <v>26667.92773165675</v>
      </c>
      <c r="K70" s="318">
        <f t="shared" si="23"/>
        <v>3031.0820400421553</v>
      </c>
      <c r="L70" s="323">
        <f t="shared" si="24"/>
        <v>151330.89163492896</v>
      </c>
      <c r="P70" s="88" t="s">
        <v>205</v>
      </c>
      <c r="Q70" s="89" t="s">
        <v>137</v>
      </c>
      <c r="R70" s="90">
        <f>'2029'!R70*1.02</f>
        <v>140281.91065945933</v>
      </c>
      <c r="S70" s="90">
        <f t="shared" si="25"/>
        <v>71.709602893014349</v>
      </c>
      <c r="T70" s="89">
        <v>37.5</v>
      </c>
      <c r="U70" s="92">
        <f t="shared" si="17"/>
        <v>1882.617666058695</v>
      </c>
      <c r="V70" s="92">
        <f t="shared" si="26"/>
        <v>18836.800003131142</v>
      </c>
      <c r="W70" s="92">
        <f t="shared" si="27"/>
        <v>8774.5723939113814</v>
      </c>
      <c r="X70" s="92">
        <f t="shared" si="28"/>
        <v>1207.509962464869</v>
      </c>
      <c r="Y70" s="92">
        <f t="shared" si="31"/>
        <v>30701.500025566085</v>
      </c>
      <c r="Z70" s="318">
        <f t="shared" si="29"/>
        <v>3495.8431410344497</v>
      </c>
      <c r="AA70" s="323">
        <f t="shared" si="30"/>
        <v>174479.2538260599</v>
      </c>
    </row>
    <row r="71" spans="1:27" x14ac:dyDescent="0.3">
      <c r="A71" s="88" t="s">
        <v>106</v>
      </c>
      <c r="B71" s="89" t="s">
        <v>134</v>
      </c>
      <c r="C71" s="90">
        <f>'2029'!C71*1.02</f>
        <v>126031.90806945831</v>
      </c>
      <c r="D71" s="90">
        <f t="shared" si="16"/>
        <v>64.425256521128844</v>
      </c>
      <c r="E71" s="89">
        <v>37.5</v>
      </c>
      <c r="F71" s="92">
        <f t="shared" si="18"/>
        <v>1691.3791343677303</v>
      </c>
      <c r="G71" s="92">
        <f t="shared" si="19"/>
        <v>16923.33555450695</v>
      </c>
      <c r="H71" s="92">
        <f t="shared" si="20"/>
        <v>8059.9991133398298</v>
      </c>
      <c r="I71" s="92">
        <f t="shared" si="21"/>
        <v>957.92465402869527</v>
      </c>
      <c r="J71" s="92">
        <f t="shared" si="22"/>
        <v>27632.638456243203</v>
      </c>
      <c r="K71" s="318">
        <f t="shared" si="23"/>
        <v>3140.7312554050313</v>
      </c>
      <c r="L71" s="323">
        <f t="shared" si="24"/>
        <v>156805.27778110656</v>
      </c>
      <c r="P71" s="88" t="s">
        <v>206</v>
      </c>
      <c r="Q71" s="89" t="s">
        <v>137</v>
      </c>
      <c r="R71" s="90">
        <f>'2029'!R71*1.02</f>
        <v>144679.52324736278</v>
      </c>
      <c r="S71" s="90">
        <f t="shared" si="25"/>
        <v>73.957583768619955</v>
      </c>
      <c r="T71" s="89">
        <v>37.5</v>
      </c>
      <c r="U71" s="92">
        <f t="shared" si="17"/>
        <v>1941.6347061570925</v>
      </c>
      <c r="V71" s="92">
        <f t="shared" si="26"/>
        <v>19427.303428841384</v>
      </c>
      <c r="W71" s="92">
        <f t="shared" si="27"/>
        <v>9049.6411453386881</v>
      </c>
      <c r="X71" s="92">
        <f t="shared" si="28"/>
        <v>1245.3634603677092</v>
      </c>
      <c r="Y71" s="92">
        <f t="shared" si="31"/>
        <v>31663.942740704875</v>
      </c>
      <c r="Z71" s="318">
        <f t="shared" si="29"/>
        <v>3605.4322087202227</v>
      </c>
      <c r="AA71" s="323">
        <f t="shared" si="30"/>
        <v>179948.89819678786</v>
      </c>
    </row>
    <row r="72" spans="1:27" x14ac:dyDescent="0.3">
      <c r="A72" s="88" t="s">
        <v>107</v>
      </c>
      <c r="B72" s="89" t="s">
        <v>134</v>
      </c>
      <c r="C72" s="90">
        <f>'2029'!C72*1.02</f>
        <v>130429.52065736176</v>
      </c>
      <c r="D72" s="90">
        <f t="shared" si="16"/>
        <v>66.673237396734436</v>
      </c>
      <c r="E72" s="89">
        <v>37.5</v>
      </c>
      <c r="F72" s="92">
        <f t="shared" si="18"/>
        <v>1750.3961744661278</v>
      </c>
      <c r="G72" s="92">
        <f t="shared" si="19"/>
        <v>17513.838980217199</v>
      </c>
      <c r="H72" s="92">
        <f t="shared" si="20"/>
        <v>8341.2354613587759</v>
      </c>
      <c r="I72" s="92">
        <f t="shared" si="21"/>
        <v>991.34937623870917</v>
      </c>
      <c r="J72" s="92">
        <f t="shared" si="22"/>
        <v>28596.819992280813</v>
      </c>
      <c r="K72" s="318">
        <f t="shared" si="23"/>
        <v>3250.3203230908039</v>
      </c>
      <c r="L72" s="323">
        <f t="shared" si="24"/>
        <v>162276.66097273337</v>
      </c>
      <c r="P72" s="88" t="s">
        <v>207</v>
      </c>
      <c r="Q72" s="89" t="s">
        <v>137</v>
      </c>
      <c r="R72" s="90">
        <f>'2029'!R72*1.02</f>
        <v>149063.86093447945</v>
      </c>
      <c r="S72" s="90">
        <f t="shared" si="25"/>
        <v>76.198778752449556</v>
      </c>
      <c r="T72" s="89">
        <v>37.5</v>
      </c>
      <c r="U72" s="92">
        <f t="shared" si="17"/>
        <v>2000.4735938292872</v>
      </c>
      <c r="V72" s="92">
        <f t="shared" si="26"/>
        <v>20016.024325000908</v>
      </c>
      <c r="W72" s="92">
        <f t="shared" si="27"/>
        <v>9323.8795575053755</v>
      </c>
      <c r="X72" s="92">
        <f t="shared" si="28"/>
        <v>1283.1026913998223</v>
      </c>
      <c r="Y72" s="92">
        <f t="shared" si="31"/>
        <v>32623.48016773539</v>
      </c>
      <c r="Z72" s="318">
        <f t="shared" si="29"/>
        <v>3714.690464181916</v>
      </c>
      <c r="AA72" s="323">
        <f t="shared" si="30"/>
        <v>185402.03156639676</v>
      </c>
    </row>
    <row r="73" spans="1:27" x14ac:dyDescent="0.3">
      <c r="A73" s="88" t="s">
        <v>108</v>
      </c>
      <c r="B73" s="89" t="s">
        <v>134</v>
      </c>
      <c r="C73" s="90">
        <f>'2029'!C73*1.02</f>
        <v>134823.5128177779</v>
      </c>
      <c r="D73" s="90">
        <f t="shared" si="16"/>
        <v>68.919367574582949</v>
      </c>
      <c r="E73" s="89">
        <v>37.5</v>
      </c>
      <c r="F73" s="92">
        <f t="shared" si="18"/>
        <v>1809.3646275391973</v>
      </c>
      <c r="G73" s="92">
        <f t="shared" si="19"/>
        <v>18103.856261504516</v>
      </c>
      <c r="H73" s="92">
        <f t="shared" si="20"/>
        <v>8622.2402756115134</v>
      </c>
      <c r="I73" s="92">
        <f t="shared" si="21"/>
        <v>1024.7465808398783</v>
      </c>
      <c r="J73" s="92">
        <f t="shared" si="22"/>
        <v>29560.207745495107</v>
      </c>
      <c r="K73" s="318">
        <f t="shared" si="23"/>
        <v>3359.8191692609189</v>
      </c>
      <c r="L73" s="323">
        <f t="shared" si="24"/>
        <v>167743.53973253394</v>
      </c>
      <c r="P73" s="88" t="s">
        <v>208</v>
      </c>
      <c r="Q73" s="89" t="s">
        <v>137</v>
      </c>
      <c r="R73" s="90">
        <f>'2029'!R73*1.02</f>
        <v>153454.23266740824</v>
      </c>
      <c r="S73" s="90">
        <f t="shared" si="25"/>
        <v>78.443058232540963</v>
      </c>
      <c r="T73" s="89">
        <v>37.5</v>
      </c>
      <c r="U73" s="92">
        <f t="shared" si="17"/>
        <v>2059.3934598770279</v>
      </c>
      <c r="V73" s="92">
        <f t="shared" si="26"/>
        <v>20605.5554618653</v>
      </c>
      <c r="W73" s="92">
        <f t="shared" si="27"/>
        <v>9598.4953966087051</v>
      </c>
      <c r="X73" s="92">
        <f t="shared" si="28"/>
        <v>1320.8938619186292</v>
      </c>
      <c r="Y73" s="92">
        <f t="shared" si="31"/>
        <v>33584.33818026966</v>
      </c>
      <c r="Z73" s="318">
        <f t="shared" si="29"/>
        <v>3824.0990888363722</v>
      </c>
      <c r="AA73" s="323">
        <f t="shared" si="30"/>
        <v>190862.66993651428</v>
      </c>
    </row>
    <row r="74" spans="1:27" x14ac:dyDescent="0.3">
      <c r="A74" s="88" t="s">
        <v>109</v>
      </c>
      <c r="B74" s="89" t="s">
        <v>134</v>
      </c>
      <c r="C74" s="90">
        <f>'2029'!C74*1.02</f>
        <v>139221.12540568132</v>
      </c>
      <c r="D74" s="90">
        <f t="shared" si="16"/>
        <v>71.167348450188541</v>
      </c>
      <c r="E74" s="89">
        <v>37.5</v>
      </c>
      <c r="F74" s="92">
        <f t="shared" si="18"/>
        <v>1868.3816676375943</v>
      </c>
      <c r="G74" s="92">
        <f t="shared" si="19"/>
        <v>18694.359687214757</v>
      </c>
      <c r="H74" s="92">
        <f t="shared" si="20"/>
        <v>8903.4766236304549</v>
      </c>
      <c r="I74" s="92">
        <f t="shared" si="21"/>
        <v>1058.1713030498918</v>
      </c>
      <c r="J74" s="92">
        <f t="shared" si="22"/>
        <v>30524.389281532694</v>
      </c>
      <c r="K74" s="318">
        <f t="shared" si="23"/>
        <v>3469.4082369466914</v>
      </c>
      <c r="L74" s="323">
        <f t="shared" si="24"/>
        <v>173214.92292416067</v>
      </c>
      <c r="P74" s="88" t="s">
        <v>209</v>
      </c>
      <c r="Q74" s="89" t="s">
        <v>137</v>
      </c>
      <c r="R74" s="90">
        <f>'2029'!R74*1.02</f>
        <v>157840.98397284982</v>
      </c>
      <c r="S74" s="90">
        <f t="shared" si="25"/>
        <v>80.685487014875306</v>
      </c>
      <c r="T74" s="89">
        <v>37.5</v>
      </c>
      <c r="U74" s="92">
        <f t="shared" si="17"/>
        <v>2118.2647388994415</v>
      </c>
      <c r="V74" s="92">
        <f t="shared" si="26"/>
        <v>21194.600454306779</v>
      </c>
      <c r="W74" s="92">
        <f t="shared" si="27"/>
        <v>9872.8847795500551</v>
      </c>
      <c r="X74" s="92">
        <f t="shared" si="28"/>
        <v>1358.6538687454204</v>
      </c>
      <c r="Y74" s="92">
        <f t="shared" si="31"/>
        <v>34544.403841501698</v>
      </c>
      <c r="Z74" s="318">
        <f t="shared" si="29"/>
        <v>3933.4174919751713</v>
      </c>
      <c r="AA74" s="323">
        <f t="shared" si="30"/>
        <v>196318.80530632671</v>
      </c>
    </row>
    <row r="75" spans="1:27" x14ac:dyDescent="0.3">
      <c r="A75" s="88" t="s">
        <v>110</v>
      </c>
      <c r="B75" s="89" t="s">
        <v>134</v>
      </c>
      <c r="C75" s="90">
        <f>'2029'!C75*1.02</f>
        <v>143611.49713861017</v>
      </c>
      <c r="D75" s="90">
        <f t="shared" si="16"/>
        <v>73.411627930279963</v>
      </c>
      <c r="E75" s="89">
        <v>37.5</v>
      </c>
      <c r="F75" s="92">
        <f t="shared" si="18"/>
        <v>1927.3015336853359</v>
      </c>
      <c r="G75" s="92">
        <f t="shared" si="19"/>
        <v>19283.890824079153</v>
      </c>
      <c r="H75" s="92">
        <f t="shared" si="20"/>
        <v>9184.2499041169885</v>
      </c>
      <c r="I75" s="92">
        <f t="shared" si="21"/>
        <v>1091.5409900422162</v>
      </c>
      <c r="J75" s="92">
        <f t="shared" si="22"/>
        <v>31486.983251923695</v>
      </c>
      <c r="K75" s="318">
        <f t="shared" si="23"/>
        <v>3578.816861601148</v>
      </c>
      <c r="L75" s="323">
        <f t="shared" si="24"/>
        <v>178677.297252135</v>
      </c>
      <c r="P75" s="88" t="s">
        <v>210</v>
      </c>
      <c r="Q75" s="89" t="s">
        <v>137</v>
      </c>
      <c r="R75" s="90">
        <f>'2029'!R75*1.02</f>
        <v>162236.18294242834</v>
      </c>
      <c r="S75" s="90">
        <f t="shared" si="25"/>
        <v>82.932234091976142</v>
      </c>
      <c r="T75" s="89">
        <v>37.5</v>
      </c>
      <c r="U75" s="92">
        <f t="shared" si="17"/>
        <v>2177.2493876476192</v>
      </c>
      <c r="V75" s="92">
        <f t="shared" si="26"/>
        <v>21784.779783735063</v>
      </c>
      <c r="W75" s="92">
        <f t="shared" si="27"/>
        <v>10147.802560202699</v>
      </c>
      <c r="X75" s="92">
        <f t="shared" si="28"/>
        <v>1396.4865908535824</v>
      </c>
      <c r="Y75" s="92">
        <f t="shared" si="31"/>
        <v>35506.318322438958</v>
      </c>
      <c r="Z75" s="318">
        <f t="shared" si="29"/>
        <v>4042.9464119838367</v>
      </c>
      <c r="AA75" s="323">
        <f t="shared" si="30"/>
        <v>201785.44767685109</v>
      </c>
    </row>
    <row r="76" spans="1:27" x14ac:dyDescent="0.3">
      <c r="A76" s="88" t="s">
        <v>111</v>
      </c>
      <c r="B76" s="89" t="s">
        <v>134</v>
      </c>
      <c r="C76" s="90">
        <f>'2029'!C76*1.02</f>
        <v>148010.31653567599</v>
      </c>
      <c r="D76" s="90">
        <f t="shared" si="16"/>
        <v>75.660225705137876</v>
      </c>
      <c r="E76" s="89">
        <v>37.5</v>
      </c>
      <c r="F76" s="92">
        <f t="shared" si="18"/>
        <v>1986.3347694588417</v>
      </c>
      <c r="G76" s="92">
        <f t="shared" si="19"/>
        <v>19874.556297930365</v>
      </c>
      <c r="H76" s="92">
        <f t="shared" si="20"/>
        <v>9465.5634300579968</v>
      </c>
      <c r="I76" s="92">
        <f t="shared" si="21"/>
        <v>1124.974884788511</v>
      </c>
      <c r="J76" s="92">
        <f t="shared" si="22"/>
        <v>32451.42938223571</v>
      </c>
      <c r="K76" s="318">
        <f t="shared" si="23"/>
        <v>3688.4360031254714</v>
      </c>
      <c r="L76" s="323">
        <f t="shared" si="24"/>
        <v>184150.18192103715</v>
      </c>
      <c r="P76" s="88" t="s">
        <v>211</v>
      </c>
      <c r="Q76" s="89" t="s">
        <v>137</v>
      </c>
      <c r="R76" s="90">
        <f>'2029'!R76*1.02</f>
        <v>166621.72743870749</v>
      </c>
      <c r="S76" s="90">
        <f t="shared" si="25"/>
        <v>85.174045975058149</v>
      </c>
      <c r="T76" s="89">
        <v>37.5</v>
      </c>
      <c r="U76" s="92">
        <f t="shared" si="17"/>
        <v>2236.1044709949242</v>
      </c>
      <c r="V76" s="92">
        <f t="shared" si="26"/>
        <v>22373.662728035571</v>
      </c>
      <c r="W76" s="92">
        <f t="shared" si="27"/>
        <v>10422.11645775672</v>
      </c>
      <c r="X76" s="92">
        <f t="shared" si="28"/>
        <v>1434.2362097830348</v>
      </c>
      <c r="Y76" s="92">
        <f t="shared" si="31"/>
        <v>36466.119866570247</v>
      </c>
      <c r="Z76" s="318">
        <f t="shared" si="29"/>
        <v>4152.2347412840845</v>
      </c>
      <c r="AA76" s="323">
        <f t="shared" si="30"/>
        <v>207240.08204656182</v>
      </c>
    </row>
    <row r="77" spans="1:27" x14ac:dyDescent="0.3">
      <c r="A77" s="88" t="s">
        <v>112</v>
      </c>
      <c r="B77" s="89" t="s">
        <v>134</v>
      </c>
      <c r="C77" s="90">
        <f>'2029'!C77*1.02</f>
        <v>152407.92912357944</v>
      </c>
      <c r="D77" s="90">
        <f t="shared" si="16"/>
        <v>77.908206580743482</v>
      </c>
      <c r="E77" s="89">
        <v>37.5</v>
      </c>
      <c r="F77" s="92">
        <f t="shared" si="18"/>
        <v>2045.3518095572394</v>
      </c>
      <c r="G77" s="92">
        <f t="shared" si="19"/>
        <v>20465.05972364061</v>
      </c>
      <c r="H77" s="92">
        <f t="shared" si="20"/>
        <v>9746.7997780769438</v>
      </c>
      <c r="I77" s="92">
        <f t="shared" si="21"/>
        <v>1158.3996069985251</v>
      </c>
      <c r="J77" s="92">
        <f t="shared" si="22"/>
        <v>33415.61091827332</v>
      </c>
      <c r="K77" s="318">
        <f t="shared" si="23"/>
        <v>3798.0250708112449</v>
      </c>
      <c r="L77" s="323">
        <f t="shared" si="24"/>
        <v>189621.56511266399</v>
      </c>
      <c r="P77" s="88" t="s">
        <v>212</v>
      </c>
      <c r="Q77" s="89" t="s">
        <v>137</v>
      </c>
      <c r="R77" s="90">
        <f>'2029'!R77*1.02</f>
        <v>171015.71959912358</v>
      </c>
      <c r="S77" s="90">
        <f t="shared" si="25"/>
        <v>87.42017615290662</v>
      </c>
      <c r="T77" s="89">
        <v>37.5</v>
      </c>
      <c r="U77" s="92">
        <f t="shared" si="17"/>
        <v>2295.0729240679925</v>
      </c>
      <c r="V77" s="92">
        <f t="shared" si="26"/>
        <v>22963.680009322885</v>
      </c>
      <c r="W77" s="92">
        <f t="shared" si="27"/>
        <v>10696.958753022038</v>
      </c>
      <c r="X77" s="92">
        <f t="shared" si="28"/>
        <v>1472.0585439938584</v>
      </c>
      <c r="Y77" s="92">
        <f t="shared" si="31"/>
        <v>37427.770230406779</v>
      </c>
      <c r="Z77" s="318">
        <f t="shared" si="29"/>
        <v>4261.7335874541977</v>
      </c>
      <c r="AA77" s="323">
        <f t="shared" si="30"/>
        <v>212705.22341698455</v>
      </c>
    </row>
    <row r="78" spans="1:27" x14ac:dyDescent="0.3">
      <c r="A78" s="88" t="s">
        <v>113</v>
      </c>
      <c r="B78" s="89" t="s">
        <v>134</v>
      </c>
      <c r="C78" s="90">
        <f>'2029'!C78*1.02</f>
        <v>156805.5417114828</v>
      </c>
      <c r="D78" s="90">
        <f t="shared" si="16"/>
        <v>80.156187456349031</v>
      </c>
      <c r="E78" s="89">
        <v>37.5</v>
      </c>
      <c r="F78" s="92">
        <f t="shared" si="18"/>
        <v>2104.3688496556356</v>
      </c>
      <c r="G78" s="92">
        <f t="shared" si="19"/>
        <v>21055.563149350844</v>
      </c>
      <c r="H78" s="92">
        <f t="shared" si="20"/>
        <v>10028.036126095883</v>
      </c>
      <c r="I78" s="92">
        <f t="shared" si="21"/>
        <v>1191.8243292085383</v>
      </c>
      <c r="J78" s="92">
        <f t="shared" si="22"/>
        <v>34379.792454310904</v>
      </c>
      <c r="K78" s="318">
        <f t="shared" si="23"/>
        <v>3907.6141384970151</v>
      </c>
      <c r="L78" s="323">
        <f t="shared" si="24"/>
        <v>195092.94830429071</v>
      </c>
      <c r="P78" s="88" t="s">
        <v>213</v>
      </c>
      <c r="Q78" s="89" t="s">
        <v>137</v>
      </c>
      <c r="R78" s="90">
        <f>'2029'!R78*1.02</f>
        <v>178335.0171692757</v>
      </c>
      <c r="S78" s="90">
        <f t="shared" si="25"/>
        <v>91.161670118479591</v>
      </c>
      <c r="T78" s="89">
        <v>37.5</v>
      </c>
      <c r="U78" s="92">
        <f t="shared" si="17"/>
        <v>2393.2996936060772</v>
      </c>
      <c r="V78" s="92">
        <f t="shared" si="26"/>
        <v>23946.501984331837</v>
      </c>
      <c r="W78" s="92">
        <f t="shared" si="27"/>
        <v>11154.777627173142</v>
      </c>
      <c r="X78" s="92">
        <f t="shared" si="28"/>
        <v>1535.0611413541021</v>
      </c>
      <c r="Y78" s="92">
        <f t="shared" si="31"/>
        <v>39029.640446465157</v>
      </c>
      <c r="Z78" s="318">
        <f t="shared" si="29"/>
        <v>4444.1314182758797</v>
      </c>
      <c r="AA78" s="323">
        <f t="shared" si="30"/>
        <v>221808.78903401672</v>
      </c>
    </row>
    <row r="79" spans="1:27" x14ac:dyDescent="0.3">
      <c r="A79" s="88" t="s">
        <v>114</v>
      </c>
      <c r="B79" s="89" t="s">
        <v>134</v>
      </c>
      <c r="C79" s="90">
        <f>'2029'!C79*1.02</f>
        <v>161197.1202535741</v>
      </c>
      <c r="D79" s="90">
        <f t="shared" si="16"/>
        <v>82.40108383569283</v>
      </c>
      <c r="E79" s="89">
        <v>37.5</v>
      </c>
      <c r="F79" s="92">
        <f t="shared" si="18"/>
        <v>2163.3049113784868</v>
      </c>
      <c r="G79" s="92">
        <f t="shared" si="19"/>
        <v>21645.256334356218</v>
      </c>
      <c r="H79" s="92">
        <f t="shared" si="20"/>
        <v>10308.886584504484</v>
      </c>
      <c r="I79" s="92">
        <f t="shared" si="21"/>
        <v>1225.2031887371443</v>
      </c>
      <c r="J79" s="92">
        <f t="shared" si="22"/>
        <v>35342.651018976328</v>
      </c>
      <c r="K79" s="318">
        <f t="shared" si="23"/>
        <v>4017.0528369900253</v>
      </c>
      <c r="L79" s="323">
        <f t="shared" si="24"/>
        <v>200556.82410954044</v>
      </c>
      <c r="P79" s="88" t="s">
        <v>214</v>
      </c>
      <c r="Q79" s="89" t="s">
        <v>137</v>
      </c>
      <c r="R79" s="90">
        <f>'2029'!R79*1.02</f>
        <v>184180.80075209794</v>
      </c>
      <c r="S79" s="90">
        <f t="shared" si="25"/>
        <v>94.149930096919078</v>
      </c>
      <c r="T79" s="89">
        <v>37.5</v>
      </c>
      <c r="U79" s="92">
        <f t="shared" si="17"/>
        <v>2471.7515438356704</v>
      </c>
      <c r="V79" s="92">
        <f t="shared" si="26"/>
        <v>24731.463179211205</v>
      </c>
      <c r="W79" s="92">
        <f t="shared" si="27"/>
        <v>11520.428843395393</v>
      </c>
      <c r="X79" s="92">
        <f t="shared" si="28"/>
        <v>1585.3801160635862</v>
      </c>
      <c r="Y79" s="92">
        <f t="shared" si="31"/>
        <v>40309.023682505853</v>
      </c>
      <c r="Z79" s="318">
        <f t="shared" si="29"/>
        <v>4589.8090922248048</v>
      </c>
      <c r="AA79" s="323">
        <f t="shared" si="30"/>
        <v>229079.63352682863</v>
      </c>
    </row>
    <row r="80" spans="1:27" x14ac:dyDescent="0.3">
      <c r="A80" s="88" t="s">
        <v>115</v>
      </c>
      <c r="B80" s="89" t="s">
        <v>134</v>
      </c>
      <c r="C80" s="90">
        <f>'2029'!C80*1.02</f>
        <v>165598.3532689648</v>
      </c>
      <c r="D80" s="90">
        <f t="shared" si="16"/>
        <v>84.650915409055486</v>
      </c>
      <c r="E80" s="89">
        <v>37.5</v>
      </c>
      <c r="F80" s="92">
        <f t="shared" si="18"/>
        <v>2222.3705385022117</v>
      </c>
      <c r="G80" s="92">
        <f t="shared" si="19"/>
        <v>22236.24590448938</v>
      </c>
      <c r="H80" s="92">
        <f t="shared" si="20"/>
        <v>10590.354466289633</v>
      </c>
      <c r="I80" s="92">
        <f t="shared" si="21"/>
        <v>1258.6554285560026</v>
      </c>
      <c r="J80" s="92">
        <f t="shared" si="22"/>
        <v>36307.626337837231</v>
      </c>
      <c r="K80" s="318">
        <f t="shared" si="23"/>
        <v>4126.7321261914549</v>
      </c>
      <c r="L80" s="323">
        <f t="shared" si="24"/>
        <v>206032.71173299348</v>
      </c>
      <c r="P80" s="88" t="s">
        <v>215</v>
      </c>
      <c r="Q80" s="89" t="s">
        <v>137</v>
      </c>
      <c r="R80" s="90">
        <f>'2029'!R80*1.02</f>
        <v>190032.61838073228</v>
      </c>
      <c r="S80" s="90">
        <f t="shared" si="25"/>
        <v>97.141274571620343</v>
      </c>
      <c r="T80" s="89">
        <v>37.5</v>
      </c>
      <c r="U80" s="92">
        <f t="shared" si="17"/>
        <v>2550.284372440809</v>
      </c>
      <c r="V80" s="92">
        <f t="shared" si="26"/>
        <v>25517.234614795434</v>
      </c>
      <c r="W80" s="92">
        <f t="shared" si="27"/>
        <v>11886.457486554284</v>
      </c>
      <c r="X80" s="92">
        <f t="shared" si="28"/>
        <v>1635.7510302597636</v>
      </c>
      <c r="Y80" s="92">
        <f t="shared" si="31"/>
        <v>41589.727504050294</v>
      </c>
      <c r="Z80" s="318">
        <f t="shared" si="29"/>
        <v>4735.6371353664917</v>
      </c>
      <c r="AA80" s="323">
        <f t="shared" si="30"/>
        <v>236357.98302014905</v>
      </c>
    </row>
    <row r="81" spans="1:27" x14ac:dyDescent="0.3">
      <c r="A81" s="88" t="s">
        <v>116</v>
      </c>
      <c r="B81" s="89" t="s">
        <v>134</v>
      </c>
      <c r="C81" s="90">
        <f>'2029'!C81*1.02</f>
        <v>172924.89169409152</v>
      </c>
      <c r="D81" s="90">
        <f t="shared" si="16"/>
        <v>88.396110770142641</v>
      </c>
      <c r="E81" s="89">
        <v>37.5</v>
      </c>
      <c r="F81" s="92">
        <f t="shared" si="18"/>
        <v>2320.6944820909521</v>
      </c>
      <c r="G81" s="92">
        <f t="shared" si="19"/>
        <v>23220.040168344178</v>
      </c>
      <c r="H81" s="92">
        <f t="shared" si="20"/>
        <v>11058.901631169712</v>
      </c>
      <c r="I81" s="92">
        <f t="shared" si="21"/>
        <v>1314.3418963213685</v>
      </c>
      <c r="J81" s="92">
        <f t="shared" si="22"/>
        <v>37913.978177926212</v>
      </c>
      <c r="K81" s="318">
        <f t="shared" si="23"/>
        <v>4309.3104000444537</v>
      </c>
      <c r="L81" s="323">
        <f t="shared" si="24"/>
        <v>215148.18027206219</v>
      </c>
      <c r="P81" s="88" t="s">
        <v>216</v>
      </c>
      <c r="Q81" s="89" t="s">
        <v>137</v>
      </c>
      <c r="R81" s="90">
        <f>'2029'!R81*1.02</f>
        <v>195886.84962769155</v>
      </c>
      <c r="S81" s="90">
        <f t="shared" si="25"/>
        <v>100.13385284482635</v>
      </c>
      <c r="T81" s="89">
        <v>37.5</v>
      </c>
      <c r="U81" s="92">
        <f t="shared" si="17"/>
        <v>2628.8495923961673</v>
      </c>
      <c r="V81" s="92">
        <f t="shared" si="26"/>
        <v>26303.330146661625</v>
      </c>
      <c r="W81" s="92">
        <f t="shared" si="27"/>
        <v>12252.637100487838</v>
      </c>
      <c r="X81" s="92">
        <f t="shared" si="28"/>
        <v>1686.14272025062</v>
      </c>
      <c r="Y81" s="92">
        <f t="shared" si="31"/>
        <v>42870.959559796247</v>
      </c>
      <c r="Z81" s="318">
        <f t="shared" si="29"/>
        <v>4881.5253261852849</v>
      </c>
      <c r="AA81" s="323">
        <f t="shared" si="30"/>
        <v>243639.33451367306</v>
      </c>
    </row>
    <row r="82" spans="1:27" x14ac:dyDescent="0.3">
      <c r="A82" s="88" t="s">
        <v>117</v>
      </c>
      <c r="B82" s="89" t="s">
        <v>134</v>
      </c>
      <c r="C82" s="90">
        <f>'2029'!C82*1.02</f>
        <v>178783.95017770055</v>
      </c>
      <c r="D82" s="90">
        <f t="shared" si="16"/>
        <v>91.391156640358119</v>
      </c>
      <c r="E82" s="89">
        <v>37.5</v>
      </c>
      <c r="F82" s="92">
        <f t="shared" si="18"/>
        <v>2399.3244847467481</v>
      </c>
      <c r="G82" s="92">
        <f t="shared" si="19"/>
        <v>24006.78389277427</v>
      </c>
      <c r="H82" s="92">
        <f t="shared" si="20"/>
        <v>11433.600442814057</v>
      </c>
      <c r="I82" s="92">
        <f t="shared" si="21"/>
        <v>1358.8745599683548</v>
      </c>
      <c r="J82" s="92">
        <f t="shared" si="22"/>
        <v>39198.583380303426</v>
      </c>
      <c r="K82" s="318">
        <f t="shared" si="23"/>
        <v>4455.3188862174584</v>
      </c>
      <c r="L82" s="323">
        <f t="shared" si="24"/>
        <v>222437.85244422147</v>
      </c>
      <c r="P82" s="88" t="s">
        <v>217</v>
      </c>
      <c r="Q82" s="89" t="s">
        <v>137</v>
      </c>
      <c r="R82" s="90">
        <f>'2029'!R82*1.02</f>
        <v>228084.5180813862</v>
      </c>
      <c r="S82" s="90">
        <f t="shared" si="25"/>
        <v>116.59272489783321</v>
      </c>
      <c r="T82" s="89">
        <v>37.5</v>
      </c>
      <c r="U82" s="92">
        <f t="shared" si="17"/>
        <v>3060.9502043130819</v>
      </c>
      <c r="V82" s="92">
        <f t="shared" si="26"/>
        <v>30626.774547855159</v>
      </c>
      <c r="W82" s="92">
        <f t="shared" si="27"/>
        <v>14266.587234428718</v>
      </c>
      <c r="X82" s="92">
        <f t="shared" si="28"/>
        <v>1963.2918212516583</v>
      </c>
      <c r="Y82" s="92">
        <f t="shared" si="31"/>
        <v>49917.603807848624</v>
      </c>
      <c r="Z82" s="318">
        <f t="shared" si="29"/>
        <v>5683.8953387693691</v>
      </c>
      <c r="AA82" s="323">
        <f t="shared" si="30"/>
        <v>283686.01722800423</v>
      </c>
    </row>
    <row r="83" spans="1:27" x14ac:dyDescent="0.3">
      <c r="A83" s="88" t="s">
        <v>118</v>
      </c>
      <c r="B83" s="89" t="s">
        <v>134</v>
      </c>
      <c r="C83" s="90">
        <f>'2029'!C83*1.02</f>
        <v>184647.83589795927</v>
      </c>
      <c r="D83" s="90">
        <f t="shared" si="16"/>
        <v>94.38867010758301</v>
      </c>
      <c r="E83" s="89">
        <v>37.5</v>
      </c>
      <c r="F83" s="92">
        <f t="shared" si="18"/>
        <v>2478.019270102981</v>
      </c>
      <c r="G83" s="92">
        <f t="shared" si="19"/>
        <v>24794.17580976825</v>
      </c>
      <c r="H83" s="92">
        <f t="shared" si="20"/>
        <v>11808.607966146672</v>
      </c>
      <c r="I83" s="92">
        <f t="shared" si="21"/>
        <v>1403.443913760467</v>
      </c>
      <c r="J83" s="92">
        <f t="shared" si="22"/>
        <v>40484.246959778364</v>
      </c>
      <c r="K83" s="318">
        <f t="shared" si="23"/>
        <v>4601.4476677446719</v>
      </c>
      <c r="L83" s="323">
        <f t="shared" si="24"/>
        <v>229733.53052548235</v>
      </c>
    </row>
    <row r="84" spans="1:27" x14ac:dyDescent="0.3">
      <c r="A84" s="88" t="s">
        <v>119</v>
      </c>
      <c r="B84" s="89" t="s">
        <v>134</v>
      </c>
      <c r="C84" s="90">
        <f>'2029'!C84*1.02</f>
        <v>190510.51480905552</v>
      </c>
      <c r="D84" s="90">
        <f t="shared" si="16"/>
        <v>97.385566675555538</v>
      </c>
      <c r="E84" s="89">
        <v>37.5</v>
      </c>
      <c r="F84" s="92">
        <f t="shared" si="18"/>
        <v>2556.6978597841039</v>
      </c>
      <c r="G84" s="92">
        <f t="shared" si="19"/>
        <v>25581.40567862125</v>
      </c>
      <c r="H84" s="92">
        <f t="shared" si="20"/>
        <v>12183.538311557213</v>
      </c>
      <c r="I84" s="92">
        <f t="shared" si="21"/>
        <v>1448.004095016297</v>
      </c>
      <c r="J84" s="92">
        <f t="shared" si="22"/>
        <v>41769.64594497886</v>
      </c>
      <c r="K84" s="318">
        <f t="shared" si="23"/>
        <v>4747.5463754333323</v>
      </c>
      <c r="L84" s="323">
        <f t="shared" si="24"/>
        <v>237027.70712946772</v>
      </c>
    </row>
    <row r="85" spans="1:27" x14ac:dyDescent="0.3">
      <c r="A85" s="88" t="s">
        <v>120</v>
      </c>
      <c r="B85" s="89" t="s">
        <v>134</v>
      </c>
      <c r="C85" s="90">
        <f>'2029'!C85*1.02</f>
        <v>222755.24882008505</v>
      </c>
      <c r="D85" s="90">
        <f t="shared" si="16"/>
        <v>113.86849779940451</v>
      </c>
      <c r="E85" s="89">
        <v>37.5</v>
      </c>
      <c r="F85" s="92">
        <f t="shared" si="18"/>
        <v>2989.4301030302822</v>
      </c>
      <c r="G85" s="92">
        <f t="shared" si="19"/>
        <v>29911.169957312784</v>
      </c>
      <c r="H85" s="92">
        <f t="shared" si="20"/>
        <v>14245.655211315214</v>
      </c>
      <c r="I85" s="92">
        <f t="shared" si="21"/>
        <v>1693.0850919233649</v>
      </c>
      <c r="J85" s="92">
        <f t="shared" si="22"/>
        <v>48839.340363581643</v>
      </c>
      <c r="K85" s="318">
        <f t="shared" si="23"/>
        <v>5551.0892677209695</v>
      </c>
      <c r="L85" s="323">
        <f t="shared" si="24"/>
        <v>277145.67845138768</v>
      </c>
    </row>
  </sheetData>
  <mergeCells count="20">
    <mergeCell ref="AA1:AA2"/>
    <mergeCell ref="M3:O4"/>
    <mergeCell ref="R1:R2"/>
    <mergeCell ref="S1:S2"/>
    <mergeCell ref="T1:T2"/>
    <mergeCell ref="U1:U2"/>
    <mergeCell ref="Y1:Y2"/>
    <mergeCell ref="Z1:Z2"/>
    <mergeCell ref="J1:J2"/>
    <mergeCell ref="K1:K2"/>
    <mergeCell ref="L1:L2"/>
    <mergeCell ref="M1:O2"/>
    <mergeCell ref="P1:P2"/>
    <mergeCell ref="Q1:Q2"/>
    <mergeCell ref="A1:A2"/>
    <mergeCell ref="B1:B2"/>
    <mergeCell ref="C1:C2"/>
    <mergeCell ref="D1:D2"/>
    <mergeCell ref="E1:E2"/>
    <mergeCell ref="F1:F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opLeftCell="D1" zoomScale="85" zoomScaleNormal="85" workbookViewId="0">
      <selection activeCell="V23" sqref="V23"/>
    </sheetView>
  </sheetViews>
  <sheetFormatPr defaultColWidth="9.109375" defaultRowHeight="13.8" x14ac:dyDescent="0.3"/>
  <cols>
    <col min="1" max="1" width="31.6640625" style="329" bestFit="1" customWidth="1"/>
    <col min="2" max="2" width="8.88671875" style="329" bestFit="1" customWidth="1"/>
    <col min="3" max="3" width="17.6640625" style="329" customWidth="1"/>
    <col min="4" max="4" width="11.33203125" style="329" bestFit="1" customWidth="1"/>
    <col min="5" max="5" width="15.88671875" style="329" customWidth="1"/>
    <col min="6" max="6" width="10" style="329" customWidth="1"/>
    <col min="7" max="8" width="9.109375" style="329" customWidth="1"/>
    <col min="9" max="9" width="17.44140625" style="329" customWidth="1"/>
    <col min="10" max="10" width="16.44140625" style="332" customWidth="1"/>
    <col min="11" max="12" width="9.109375" style="329"/>
    <col min="13" max="13" width="28.5546875" style="329" bestFit="1" customWidth="1"/>
    <col min="14" max="14" width="9.6640625" style="329" customWidth="1"/>
    <col min="15" max="15" width="17.6640625" style="329" customWidth="1"/>
    <col min="16" max="16" width="11.33203125" style="329" bestFit="1" customWidth="1"/>
    <col min="17" max="20" width="9.109375" style="329" customWidth="1"/>
    <col min="21" max="21" width="13.6640625" style="329" customWidth="1"/>
    <col min="22" max="22" width="14.109375" style="329" customWidth="1"/>
    <col min="23" max="16384" width="9.109375" style="329"/>
  </cols>
  <sheetData>
    <row r="1" spans="1:22" ht="15" customHeight="1" x14ac:dyDescent="0.3">
      <c r="A1" s="538" t="s">
        <v>726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3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3">
      <c r="A3" s="534" t="s">
        <v>122</v>
      </c>
      <c r="B3" s="534" t="s">
        <v>123</v>
      </c>
      <c r="C3" s="534" t="s">
        <v>226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226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3">
      <c r="A4" s="535"/>
      <c r="B4" s="535"/>
      <c r="C4" s="535"/>
      <c r="D4" s="535"/>
      <c r="E4" s="535"/>
      <c r="F4" s="124">
        <v>0.13</v>
      </c>
      <c r="G4" s="125" t="s">
        <v>2003</v>
      </c>
      <c r="H4" s="126" t="s">
        <v>132</v>
      </c>
      <c r="I4" s="537"/>
      <c r="J4" s="533"/>
      <c r="M4" s="535"/>
      <c r="N4" s="535"/>
      <c r="O4" s="535"/>
      <c r="P4" s="535"/>
      <c r="Q4" s="535"/>
      <c r="R4" s="124">
        <v>0.13</v>
      </c>
      <c r="S4" s="125" t="s">
        <v>2004</v>
      </c>
      <c r="T4" s="126" t="s">
        <v>132</v>
      </c>
      <c r="U4" s="537"/>
      <c r="V4" s="533"/>
    </row>
    <row r="5" spans="1:22" ht="14.4" x14ac:dyDescent="0.3">
      <c r="A5" s="337" t="s">
        <v>133</v>
      </c>
      <c r="B5" s="333" t="s">
        <v>134</v>
      </c>
      <c r="C5" s="322">
        <f>C8*70%</f>
        <v>30289.699999999997</v>
      </c>
      <c r="D5" s="90">
        <f>+C5*12/313/75</f>
        <v>15.48355271565495</v>
      </c>
      <c r="E5" s="333">
        <v>37.5</v>
      </c>
      <c r="F5" s="334">
        <f>C5*F$4</f>
        <v>3937.6609999999996</v>
      </c>
      <c r="G5" s="334">
        <f>(C5+F5)*5.5722%</f>
        <v>1907.2170096419995</v>
      </c>
      <c r="H5" s="334">
        <f>(C5)*0.75%</f>
        <v>227.17274999999998</v>
      </c>
      <c r="I5" s="335">
        <f>C5+F5+G5+H5</f>
        <v>36361.750759641996</v>
      </c>
      <c r="J5" s="336">
        <f>I5*1.25</f>
        <v>45452.188449552494</v>
      </c>
      <c r="K5" s="338"/>
      <c r="L5" s="338"/>
      <c r="M5" s="337" t="s">
        <v>136</v>
      </c>
      <c r="N5" s="333" t="s">
        <v>137</v>
      </c>
      <c r="O5" s="322">
        <v>49972</v>
      </c>
      <c r="P5" s="90">
        <f>+O5*12/313/75</f>
        <v>25.544792332268372</v>
      </c>
      <c r="Q5" s="333">
        <v>37.5</v>
      </c>
      <c r="R5" s="334">
        <f>O5*F$4</f>
        <v>6496.3600000000006</v>
      </c>
      <c r="S5" s="334">
        <f>(O5+R5)*5.45%</f>
        <v>3077.5256199999999</v>
      </c>
      <c r="T5" s="334">
        <f>(O5)*0.75%</f>
        <v>374.78999999999996</v>
      </c>
      <c r="U5" s="335">
        <f>O5+R5+S5+T5</f>
        <v>59920.675620000002</v>
      </c>
      <c r="V5" s="336">
        <f>U5*1.25</f>
        <v>74900.844525000008</v>
      </c>
    </row>
    <row r="6" spans="1:22" ht="14.4" x14ac:dyDescent="0.3">
      <c r="A6" s="337" t="s">
        <v>138</v>
      </c>
      <c r="B6" s="333" t="s">
        <v>134</v>
      </c>
      <c r="C6" s="322">
        <f>C8*80%</f>
        <v>34616.800000000003</v>
      </c>
      <c r="D6" s="90">
        <f t="shared" ref="D6:D62" si="0">+C6*12/313/75</f>
        <v>17.695488817891377</v>
      </c>
      <c r="E6" s="333">
        <v>37.5</v>
      </c>
      <c r="F6" s="334">
        <f t="shared" ref="F6:F69" si="1">C6*F$4</f>
        <v>4500.1840000000002</v>
      </c>
      <c r="G6" s="334">
        <f t="shared" ref="G6:G69" si="2">(C6+F6)*5.5722%</f>
        <v>2179.6765824479999</v>
      </c>
      <c r="H6" s="334">
        <f>(C6)*0.75%</f>
        <v>259.62600000000003</v>
      </c>
      <c r="I6" s="335">
        <f>C6+F6+G6+H6</f>
        <v>41556.286582448003</v>
      </c>
      <c r="J6" s="336">
        <f>I6*1.25</f>
        <v>51945.358228060002</v>
      </c>
      <c r="K6" s="338"/>
      <c r="L6" s="338"/>
      <c r="M6" s="337" t="s">
        <v>139</v>
      </c>
      <c r="N6" s="333" t="s">
        <v>137</v>
      </c>
      <c r="O6" s="322">
        <v>51365</v>
      </c>
      <c r="P6" s="90">
        <f t="shared" ref="P6:P59" si="3">+O6*12/313/75</f>
        <v>26.256869009584666</v>
      </c>
      <c r="Q6" s="333">
        <v>37.5</v>
      </c>
      <c r="R6" s="334">
        <f t="shared" ref="R6:R69" si="4">O6*F$4</f>
        <v>6677.45</v>
      </c>
      <c r="S6" s="334">
        <f t="shared" ref="S6:S67" si="5">(O6+R6)*5.45%</f>
        <v>3163.313525</v>
      </c>
      <c r="T6" s="334">
        <f t="shared" ref="T6:T67" si="6">(O6)*0.75%</f>
        <v>385.23750000000001</v>
      </c>
      <c r="U6" s="335">
        <f t="shared" ref="U6:U67" si="7">O6+R6+S6+T6</f>
        <v>61591.001024999998</v>
      </c>
      <c r="V6" s="336">
        <f t="shared" ref="V6:V68" si="8">U6*1.25</f>
        <v>76988.751281249992</v>
      </c>
    </row>
    <row r="7" spans="1:22" ht="14.4" x14ac:dyDescent="0.3">
      <c r="A7" s="337" t="s">
        <v>140</v>
      </c>
      <c r="B7" s="333" t="s">
        <v>134</v>
      </c>
      <c r="C7" s="322">
        <f>C8*90%</f>
        <v>38943.9</v>
      </c>
      <c r="D7" s="90">
        <f t="shared" si="0"/>
        <v>19.907424920127795</v>
      </c>
      <c r="E7" s="333">
        <v>37.5</v>
      </c>
      <c r="F7" s="334">
        <f t="shared" si="1"/>
        <v>5062.7070000000003</v>
      </c>
      <c r="G7" s="334">
        <f t="shared" si="2"/>
        <v>2452.1361552539997</v>
      </c>
      <c r="H7" s="334">
        <f t="shared" ref="H7:H69" si="9">(C7)*0.75%</f>
        <v>292.07925</v>
      </c>
      <c r="I7" s="335">
        <f t="shared" ref="I7:I69" si="10">C7+F7+G7+H7</f>
        <v>46750.822405254003</v>
      </c>
      <c r="J7" s="336">
        <f t="shared" ref="J7:J69" si="11">I7*1.25</f>
        <v>58438.528006567503</v>
      </c>
      <c r="K7" s="338"/>
      <c r="L7" s="338"/>
      <c r="M7" s="337" t="s">
        <v>141</v>
      </c>
      <c r="N7" s="333" t="s">
        <v>137</v>
      </c>
      <c r="O7" s="322">
        <v>52783</v>
      </c>
      <c r="P7" s="90">
        <f t="shared" si="3"/>
        <v>26.981725239616615</v>
      </c>
      <c r="Q7" s="333">
        <v>37.5</v>
      </c>
      <c r="R7" s="334">
        <f t="shared" si="4"/>
        <v>6861.79</v>
      </c>
      <c r="S7" s="334">
        <f t="shared" si="5"/>
        <v>3250.6410550000001</v>
      </c>
      <c r="T7" s="334">
        <f t="shared" si="6"/>
        <v>395.8725</v>
      </c>
      <c r="U7" s="335">
        <f t="shared" si="7"/>
        <v>63291.303554999999</v>
      </c>
      <c r="V7" s="336">
        <f t="shared" si="8"/>
        <v>79114.129443750004</v>
      </c>
    </row>
    <row r="8" spans="1:22" ht="14.4" x14ac:dyDescent="0.3">
      <c r="A8" s="337" t="s">
        <v>41</v>
      </c>
      <c r="B8" s="333" t="s">
        <v>134</v>
      </c>
      <c r="C8" s="322">
        <v>43271</v>
      </c>
      <c r="D8" s="90">
        <f t="shared" si="0"/>
        <v>22.119361022364217</v>
      </c>
      <c r="E8" s="333">
        <v>37.5</v>
      </c>
      <c r="F8" s="334">
        <f t="shared" si="1"/>
        <v>5625.2300000000005</v>
      </c>
      <c r="G8" s="334">
        <f t="shared" si="2"/>
        <v>2724.5957280600001</v>
      </c>
      <c r="H8" s="334">
        <f t="shared" si="9"/>
        <v>324.53249999999997</v>
      </c>
      <c r="I8" s="335">
        <f t="shared" si="10"/>
        <v>51945.358228060002</v>
      </c>
      <c r="J8" s="336">
        <f t="shared" si="11"/>
        <v>64931.697785075005</v>
      </c>
      <c r="K8" s="338"/>
      <c r="L8" s="338"/>
      <c r="M8" s="337" t="s">
        <v>142</v>
      </c>
      <c r="N8" s="333" t="s">
        <v>137</v>
      </c>
      <c r="O8" s="322">
        <v>54204</v>
      </c>
      <c r="P8" s="90">
        <f t="shared" si="3"/>
        <v>27.708115015974442</v>
      </c>
      <c r="Q8" s="333">
        <v>37.5</v>
      </c>
      <c r="R8" s="334">
        <f t="shared" si="4"/>
        <v>7046.52</v>
      </c>
      <c r="S8" s="334">
        <f t="shared" si="5"/>
        <v>3338.1533400000003</v>
      </c>
      <c r="T8" s="334">
        <f t="shared" si="6"/>
        <v>406.53</v>
      </c>
      <c r="U8" s="335">
        <f t="shared" si="7"/>
        <v>64995.20334</v>
      </c>
      <c r="V8" s="336">
        <f t="shared" si="8"/>
        <v>81244.004174999995</v>
      </c>
    </row>
    <row r="9" spans="1:22" ht="14.4" x14ac:dyDescent="0.3">
      <c r="A9" s="337" t="s">
        <v>42</v>
      </c>
      <c r="B9" s="333" t="s">
        <v>134</v>
      </c>
      <c r="C9" s="322">
        <v>43893</v>
      </c>
      <c r="D9" s="90">
        <f t="shared" si="0"/>
        <v>22.437316293929712</v>
      </c>
      <c r="E9" s="333">
        <v>37.5</v>
      </c>
      <c r="F9" s="334">
        <f t="shared" si="1"/>
        <v>5706.09</v>
      </c>
      <c r="G9" s="334">
        <f t="shared" si="2"/>
        <v>2763.7604929799995</v>
      </c>
      <c r="H9" s="334">
        <f t="shared" si="9"/>
        <v>329.19749999999999</v>
      </c>
      <c r="I9" s="335">
        <f t="shared" si="10"/>
        <v>52692.047992979999</v>
      </c>
      <c r="J9" s="336">
        <f t="shared" si="11"/>
        <v>65865.059991225004</v>
      </c>
      <c r="K9" s="338"/>
      <c r="L9" s="338"/>
      <c r="M9" s="337" t="s">
        <v>143</v>
      </c>
      <c r="N9" s="333" t="s">
        <v>137</v>
      </c>
      <c r="O9" s="322">
        <v>55625</v>
      </c>
      <c r="P9" s="90">
        <f t="shared" si="3"/>
        <v>28.43450479233227</v>
      </c>
      <c r="Q9" s="333">
        <v>37.5</v>
      </c>
      <c r="R9" s="334">
        <f t="shared" si="4"/>
        <v>7231.25</v>
      </c>
      <c r="S9" s="334">
        <f t="shared" si="5"/>
        <v>3425.6656250000001</v>
      </c>
      <c r="T9" s="334">
        <f t="shared" si="6"/>
        <v>417.1875</v>
      </c>
      <c r="U9" s="335">
        <f t="shared" si="7"/>
        <v>66699.103124999994</v>
      </c>
      <c r="V9" s="336">
        <f t="shared" si="8"/>
        <v>83373.87890625</v>
      </c>
    </row>
    <row r="10" spans="1:22" ht="14.4" x14ac:dyDescent="0.3">
      <c r="A10" s="337" t="s">
        <v>43</v>
      </c>
      <c r="B10" s="333" t="s">
        <v>134</v>
      </c>
      <c r="C10" s="322">
        <v>44608</v>
      </c>
      <c r="D10" s="90">
        <f t="shared" si="0"/>
        <v>22.802811501597443</v>
      </c>
      <c r="E10" s="333">
        <v>37.5</v>
      </c>
      <c r="F10" s="334">
        <f t="shared" si="1"/>
        <v>5799.04</v>
      </c>
      <c r="G10" s="334">
        <f t="shared" si="2"/>
        <v>2808.7810828799998</v>
      </c>
      <c r="H10" s="334">
        <f t="shared" si="9"/>
        <v>334.56</v>
      </c>
      <c r="I10" s="335">
        <f t="shared" si="10"/>
        <v>53550.381082879998</v>
      </c>
      <c r="J10" s="336">
        <f t="shared" si="11"/>
        <v>66937.976353599995</v>
      </c>
      <c r="K10" s="338"/>
      <c r="L10" s="338"/>
      <c r="M10" s="337" t="s">
        <v>144</v>
      </c>
      <c r="N10" s="333" t="s">
        <v>137</v>
      </c>
      <c r="O10" s="322">
        <v>56371</v>
      </c>
      <c r="P10" s="90">
        <f t="shared" si="3"/>
        <v>28.815846645367412</v>
      </c>
      <c r="Q10" s="333">
        <v>37.5</v>
      </c>
      <c r="R10" s="334">
        <f t="shared" si="4"/>
        <v>7328.2300000000005</v>
      </c>
      <c r="S10" s="334">
        <f t="shared" si="5"/>
        <v>3471.6080350000002</v>
      </c>
      <c r="T10" s="334">
        <f t="shared" si="6"/>
        <v>422.78249999999997</v>
      </c>
      <c r="U10" s="335">
        <f t="shared" si="7"/>
        <v>67593.620535000009</v>
      </c>
      <c r="V10" s="336">
        <f t="shared" si="8"/>
        <v>84492.025668750008</v>
      </c>
    </row>
    <row r="11" spans="1:22" ht="14.4" x14ac:dyDescent="0.3">
      <c r="A11" s="337" t="s">
        <v>44</v>
      </c>
      <c r="B11" s="333" t="s">
        <v>134</v>
      </c>
      <c r="C11" s="322">
        <v>48802</v>
      </c>
      <c r="D11" s="90">
        <f t="shared" si="0"/>
        <v>24.94670926517572</v>
      </c>
      <c r="E11" s="333">
        <v>37.5</v>
      </c>
      <c r="F11" s="334">
        <f t="shared" si="1"/>
        <v>6344.26</v>
      </c>
      <c r="G11" s="334">
        <f t="shared" si="2"/>
        <v>3072.8598997199997</v>
      </c>
      <c r="H11" s="334">
        <f t="shared" si="9"/>
        <v>366.01499999999999</v>
      </c>
      <c r="I11" s="335">
        <f t="shared" si="10"/>
        <v>58585.134899720004</v>
      </c>
      <c r="J11" s="336">
        <f t="shared" si="11"/>
        <v>73231.418624650003</v>
      </c>
      <c r="K11" s="338"/>
      <c r="L11" s="338"/>
      <c r="M11" s="337" t="s">
        <v>145</v>
      </c>
      <c r="N11" s="333" t="s">
        <v>137</v>
      </c>
      <c r="O11" s="322">
        <v>57119</v>
      </c>
      <c r="P11" s="90">
        <f t="shared" si="3"/>
        <v>29.19821086261981</v>
      </c>
      <c r="Q11" s="333">
        <v>37.5</v>
      </c>
      <c r="R11" s="334">
        <f t="shared" si="4"/>
        <v>7425.47</v>
      </c>
      <c r="S11" s="334">
        <f t="shared" si="5"/>
        <v>3517.6736150000002</v>
      </c>
      <c r="T11" s="334">
        <f t="shared" si="6"/>
        <v>428.39249999999998</v>
      </c>
      <c r="U11" s="335">
        <f t="shared" si="7"/>
        <v>68490.53611500001</v>
      </c>
      <c r="V11" s="336">
        <f t="shared" si="8"/>
        <v>85613.170143750016</v>
      </c>
    </row>
    <row r="12" spans="1:22" ht="14.4" x14ac:dyDescent="0.3">
      <c r="A12" s="337" t="s">
        <v>45</v>
      </c>
      <c r="B12" s="333" t="s">
        <v>134</v>
      </c>
      <c r="C12" s="322">
        <v>49822</v>
      </c>
      <c r="D12" s="90">
        <f t="shared" si="0"/>
        <v>25.46811501597444</v>
      </c>
      <c r="E12" s="333">
        <v>37.5</v>
      </c>
      <c r="F12" s="334">
        <f t="shared" si="1"/>
        <v>6476.8600000000006</v>
      </c>
      <c r="G12" s="334">
        <f t="shared" si="2"/>
        <v>3137.0850769199997</v>
      </c>
      <c r="H12" s="334">
        <f t="shared" si="9"/>
        <v>373.66499999999996</v>
      </c>
      <c r="I12" s="335">
        <f t="shared" si="10"/>
        <v>59809.610076919998</v>
      </c>
      <c r="J12" s="336">
        <f t="shared" si="11"/>
        <v>74762.012596150002</v>
      </c>
      <c r="K12" s="338"/>
      <c r="L12" s="338"/>
      <c r="M12" s="337" t="s">
        <v>146</v>
      </c>
      <c r="N12" s="333" t="s">
        <v>137</v>
      </c>
      <c r="O12" s="322">
        <v>58559</v>
      </c>
      <c r="P12" s="90">
        <f t="shared" si="3"/>
        <v>29.934313099041532</v>
      </c>
      <c r="Q12" s="333">
        <v>37.5</v>
      </c>
      <c r="R12" s="334">
        <f t="shared" si="4"/>
        <v>7612.67</v>
      </c>
      <c r="S12" s="334">
        <f t="shared" si="5"/>
        <v>3606.3560149999998</v>
      </c>
      <c r="T12" s="334">
        <f t="shared" si="6"/>
        <v>439.1925</v>
      </c>
      <c r="U12" s="335">
        <f t="shared" si="7"/>
        <v>70217.218515</v>
      </c>
      <c r="V12" s="336">
        <f t="shared" si="8"/>
        <v>87771.523143750004</v>
      </c>
    </row>
    <row r="13" spans="1:22" ht="14.4" x14ac:dyDescent="0.3">
      <c r="A13" s="337" t="s">
        <v>46</v>
      </c>
      <c r="B13" s="333" t="s">
        <v>134</v>
      </c>
      <c r="C13" s="322">
        <v>50851</v>
      </c>
      <c r="D13" s="90">
        <f t="shared" si="0"/>
        <v>25.9941214057508</v>
      </c>
      <c r="E13" s="333">
        <v>37.5</v>
      </c>
      <c r="F13" s="334">
        <f t="shared" si="1"/>
        <v>6610.63</v>
      </c>
      <c r="G13" s="334">
        <f t="shared" si="2"/>
        <v>3201.8769468599994</v>
      </c>
      <c r="H13" s="334">
        <f t="shared" si="9"/>
        <v>381.38249999999999</v>
      </c>
      <c r="I13" s="335">
        <f t="shared" si="10"/>
        <v>61044.889446859997</v>
      </c>
      <c r="J13" s="336">
        <f t="shared" si="11"/>
        <v>76306.111808574991</v>
      </c>
      <c r="K13" s="338"/>
      <c r="L13" s="338"/>
      <c r="M13" s="337" t="s">
        <v>147</v>
      </c>
      <c r="N13" s="333" t="s">
        <v>137</v>
      </c>
      <c r="O13" s="322">
        <v>59450</v>
      </c>
      <c r="P13" s="90">
        <f t="shared" si="3"/>
        <v>30.389776357827476</v>
      </c>
      <c r="Q13" s="333">
        <v>37.5</v>
      </c>
      <c r="R13" s="334">
        <f t="shared" si="4"/>
        <v>7728.5</v>
      </c>
      <c r="S13" s="334">
        <f t="shared" si="5"/>
        <v>3661.2282500000001</v>
      </c>
      <c r="T13" s="334">
        <f t="shared" si="6"/>
        <v>445.875</v>
      </c>
      <c r="U13" s="335">
        <f t="shared" si="7"/>
        <v>71285.60325</v>
      </c>
      <c r="V13" s="336">
        <f t="shared" si="8"/>
        <v>89107.004062499997</v>
      </c>
    </row>
    <row r="14" spans="1:22" ht="14.4" x14ac:dyDescent="0.3">
      <c r="A14" s="337" t="s">
        <v>47</v>
      </c>
      <c r="B14" s="333" t="s">
        <v>134</v>
      </c>
      <c r="C14" s="322">
        <v>52384</v>
      </c>
      <c r="D14" s="90">
        <f t="shared" si="0"/>
        <v>26.777763578274758</v>
      </c>
      <c r="E14" s="333">
        <v>37.5</v>
      </c>
      <c r="F14" s="334">
        <f t="shared" si="1"/>
        <v>6809.92</v>
      </c>
      <c r="G14" s="334">
        <f t="shared" si="2"/>
        <v>3298.4036102399996</v>
      </c>
      <c r="H14" s="334">
        <f t="shared" si="9"/>
        <v>392.88</v>
      </c>
      <c r="I14" s="335">
        <f t="shared" si="10"/>
        <v>62885.203610239994</v>
      </c>
      <c r="J14" s="336">
        <f t="shared" si="11"/>
        <v>78606.504512799991</v>
      </c>
      <c r="K14" s="338"/>
      <c r="L14" s="338"/>
      <c r="M14" s="337" t="s">
        <v>148</v>
      </c>
      <c r="N14" s="333" t="s">
        <v>137</v>
      </c>
      <c r="O14" s="322">
        <v>60336</v>
      </c>
      <c r="P14" s="90">
        <f t="shared" si="3"/>
        <v>30.842683706070286</v>
      </c>
      <c r="Q14" s="333">
        <v>37.5</v>
      </c>
      <c r="R14" s="334">
        <f t="shared" si="4"/>
        <v>7843.68</v>
      </c>
      <c r="S14" s="334">
        <f t="shared" si="5"/>
        <v>3715.7925599999994</v>
      </c>
      <c r="T14" s="334">
        <f t="shared" si="6"/>
        <v>452.52</v>
      </c>
      <c r="U14" s="335">
        <f t="shared" si="7"/>
        <v>72347.992559999999</v>
      </c>
      <c r="V14" s="336">
        <f t="shared" si="8"/>
        <v>90434.990699999995</v>
      </c>
    </row>
    <row r="15" spans="1:22" ht="14.4" x14ac:dyDescent="0.3">
      <c r="A15" s="337" t="s">
        <v>48</v>
      </c>
      <c r="B15" s="333" t="s">
        <v>134</v>
      </c>
      <c r="C15" s="322">
        <v>53412</v>
      </c>
      <c r="D15" s="90">
        <f t="shared" si="0"/>
        <v>27.303258785942493</v>
      </c>
      <c r="E15" s="333">
        <v>37.5</v>
      </c>
      <c r="F15" s="334">
        <f t="shared" si="1"/>
        <v>6943.56</v>
      </c>
      <c r="G15" s="334">
        <f t="shared" si="2"/>
        <v>3363.1325143199997</v>
      </c>
      <c r="H15" s="334">
        <f t="shared" si="9"/>
        <v>400.59</v>
      </c>
      <c r="I15" s="335">
        <f t="shared" si="10"/>
        <v>64119.282514319995</v>
      </c>
      <c r="J15" s="336">
        <f t="shared" si="11"/>
        <v>80149.1031429</v>
      </c>
      <c r="K15" s="338"/>
      <c r="L15" s="338"/>
      <c r="M15" s="337" t="s">
        <v>149</v>
      </c>
      <c r="N15" s="333" t="s">
        <v>137</v>
      </c>
      <c r="O15" s="322">
        <v>62107</v>
      </c>
      <c r="P15" s="90">
        <f t="shared" si="3"/>
        <v>31.747987220447285</v>
      </c>
      <c r="Q15" s="333">
        <v>37.5</v>
      </c>
      <c r="R15" s="334">
        <f t="shared" si="4"/>
        <v>8073.91</v>
      </c>
      <c r="S15" s="334">
        <f t="shared" si="5"/>
        <v>3824.8595950000004</v>
      </c>
      <c r="T15" s="334">
        <f t="shared" si="6"/>
        <v>465.80250000000001</v>
      </c>
      <c r="U15" s="335">
        <f t="shared" si="7"/>
        <v>74471.57209500001</v>
      </c>
      <c r="V15" s="336">
        <f t="shared" si="8"/>
        <v>93089.465118750013</v>
      </c>
    </row>
    <row r="16" spans="1:22" ht="14.4" x14ac:dyDescent="0.3">
      <c r="A16" s="337" t="s">
        <v>49</v>
      </c>
      <c r="B16" s="333" t="s">
        <v>134</v>
      </c>
      <c r="C16" s="322">
        <v>54179</v>
      </c>
      <c r="D16" s="90">
        <f t="shared" si="0"/>
        <v>27.695335463258786</v>
      </c>
      <c r="E16" s="333">
        <v>37.5</v>
      </c>
      <c r="F16" s="334">
        <f t="shared" si="1"/>
        <v>7043.27</v>
      </c>
      <c r="G16" s="334">
        <f t="shared" si="2"/>
        <v>3411.4273289399998</v>
      </c>
      <c r="H16" s="334">
        <f t="shared" si="9"/>
        <v>406.34249999999997</v>
      </c>
      <c r="I16" s="335">
        <f t="shared" si="10"/>
        <v>65040.039828940004</v>
      </c>
      <c r="J16" s="336">
        <f t="shared" si="11"/>
        <v>81300.049786175005</v>
      </c>
      <c r="K16" s="338"/>
      <c r="L16" s="338"/>
      <c r="M16" s="337" t="s">
        <v>150</v>
      </c>
      <c r="N16" s="333" t="s">
        <v>137</v>
      </c>
      <c r="O16" s="322">
        <v>63885</v>
      </c>
      <c r="P16" s="90">
        <f t="shared" si="3"/>
        <v>32.656869009584668</v>
      </c>
      <c r="Q16" s="333">
        <v>37.5</v>
      </c>
      <c r="R16" s="334">
        <f t="shared" si="4"/>
        <v>8305.0500000000011</v>
      </c>
      <c r="S16" s="334">
        <f t="shared" si="5"/>
        <v>3934.3577250000003</v>
      </c>
      <c r="T16" s="334">
        <f t="shared" si="6"/>
        <v>479.13749999999999</v>
      </c>
      <c r="U16" s="335">
        <f t="shared" si="7"/>
        <v>76603.545224999994</v>
      </c>
      <c r="V16" s="336">
        <f t="shared" si="8"/>
        <v>95754.431531249997</v>
      </c>
    </row>
    <row r="17" spans="1:22" ht="14.4" x14ac:dyDescent="0.3">
      <c r="A17" s="337" t="s">
        <v>50</v>
      </c>
      <c r="B17" s="333" t="s">
        <v>134</v>
      </c>
      <c r="C17" s="322">
        <v>55211</v>
      </c>
      <c r="D17" s="90">
        <f t="shared" si="0"/>
        <v>28.222875399361026</v>
      </c>
      <c r="E17" s="333">
        <v>37.5</v>
      </c>
      <c r="F17" s="334">
        <f t="shared" si="1"/>
        <v>7177.43</v>
      </c>
      <c r="G17" s="334">
        <f t="shared" si="2"/>
        <v>3476.4080964599998</v>
      </c>
      <c r="H17" s="334">
        <f t="shared" si="9"/>
        <v>414.08249999999998</v>
      </c>
      <c r="I17" s="335">
        <f t="shared" si="10"/>
        <v>66278.920596460011</v>
      </c>
      <c r="J17" s="336">
        <f t="shared" si="11"/>
        <v>82848.650745575011</v>
      </c>
      <c r="K17" s="338"/>
      <c r="L17" s="338"/>
      <c r="M17" s="337" t="s">
        <v>151</v>
      </c>
      <c r="N17" s="333" t="s">
        <v>137</v>
      </c>
      <c r="O17" s="322">
        <v>65657</v>
      </c>
      <c r="P17" s="90">
        <f t="shared" si="3"/>
        <v>33.562683706070288</v>
      </c>
      <c r="Q17" s="333">
        <v>37.5</v>
      </c>
      <c r="R17" s="334">
        <f t="shared" si="4"/>
        <v>8535.41</v>
      </c>
      <c r="S17" s="334">
        <f t="shared" si="5"/>
        <v>4043.4863450000003</v>
      </c>
      <c r="T17" s="334">
        <f t="shared" si="6"/>
        <v>492.42750000000001</v>
      </c>
      <c r="U17" s="335">
        <f t="shared" si="7"/>
        <v>78728.323845000006</v>
      </c>
      <c r="V17" s="336">
        <f t="shared" si="8"/>
        <v>98410.404806250008</v>
      </c>
    </row>
    <row r="18" spans="1:22" ht="14.4" x14ac:dyDescent="0.3">
      <c r="A18" s="337" t="s">
        <v>51</v>
      </c>
      <c r="B18" s="333" t="s">
        <v>134</v>
      </c>
      <c r="C18" s="322">
        <v>56757</v>
      </c>
      <c r="D18" s="90">
        <f t="shared" si="0"/>
        <v>29.013162939297125</v>
      </c>
      <c r="E18" s="333">
        <v>37.5</v>
      </c>
      <c r="F18" s="334">
        <f t="shared" si="1"/>
        <v>7378.41</v>
      </c>
      <c r="G18" s="334">
        <f t="shared" si="2"/>
        <v>3573.7533160199996</v>
      </c>
      <c r="H18" s="334">
        <f t="shared" si="9"/>
        <v>425.67750000000001</v>
      </c>
      <c r="I18" s="335">
        <f t="shared" si="10"/>
        <v>68134.840816020005</v>
      </c>
      <c r="J18" s="336">
        <f t="shared" si="11"/>
        <v>85168.551020025014</v>
      </c>
      <c r="K18" s="338"/>
      <c r="L18" s="338"/>
      <c r="M18" s="337" t="s">
        <v>152</v>
      </c>
      <c r="N18" s="333" t="s">
        <v>137</v>
      </c>
      <c r="O18" s="322">
        <v>67431</v>
      </c>
      <c r="P18" s="90">
        <f t="shared" si="3"/>
        <v>34.469520766773158</v>
      </c>
      <c r="Q18" s="333">
        <v>37.5</v>
      </c>
      <c r="R18" s="334">
        <f t="shared" si="4"/>
        <v>8766.0300000000007</v>
      </c>
      <c r="S18" s="334">
        <f t="shared" si="5"/>
        <v>4152.7381349999996</v>
      </c>
      <c r="T18" s="334">
        <f t="shared" si="6"/>
        <v>505.73249999999996</v>
      </c>
      <c r="U18" s="335">
        <f t="shared" si="7"/>
        <v>80855.500634999989</v>
      </c>
      <c r="V18" s="336">
        <f t="shared" si="8"/>
        <v>101069.37579374999</v>
      </c>
    </row>
    <row r="19" spans="1:22" ht="14.4" x14ac:dyDescent="0.3">
      <c r="A19" s="337" t="s">
        <v>52</v>
      </c>
      <c r="B19" s="333" t="s">
        <v>134</v>
      </c>
      <c r="C19" s="322">
        <v>58303</v>
      </c>
      <c r="D19" s="90">
        <f t="shared" si="0"/>
        <v>29.803450479233227</v>
      </c>
      <c r="E19" s="333">
        <v>37.5</v>
      </c>
      <c r="F19" s="334">
        <f t="shared" si="1"/>
        <v>7579.39</v>
      </c>
      <c r="G19" s="334">
        <f t="shared" si="2"/>
        <v>3671.0985355799994</v>
      </c>
      <c r="H19" s="334">
        <f t="shared" si="9"/>
        <v>437.27249999999998</v>
      </c>
      <c r="I19" s="335">
        <f t="shared" si="10"/>
        <v>69990.761035579999</v>
      </c>
      <c r="J19" s="336">
        <f t="shared" si="11"/>
        <v>87488.451294475002</v>
      </c>
      <c r="K19" s="338"/>
      <c r="L19" s="338"/>
      <c r="M19" s="337" t="s">
        <v>153</v>
      </c>
      <c r="N19" s="333" t="s">
        <v>137</v>
      </c>
      <c r="O19" s="322">
        <v>69347</v>
      </c>
      <c r="P19" s="90">
        <f t="shared" si="3"/>
        <v>35.448945686900956</v>
      </c>
      <c r="Q19" s="333">
        <v>37.5</v>
      </c>
      <c r="R19" s="334">
        <f t="shared" si="4"/>
        <v>9015.11</v>
      </c>
      <c r="S19" s="334">
        <f t="shared" si="5"/>
        <v>4270.7349949999998</v>
      </c>
      <c r="T19" s="334">
        <f t="shared" si="6"/>
        <v>520.10249999999996</v>
      </c>
      <c r="U19" s="335">
        <f t="shared" si="7"/>
        <v>83152.947495</v>
      </c>
      <c r="V19" s="336">
        <f t="shared" si="8"/>
        <v>103941.18436874999</v>
      </c>
    </row>
    <row r="20" spans="1:22" ht="14.4" x14ac:dyDescent="0.3">
      <c r="A20" s="337" t="s">
        <v>53</v>
      </c>
      <c r="B20" s="333" t="s">
        <v>134</v>
      </c>
      <c r="C20" s="322">
        <v>59852</v>
      </c>
      <c r="D20" s="90">
        <f t="shared" si="0"/>
        <v>30.59527156549521</v>
      </c>
      <c r="E20" s="333">
        <v>37.5</v>
      </c>
      <c r="F20" s="334">
        <f t="shared" si="1"/>
        <v>7780.76</v>
      </c>
      <c r="G20" s="334">
        <f t="shared" si="2"/>
        <v>3768.6326527199994</v>
      </c>
      <c r="H20" s="334">
        <f t="shared" si="9"/>
        <v>448.89</v>
      </c>
      <c r="I20" s="335">
        <f t="shared" si="10"/>
        <v>71850.282652719994</v>
      </c>
      <c r="J20" s="336">
        <f t="shared" si="11"/>
        <v>89812.853315899993</v>
      </c>
      <c r="K20" s="338"/>
      <c r="L20" s="338"/>
      <c r="M20" s="337" t="s">
        <v>154</v>
      </c>
      <c r="N20" s="333" t="s">
        <v>137</v>
      </c>
      <c r="O20" s="322">
        <v>71287</v>
      </c>
      <c r="P20" s="90">
        <f t="shared" si="3"/>
        <v>36.440638977635786</v>
      </c>
      <c r="Q20" s="333">
        <v>37.5</v>
      </c>
      <c r="R20" s="334">
        <f t="shared" si="4"/>
        <v>9267.31</v>
      </c>
      <c r="S20" s="334">
        <f t="shared" si="5"/>
        <v>4390.209895</v>
      </c>
      <c r="T20" s="334">
        <f t="shared" si="6"/>
        <v>534.65250000000003</v>
      </c>
      <c r="U20" s="335">
        <f t="shared" si="7"/>
        <v>85479.172395000001</v>
      </c>
      <c r="V20" s="336">
        <f t="shared" si="8"/>
        <v>106848.96549375</v>
      </c>
    </row>
    <row r="21" spans="1:22" ht="14.4" x14ac:dyDescent="0.3">
      <c r="A21" s="337" t="s">
        <v>54</v>
      </c>
      <c r="B21" s="333" t="s">
        <v>134</v>
      </c>
      <c r="C21" s="322">
        <v>61397</v>
      </c>
      <c r="D21" s="90">
        <f t="shared" si="0"/>
        <v>31.385047923322684</v>
      </c>
      <c r="E21" s="333">
        <v>37.5</v>
      </c>
      <c r="F21" s="334">
        <f t="shared" si="1"/>
        <v>7981.6100000000006</v>
      </c>
      <c r="G21" s="334">
        <f t="shared" si="2"/>
        <v>3865.9149064199996</v>
      </c>
      <c r="H21" s="334">
        <f t="shared" si="9"/>
        <v>460.47749999999996</v>
      </c>
      <c r="I21" s="335">
        <f t="shared" si="10"/>
        <v>73705.002406419997</v>
      </c>
      <c r="J21" s="336">
        <f t="shared" si="11"/>
        <v>92131.253008025</v>
      </c>
      <c r="K21" s="338"/>
      <c r="L21" s="338"/>
      <c r="M21" s="337" t="s">
        <v>155</v>
      </c>
      <c r="N21" s="333" t="s">
        <v>137</v>
      </c>
      <c r="O21" s="322">
        <v>73206</v>
      </c>
      <c r="P21" s="90">
        <f t="shared" si="3"/>
        <v>37.421597444089457</v>
      </c>
      <c r="Q21" s="333">
        <v>37.5</v>
      </c>
      <c r="R21" s="334">
        <f t="shared" si="4"/>
        <v>9516.7800000000007</v>
      </c>
      <c r="S21" s="334">
        <f t="shared" si="5"/>
        <v>4508.3915099999995</v>
      </c>
      <c r="T21" s="334">
        <f t="shared" si="6"/>
        <v>549.04499999999996</v>
      </c>
      <c r="U21" s="335">
        <f t="shared" si="7"/>
        <v>87780.216509999998</v>
      </c>
      <c r="V21" s="336">
        <f t="shared" si="8"/>
        <v>109725.2706375</v>
      </c>
    </row>
    <row r="22" spans="1:22" ht="14.4" x14ac:dyDescent="0.3">
      <c r="A22" s="337" t="s">
        <v>55</v>
      </c>
      <c r="B22" s="333" t="s">
        <v>134</v>
      </c>
      <c r="C22" s="322">
        <v>63973</v>
      </c>
      <c r="D22" s="90">
        <f t="shared" si="0"/>
        <v>32.70185303514377</v>
      </c>
      <c r="E22" s="333">
        <v>37.5</v>
      </c>
      <c r="F22" s="334">
        <f t="shared" si="1"/>
        <v>8316.49</v>
      </c>
      <c r="G22" s="334">
        <f t="shared" si="2"/>
        <v>4028.1149617799997</v>
      </c>
      <c r="H22" s="334">
        <f t="shared" si="9"/>
        <v>479.79749999999996</v>
      </c>
      <c r="I22" s="335">
        <f t="shared" si="10"/>
        <v>76797.402461780002</v>
      </c>
      <c r="J22" s="336">
        <f t="shared" si="11"/>
        <v>95996.753077225003</v>
      </c>
      <c r="K22" s="338"/>
      <c r="L22" s="338"/>
      <c r="M22" s="337" t="s">
        <v>156</v>
      </c>
      <c r="N22" s="333" t="s">
        <v>137</v>
      </c>
      <c r="O22" s="322">
        <v>74470</v>
      </c>
      <c r="P22" s="90">
        <f t="shared" si="3"/>
        <v>38.067731629392974</v>
      </c>
      <c r="Q22" s="333">
        <v>37.5</v>
      </c>
      <c r="R22" s="334">
        <f t="shared" si="4"/>
        <v>9681.1</v>
      </c>
      <c r="S22" s="334">
        <f t="shared" si="5"/>
        <v>4586.23495</v>
      </c>
      <c r="T22" s="334">
        <f t="shared" si="6"/>
        <v>558.52499999999998</v>
      </c>
      <c r="U22" s="335">
        <f t="shared" si="7"/>
        <v>89295.859949999998</v>
      </c>
      <c r="V22" s="336">
        <f t="shared" si="8"/>
        <v>111619.8249375</v>
      </c>
    </row>
    <row r="23" spans="1:22" ht="14.4" x14ac:dyDescent="0.3">
      <c r="A23" s="337" t="s">
        <v>56</v>
      </c>
      <c r="B23" s="333" t="s">
        <v>134</v>
      </c>
      <c r="C23" s="322">
        <v>65520</v>
      </c>
      <c r="D23" s="90">
        <f t="shared" si="0"/>
        <v>33.492651757188497</v>
      </c>
      <c r="E23" s="333">
        <v>37.5</v>
      </c>
      <c r="F23" s="334">
        <f t="shared" si="1"/>
        <v>8517.6</v>
      </c>
      <c r="G23" s="334">
        <f t="shared" si="2"/>
        <v>4125.5231471999996</v>
      </c>
      <c r="H23" s="334">
        <f t="shared" si="9"/>
        <v>491.4</v>
      </c>
      <c r="I23" s="335">
        <f t="shared" si="10"/>
        <v>78654.523147200001</v>
      </c>
      <c r="J23" s="336">
        <f t="shared" si="11"/>
        <v>98318.153934000002</v>
      </c>
      <c r="K23" s="338"/>
      <c r="L23" s="338"/>
      <c r="M23" s="337" t="s">
        <v>157</v>
      </c>
      <c r="N23" s="333" t="s">
        <v>137</v>
      </c>
      <c r="O23" s="322">
        <v>75734</v>
      </c>
      <c r="P23" s="90">
        <f t="shared" si="3"/>
        <v>38.713865814696483</v>
      </c>
      <c r="Q23" s="333">
        <v>37.5</v>
      </c>
      <c r="R23" s="334">
        <f t="shared" si="4"/>
        <v>9845.42</v>
      </c>
      <c r="S23" s="334">
        <f t="shared" si="5"/>
        <v>4664.0783899999997</v>
      </c>
      <c r="T23" s="334">
        <f t="shared" si="6"/>
        <v>568.005</v>
      </c>
      <c r="U23" s="335">
        <f t="shared" si="7"/>
        <v>90811.503389999998</v>
      </c>
      <c r="V23" s="336">
        <f t="shared" si="8"/>
        <v>113514.37923749999</v>
      </c>
    </row>
    <row r="24" spans="1:22" ht="14.4" x14ac:dyDescent="0.3">
      <c r="A24" s="337" t="s">
        <v>57</v>
      </c>
      <c r="B24" s="333" t="s">
        <v>134</v>
      </c>
      <c r="C24" s="322">
        <v>66809</v>
      </c>
      <c r="D24" s="90">
        <f t="shared" si="0"/>
        <v>34.15156549520767</v>
      </c>
      <c r="E24" s="333">
        <v>37.5</v>
      </c>
      <c r="F24" s="334">
        <f t="shared" si="1"/>
        <v>8685.17</v>
      </c>
      <c r="G24" s="334">
        <f t="shared" si="2"/>
        <v>4206.6861407399992</v>
      </c>
      <c r="H24" s="334">
        <f t="shared" si="9"/>
        <v>501.0675</v>
      </c>
      <c r="I24" s="335">
        <f t="shared" si="10"/>
        <v>80201.923640740002</v>
      </c>
      <c r="J24" s="336">
        <f t="shared" si="11"/>
        <v>100252.404550925</v>
      </c>
      <c r="K24" s="338"/>
      <c r="L24" s="338"/>
      <c r="M24" s="337" t="s">
        <v>158</v>
      </c>
      <c r="N24" s="333" t="s">
        <v>137</v>
      </c>
      <c r="O24" s="322">
        <v>78247</v>
      </c>
      <c r="P24" s="90">
        <f t="shared" si="3"/>
        <v>39.998466453674119</v>
      </c>
      <c r="Q24" s="333">
        <v>37.5</v>
      </c>
      <c r="R24" s="334">
        <f t="shared" si="4"/>
        <v>10172.11</v>
      </c>
      <c r="S24" s="334">
        <f t="shared" si="5"/>
        <v>4818.8414949999997</v>
      </c>
      <c r="T24" s="334">
        <f t="shared" si="6"/>
        <v>586.85249999999996</v>
      </c>
      <c r="U24" s="335">
        <f t="shared" si="7"/>
        <v>93824.803994999995</v>
      </c>
      <c r="V24" s="336">
        <f t="shared" si="8"/>
        <v>117281.00499374999</v>
      </c>
    </row>
    <row r="25" spans="1:22" ht="14.4" x14ac:dyDescent="0.3">
      <c r="A25" s="337" t="s">
        <v>58</v>
      </c>
      <c r="B25" s="333" t="s">
        <v>134</v>
      </c>
      <c r="C25" s="322">
        <v>68095</v>
      </c>
      <c r="D25" s="90">
        <f t="shared" si="0"/>
        <v>34.808945686900955</v>
      </c>
      <c r="E25" s="333">
        <v>37.5</v>
      </c>
      <c r="F25" s="334">
        <f t="shared" si="1"/>
        <v>8852.35</v>
      </c>
      <c r="G25" s="334">
        <f t="shared" si="2"/>
        <v>4287.6602366999996</v>
      </c>
      <c r="H25" s="334">
        <f t="shared" si="9"/>
        <v>510.71249999999998</v>
      </c>
      <c r="I25" s="335">
        <f t="shared" si="10"/>
        <v>81745.722736700001</v>
      </c>
      <c r="J25" s="336">
        <f t="shared" si="11"/>
        <v>102182.15342087499</v>
      </c>
      <c r="K25" s="338"/>
      <c r="L25" s="338"/>
      <c r="M25" s="337" t="s">
        <v>159</v>
      </c>
      <c r="N25" s="333" t="s">
        <v>137</v>
      </c>
      <c r="O25" s="322">
        <v>80752</v>
      </c>
      <c r="P25" s="90">
        <f t="shared" si="3"/>
        <v>41.278977635782745</v>
      </c>
      <c r="Q25" s="333">
        <v>37.5</v>
      </c>
      <c r="R25" s="334">
        <f t="shared" si="4"/>
        <v>10497.76</v>
      </c>
      <c r="S25" s="334">
        <f t="shared" si="5"/>
        <v>4973.1119199999994</v>
      </c>
      <c r="T25" s="334">
        <f t="shared" si="6"/>
        <v>605.64</v>
      </c>
      <c r="U25" s="335">
        <f t="shared" si="7"/>
        <v>96828.51191999999</v>
      </c>
      <c r="V25" s="336">
        <f t="shared" si="8"/>
        <v>121035.63989999998</v>
      </c>
    </row>
    <row r="26" spans="1:22" ht="14.4" x14ac:dyDescent="0.3">
      <c r="A26" s="337" t="s">
        <v>59</v>
      </c>
      <c r="B26" s="333" t="s">
        <v>134</v>
      </c>
      <c r="C26" s="322">
        <v>69128</v>
      </c>
      <c r="D26" s="90">
        <f t="shared" si="0"/>
        <v>35.336996805111816</v>
      </c>
      <c r="E26" s="333">
        <v>37.5</v>
      </c>
      <c r="F26" s="334">
        <f t="shared" si="1"/>
        <v>8986.64</v>
      </c>
      <c r="G26" s="334">
        <f t="shared" si="2"/>
        <v>4352.7039700799996</v>
      </c>
      <c r="H26" s="334">
        <f t="shared" si="9"/>
        <v>518.46</v>
      </c>
      <c r="I26" s="335">
        <f t="shared" si="10"/>
        <v>82985.80397008</v>
      </c>
      <c r="J26" s="336">
        <f t="shared" si="11"/>
        <v>103732.2549626</v>
      </c>
      <c r="K26" s="338"/>
      <c r="L26" s="338"/>
      <c r="M26" s="337" t="s">
        <v>160</v>
      </c>
      <c r="N26" s="333" t="s">
        <v>137</v>
      </c>
      <c r="O26" s="322">
        <v>83284</v>
      </c>
      <c r="P26" s="90">
        <f t="shared" si="3"/>
        <v>42.573290734824283</v>
      </c>
      <c r="Q26" s="333">
        <v>37.5</v>
      </c>
      <c r="R26" s="334">
        <f t="shared" si="4"/>
        <v>10826.92</v>
      </c>
      <c r="S26" s="334">
        <f t="shared" si="5"/>
        <v>5129.0451400000002</v>
      </c>
      <c r="T26" s="334">
        <f t="shared" si="6"/>
        <v>624.63</v>
      </c>
      <c r="U26" s="335">
        <f t="shared" si="7"/>
        <v>99864.595140000005</v>
      </c>
      <c r="V26" s="336">
        <f t="shared" si="8"/>
        <v>124830.743925</v>
      </c>
    </row>
    <row r="27" spans="1:22" ht="14.4" x14ac:dyDescent="0.3">
      <c r="A27" s="337" t="s">
        <v>60</v>
      </c>
      <c r="B27" s="333" t="s">
        <v>134</v>
      </c>
      <c r="C27" s="322">
        <v>71187</v>
      </c>
      <c r="D27" s="90">
        <f t="shared" si="0"/>
        <v>36.38952076677316</v>
      </c>
      <c r="E27" s="333">
        <v>37.5</v>
      </c>
      <c r="F27" s="334">
        <f t="shared" si="1"/>
        <v>9254.31</v>
      </c>
      <c r="G27" s="334">
        <f t="shared" si="2"/>
        <v>4482.3506758199992</v>
      </c>
      <c r="H27" s="334">
        <f t="shared" si="9"/>
        <v>533.90250000000003</v>
      </c>
      <c r="I27" s="335">
        <f t="shared" si="10"/>
        <v>85457.563175819989</v>
      </c>
      <c r="J27" s="336">
        <f t="shared" si="11"/>
        <v>106821.95396977499</v>
      </c>
      <c r="K27" s="338"/>
      <c r="L27" s="338"/>
      <c r="M27" s="337" t="s">
        <v>161</v>
      </c>
      <c r="N27" s="333" t="s">
        <v>137</v>
      </c>
      <c r="O27" s="322">
        <v>88799</v>
      </c>
      <c r="P27" s="90">
        <f t="shared" si="3"/>
        <v>45.392460063897758</v>
      </c>
      <c r="Q27" s="333">
        <v>37.5</v>
      </c>
      <c r="R27" s="334">
        <f t="shared" si="4"/>
        <v>11543.87</v>
      </c>
      <c r="S27" s="334">
        <f t="shared" si="5"/>
        <v>5468.6864150000001</v>
      </c>
      <c r="T27" s="334">
        <f t="shared" si="6"/>
        <v>665.99249999999995</v>
      </c>
      <c r="U27" s="335">
        <f t="shared" si="7"/>
        <v>106477.54891499999</v>
      </c>
      <c r="V27" s="336">
        <f t="shared" si="8"/>
        <v>133096.93614374998</v>
      </c>
    </row>
    <row r="28" spans="1:22" ht="14.4" x14ac:dyDescent="0.3">
      <c r="A28" s="337" t="s">
        <v>61</v>
      </c>
      <c r="B28" s="333" t="s">
        <v>134</v>
      </c>
      <c r="C28" s="322">
        <v>73768</v>
      </c>
      <c r="D28" s="90">
        <f t="shared" si="0"/>
        <v>37.708881789137379</v>
      </c>
      <c r="E28" s="333">
        <v>37.5</v>
      </c>
      <c r="F28" s="334">
        <f t="shared" si="1"/>
        <v>9589.84</v>
      </c>
      <c r="G28" s="334">
        <f t="shared" si="2"/>
        <v>4644.8655604799997</v>
      </c>
      <c r="H28" s="334">
        <f t="shared" si="9"/>
        <v>553.26</v>
      </c>
      <c r="I28" s="335">
        <f t="shared" si="10"/>
        <v>88555.965560479992</v>
      </c>
      <c r="J28" s="336">
        <f t="shared" si="11"/>
        <v>110694.9569506</v>
      </c>
      <c r="K28" s="338"/>
      <c r="L28" s="338"/>
      <c r="M28" s="337" t="s">
        <v>162</v>
      </c>
      <c r="N28" s="333" t="s">
        <v>137</v>
      </c>
      <c r="O28" s="322">
        <v>91779</v>
      </c>
      <c r="P28" s="90">
        <f t="shared" si="3"/>
        <v>46.915782747603835</v>
      </c>
      <c r="Q28" s="333">
        <v>37.5</v>
      </c>
      <c r="R28" s="334">
        <f t="shared" si="4"/>
        <v>11931.27</v>
      </c>
      <c r="S28" s="334">
        <f t="shared" si="5"/>
        <v>5652.209715</v>
      </c>
      <c r="T28" s="334">
        <f t="shared" si="6"/>
        <v>688.34249999999997</v>
      </c>
      <c r="U28" s="335">
        <f t="shared" si="7"/>
        <v>110050.82221500001</v>
      </c>
      <c r="V28" s="336">
        <f t="shared" si="8"/>
        <v>137563.52776875001</v>
      </c>
    </row>
    <row r="29" spans="1:22" ht="14.4" x14ac:dyDescent="0.3">
      <c r="A29" s="337" t="s">
        <v>62</v>
      </c>
      <c r="B29" s="333" t="s">
        <v>134</v>
      </c>
      <c r="C29" s="322">
        <v>76862</v>
      </c>
      <c r="D29" s="90">
        <f t="shared" si="0"/>
        <v>39.29047923322684</v>
      </c>
      <c r="E29" s="333">
        <v>37.5</v>
      </c>
      <c r="F29" s="334">
        <f t="shared" si="1"/>
        <v>9992.06</v>
      </c>
      <c r="G29" s="334">
        <f t="shared" si="2"/>
        <v>4839.6819313199994</v>
      </c>
      <c r="H29" s="334">
        <f t="shared" si="9"/>
        <v>576.46500000000003</v>
      </c>
      <c r="I29" s="335">
        <f t="shared" si="10"/>
        <v>92270.20693131999</v>
      </c>
      <c r="J29" s="336">
        <f t="shared" si="11"/>
        <v>115337.75866414999</v>
      </c>
      <c r="K29" s="338"/>
      <c r="L29" s="338"/>
      <c r="M29" s="337" t="s">
        <v>163</v>
      </c>
      <c r="N29" s="333" t="s">
        <v>137</v>
      </c>
      <c r="O29" s="322">
        <v>94782</v>
      </c>
      <c r="P29" s="90">
        <f t="shared" si="3"/>
        <v>48.450862619808305</v>
      </c>
      <c r="Q29" s="333">
        <v>37.5</v>
      </c>
      <c r="R29" s="334">
        <f t="shared" si="4"/>
        <v>12321.66</v>
      </c>
      <c r="S29" s="334">
        <f t="shared" si="5"/>
        <v>5837.1494700000003</v>
      </c>
      <c r="T29" s="334">
        <f t="shared" si="6"/>
        <v>710.86500000000001</v>
      </c>
      <c r="U29" s="335">
        <f t="shared" si="7"/>
        <v>113651.67447000001</v>
      </c>
      <c r="V29" s="336">
        <f t="shared" si="8"/>
        <v>142064.59308750002</v>
      </c>
    </row>
    <row r="30" spans="1:22" ht="14.4" x14ac:dyDescent="0.3">
      <c r="A30" s="337" t="s">
        <v>63</v>
      </c>
      <c r="B30" s="333" t="s">
        <v>134</v>
      </c>
      <c r="C30" s="322">
        <v>79438</v>
      </c>
      <c r="D30" s="90">
        <f t="shared" si="0"/>
        <v>40.607284345047923</v>
      </c>
      <c r="E30" s="333">
        <v>37.5</v>
      </c>
      <c r="F30" s="334">
        <f t="shared" si="1"/>
        <v>10326.94</v>
      </c>
      <c r="G30" s="334">
        <f t="shared" si="2"/>
        <v>5001.8819866799995</v>
      </c>
      <c r="H30" s="334">
        <f t="shared" si="9"/>
        <v>595.78499999999997</v>
      </c>
      <c r="I30" s="335">
        <f t="shared" si="10"/>
        <v>95362.60698668001</v>
      </c>
      <c r="J30" s="336">
        <f t="shared" si="11"/>
        <v>119203.25873335001</v>
      </c>
      <c r="K30" s="338"/>
      <c r="L30" s="338"/>
      <c r="M30" s="337" t="s">
        <v>164</v>
      </c>
      <c r="N30" s="333" t="s">
        <v>137</v>
      </c>
      <c r="O30" s="322">
        <v>96132</v>
      </c>
      <c r="P30" s="90">
        <f t="shared" si="3"/>
        <v>49.140958466453675</v>
      </c>
      <c r="Q30" s="333">
        <v>37.5</v>
      </c>
      <c r="R30" s="334">
        <f t="shared" si="4"/>
        <v>12497.16</v>
      </c>
      <c r="S30" s="334">
        <f t="shared" si="5"/>
        <v>5920.2892200000006</v>
      </c>
      <c r="T30" s="334">
        <f t="shared" si="6"/>
        <v>720.99</v>
      </c>
      <c r="U30" s="335">
        <f t="shared" si="7"/>
        <v>115270.43922000001</v>
      </c>
      <c r="V30" s="336">
        <f t="shared" si="8"/>
        <v>144088.04902500001</v>
      </c>
    </row>
    <row r="31" spans="1:22" ht="14.4" x14ac:dyDescent="0.3">
      <c r="A31" s="337" t="s">
        <v>64</v>
      </c>
      <c r="B31" s="333" t="s">
        <v>134</v>
      </c>
      <c r="C31" s="322">
        <v>80983</v>
      </c>
      <c r="D31" s="90">
        <f t="shared" si="0"/>
        <v>41.3970607028754</v>
      </c>
      <c r="E31" s="333">
        <v>37.5</v>
      </c>
      <c r="F31" s="334">
        <f t="shared" si="1"/>
        <v>10527.79</v>
      </c>
      <c r="G31" s="334">
        <f t="shared" si="2"/>
        <v>5099.1642403799997</v>
      </c>
      <c r="H31" s="334">
        <f t="shared" si="9"/>
        <v>607.37249999999995</v>
      </c>
      <c r="I31" s="335">
        <f t="shared" si="10"/>
        <v>97217.326740379998</v>
      </c>
      <c r="J31" s="336">
        <f t="shared" si="11"/>
        <v>121521.65842547501</v>
      </c>
      <c r="K31" s="338"/>
      <c r="L31" s="338"/>
      <c r="M31" s="337" t="s">
        <v>165</v>
      </c>
      <c r="N31" s="333" t="s">
        <v>137</v>
      </c>
      <c r="O31" s="322">
        <v>97480</v>
      </c>
      <c r="P31" s="90">
        <f t="shared" si="3"/>
        <v>49.830031948881789</v>
      </c>
      <c r="Q31" s="333">
        <v>37.5</v>
      </c>
      <c r="R31" s="334">
        <f t="shared" si="4"/>
        <v>12672.4</v>
      </c>
      <c r="S31" s="334">
        <f t="shared" si="5"/>
        <v>6003.3058000000001</v>
      </c>
      <c r="T31" s="334">
        <f t="shared" si="6"/>
        <v>731.1</v>
      </c>
      <c r="U31" s="335">
        <f t="shared" si="7"/>
        <v>116886.8058</v>
      </c>
      <c r="V31" s="336">
        <f t="shared" si="8"/>
        <v>146108.50725</v>
      </c>
    </row>
    <row r="32" spans="1:22" ht="14.4" x14ac:dyDescent="0.3">
      <c r="A32" s="337" t="s">
        <v>65</v>
      </c>
      <c r="B32" s="333" t="s">
        <v>134</v>
      </c>
      <c r="C32" s="322">
        <v>82528</v>
      </c>
      <c r="D32" s="90">
        <f t="shared" si="0"/>
        <v>42.186837060702871</v>
      </c>
      <c r="E32" s="333">
        <v>37.5</v>
      </c>
      <c r="F32" s="334">
        <f t="shared" si="1"/>
        <v>10728.640000000001</v>
      </c>
      <c r="G32" s="334">
        <f t="shared" si="2"/>
        <v>5196.446494079999</v>
      </c>
      <c r="H32" s="334">
        <f t="shared" si="9"/>
        <v>618.95999999999992</v>
      </c>
      <c r="I32" s="335">
        <f t="shared" si="10"/>
        <v>99072.046494080001</v>
      </c>
      <c r="J32" s="336">
        <f t="shared" si="11"/>
        <v>123840.0581176</v>
      </c>
      <c r="K32" s="338"/>
      <c r="L32" s="338"/>
      <c r="M32" s="337" t="s">
        <v>166</v>
      </c>
      <c r="N32" s="333" t="s">
        <v>137</v>
      </c>
      <c r="O32" s="322">
        <v>100177</v>
      </c>
      <c r="P32" s="90">
        <f t="shared" si="3"/>
        <v>51.208690095846642</v>
      </c>
      <c r="Q32" s="333">
        <v>37.5</v>
      </c>
      <c r="R32" s="334">
        <f t="shared" si="4"/>
        <v>13023.01</v>
      </c>
      <c r="S32" s="334">
        <f t="shared" si="5"/>
        <v>6169.4005449999995</v>
      </c>
      <c r="T32" s="334">
        <f t="shared" si="6"/>
        <v>751.32749999999999</v>
      </c>
      <c r="U32" s="335">
        <f t="shared" si="7"/>
        <v>120120.73804499999</v>
      </c>
      <c r="V32" s="336">
        <f t="shared" si="8"/>
        <v>150150.92255624998</v>
      </c>
    </row>
    <row r="33" spans="1:22" ht="14.4" x14ac:dyDescent="0.3">
      <c r="A33" s="337" t="s">
        <v>66</v>
      </c>
      <c r="B33" s="333" t="s">
        <v>134</v>
      </c>
      <c r="C33" s="322">
        <v>84075</v>
      </c>
      <c r="D33" s="90">
        <f t="shared" si="0"/>
        <v>42.977635782747605</v>
      </c>
      <c r="E33" s="333">
        <v>37.5</v>
      </c>
      <c r="F33" s="334">
        <f t="shared" si="1"/>
        <v>10929.75</v>
      </c>
      <c r="G33" s="334">
        <f t="shared" si="2"/>
        <v>5293.8546794999993</v>
      </c>
      <c r="H33" s="334">
        <f t="shared" si="9"/>
        <v>630.5625</v>
      </c>
      <c r="I33" s="335">
        <f t="shared" si="10"/>
        <v>100929.1671795</v>
      </c>
      <c r="J33" s="336">
        <f t="shared" si="11"/>
        <v>126161.458974375</v>
      </c>
      <c r="K33" s="338"/>
      <c r="L33" s="338"/>
      <c r="M33" s="337" t="s">
        <v>167</v>
      </c>
      <c r="N33" s="333" t="s">
        <v>137</v>
      </c>
      <c r="O33" s="322">
        <v>102872</v>
      </c>
      <c r="P33" s="90">
        <f t="shared" si="3"/>
        <v>52.586325878594245</v>
      </c>
      <c r="Q33" s="333">
        <v>37.5</v>
      </c>
      <c r="R33" s="334">
        <f t="shared" si="4"/>
        <v>13373.36</v>
      </c>
      <c r="S33" s="334">
        <f t="shared" si="5"/>
        <v>6335.37212</v>
      </c>
      <c r="T33" s="334">
        <f t="shared" si="6"/>
        <v>771.54</v>
      </c>
      <c r="U33" s="335">
        <f t="shared" si="7"/>
        <v>123352.27211999999</v>
      </c>
      <c r="V33" s="336">
        <f t="shared" si="8"/>
        <v>154190.34015</v>
      </c>
    </row>
    <row r="34" spans="1:22" ht="14.4" x14ac:dyDescent="0.3">
      <c r="A34" s="337" t="s">
        <v>67</v>
      </c>
      <c r="B34" s="333" t="s">
        <v>134</v>
      </c>
      <c r="C34" s="322">
        <v>87168</v>
      </c>
      <c r="D34" s="90">
        <f t="shared" si="0"/>
        <v>44.558722044728434</v>
      </c>
      <c r="E34" s="333">
        <v>37.5</v>
      </c>
      <c r="F34" s="334">
        <f t="shared" si="1"/>
        <v>11331.84</v>
      </c>
      <c r="G34" s="334">
        <f t="shared" si="2"/>
        <v>5488.608084479999</v>
      </c>
      <c r="H34" s="334">
        <f t="shared" si="9"/>
        <v>653.76</v>
      </c>
      <c r="I34" s="335">
        <f t="shared" si="10"/>
        <v>104642.20808447999</v>
      </c>
      <c r="J34" s="336">
        <f t="shared" si="11"/>
        <v>130802.7601056</v>
      </c>
      <c r="K34" s="338"/>
      <c r="L34" s="338"/>
      <c r="M34" s="337" t="s">
        <v>168</v>
      </c>
      <c r="N34" s="333" t="s">
        <v>137</v>
      </c>
      <c r="O34" s="322">
        <v>105570</v>
      </c>
      <c r="P34" s="90">
        <f t="shared" si="3"/>
        <v>53.965495207667729</v>
      </c>
      <c r="Q34" s="333">
        <v>37.5</v>
      </c>
      <c r="R34" s="334">
        <f t="shared" si="4"/>
        <v>13724.1</v>
      </c>
      <c r="S34" s="334">
        <f t="shared" si="5"/>
        <v>6501.5284500000007</v>
      </c>
      <c r="T34" s="334">
        <f t="shared" si="6"/>
        <v>791.77499999999998</v>
      </c>
      <c r="U34" s="335">
        <f t="shared" si="7"/>
        <v>126587.40345</v>
      </c>
      <c r="V34" s="336">
        <f t="shared" si="8"/>
        <v>158234.25431250001</v>
      </c>
    </row>
    <row r="35" spans="1:22" ht="14.4" x14ac:dyDescent="0.3">
      <c r="A35" s="337" t="s">
        <v>68</v>
      </c>
      <c r="B35" s="333" t="s">
        <v>134</v>
      </c>
      <c r="C35" s="322">
        <v>90260</v>
      </c>
      <c r="D35" s="90">
        <f t="shared" si="0"/>
        <v>46.139297124600638</v>
      </c>
      <c r="E35" s="333">
        <v>37.5</v>
      </c>
      <c r="F35" s="334">
        <f t="shared" si="1"/>
        <v>11733.800000000001</v>
      </c>
      <c r="G35" s="334">
        <f t="shared" si="2"/>
        <v>5683.2985235999995</v>
      </c>
      <c r="H35" s="334">
        <f t="shared" si="9"/>
        <v>676.94999999999993</v>
      </c>
      <c r="I35" s="335">
        <f t="shared" si="10"/>
        <v>108354.04852359999</v>
      </c>
      <c r="J35" s="336">
        <f t="shared" si="11"/>
        <v>135442.5606545</v>
      </c>
      <c r="K35" s="338"/>
      <c r="L35" s="338"/>
      <c r="M35" s="337" t="s">
        <v>169</v>
      </c>
      <c r="N35" s="333" t="s">
        <v>137</v>
      </c>
      <c r="O35" s="322">
        <v>109072</v>
      </c>
      <c r="P35" s="90">
        <f t="shared" si="3"/>
        <v>55.755654952076682</v>
      </c>
      <c r="Q35" s="333">
        <v>37.5</v>
      </c>
      <c r="R35" s="334">
        <f t="shared" si="4"/>
        <v>14179.36</v>
      </c>
      <c r="S35" s="334">
        <f t="shared" si="5"/>
        <v>6717.1991200000002</v>
      </c>
      <c r="T35" s="334">
        <f t="shared" si="6"/>
        <v>818.04</v>
      </c>
      <c r="U35" s="335">
        <f t="shared" si="7"/>
        <v>130786.59912</v>
      </c>
      <c r="V35" s="336">
        <f t="shared" si="8"/>
        <v>163483.24890000001</v>
      </c>
    </row>
    <row r="36" spans="1:22" ht="14.4" x14ac:dyDescent="0.3">
      <c r="A36" s="337" t="s">
        <v>69</v>
      </c>
      <c r="B36" s="333" t="s">
        <v>134</v>
      </c>
      <c r="C36" s="322">
        <v>93352</v>
      </c>
      <c r="D36" s="90">
        <f t="shared" si="0"/>
        <v>47.719872204472843</v>
      </c>
      <c r="E36" s="333">
        <v>37.5</v>
      </c>
      <c r="F36" s="334">
        <f t="shared" si="1"/>
        <v>12135.76</v>
      </c>
      <c r="G36" s="334">
        <f t="shared" si="2"/>
        <v>5877.9889627199991</v>
      </c>
      <c r="H36" s="334">
        <f t="shared" si="9"/>
        <v>700.14</v>
      </c>
      <c r="I36" s="335">
        <f t="shared" si="10"/>
        <v>112065.88896272</v>
      </c>
      <c r="J36" s="336">
        <f t="shared" si="11"/>
        <v>140082.36120340001</v>
      </c>
      <c r="K36" s="338"/>
      <c r="L36" s="338"/>
      <c r="M36" s="337" t="s">
        <v>170</v>
      </c>
      <c r="N36" s="333" t="s">
        <v>137</v>
      </c>
      <c r="O36" s="322">
        <v>112555</v>
      </c>
      <c r="P36" s="90">
        <f t="shared" si="3"/>
        <v>57.536102236421719</v>
      </c>
      <c r="Q36" s="333">
        <v>37.5</v>
      </c>
      <c r="R36" s="334">
        <f t="shared" si="4"/>
        <v>14632.15</v>
      </c>
      <c r="S36" s="334">
        <f t="shared" si="5"/>
        <v>6931.6996749999998</v>
      </c>
      <c r="T36" s="334">
        <f t="shared" si="6"/>
        <v>844.16250000000002</v>
      </c>
      <c r="U36" s="335">
        <f t="shared" si="7"/>
        <v>134963.01217500001</v>
      </c>
      <c r="V36" s="336">
        <f t="shared" si="8"/>
        <v>168703.76521875002</v>
      </c>
    </row>
    <row r="37" spans="1:22" ht="14.4" x14ac:dyDescent="0.3">
      <c r="A37" s="337" t="s">
        <v>70</v>
      </c>
      <c r="B37" s="333" t="s">
        <v>134</v>
      </c>
      <c r="C37" s="322">
        <v>96957</v>
      </c>
      <c r="D37" s="90">
        <f t="shared" si="0"/>
        <v>49.562683706070288</v>
      </c>
      <c r="E37" s="333">
        <v>37.5</v>
      </c>
      <c r="F37" s="334">
        <f t="shared" si="1"/>
        <v>12604.41</v>
      </c>
      <c r="G37" s="334">
        <f t="shared" si="2"/>
        <v>6104.9808880199998</v>
      </c>
      <c r="H37" s="334">
        <f t="shared" si="9"/>
        <v>727.17750000000001</v>
      </c>
      <c r="I37" s="335">
        <f t="shared" si="10"/>
        <v>116393.56838802001</v>
      </c>
      <c r="J37" s="336">
        <f t="shared" si="11"/>
        <v>145491.96048502502</v>
      </c>
      <c r="K37" s="338"/>
      <c r="L37" s="338"/>
      <c r="M37" s="337" t="s">
        <v>171</v>
      </c>
      <c r="N37" s="333" t="s">
        <v>137</v>
      </c>
      <c r="O37" s="322">
        <v>116027</v>
      </c>
      <c r="P37" s="90">
        <f t="shared" si="3"/>
        <v>59.310926517571886</v>
      </c>
      <c r="Q37" s="333">
        <v>37.5</v>
      </c>
      <c r="R37" s="334">
        <f t="shared" si="4"/>
        <v>15083.51</v>
      </c>
      <c r="S37" s="334">
        <f t="shared" si="5"/>
        <v>7145.5227950000008</v>
      </c>
      <c r="T37" s="334">
        <f t="shared" si="6"/>
        <v>870.20249999999999</v>
      </c>
      <c r="U37" s="335">
        <f t="shared" si="7"/>
        <v>139126.23529500002</v>
      </c>
      <c r="V37" s="336">
        <f t="shared" si="8"/>
        <v>173907.79411875003</v>
      </c>
    </row>
    <row r="38" spans="1:22" ht="14.4" x14ac:dyDescent="0.3">
      <c r="A38" s="337" t="s">
        <v>71</v>
      </c>
      <c r="B38" s="333" t="s">
        <v>134</v>
      </c>
      <c r="C38" s="322">
        <v>97475</v>
      </c>
      <c r="D38" s="90">
        <f t="shared" si="0"/>
        <v>49.827476038338659</v>
      </c>
      <c r="E38" s="333">
        <v>37.5</v>
      </c>
      <c r="F38" s="334">
        <f t="shared" si="1"/>
        <v>12671.75</v>
      </c>
      <c r="G38" s="334">
        <f t="shared" si="2"/>
        <v>6137.5972034999995</v>
      </c>
      <c r="H38" s="334">
        <f t="shared" si="9"/>
        <v>731.0625</v>
      </c>
      <c r="I38" s="335">
        <f t="shared" si="10"/>
        <v>117015.4097035</v>
      </c>
      <c r="J38" s="336">
        <f t="shared" si="11"/>
        <v>146269.26212937501</v>
      </c>
      <c r="K38" s="338"/>
      <c r="L38" s="338"/>
      <c r="M38" s="337" t="s">
        <v>172</v>
      </c>
      <c r="N38" s="333" t="s">
        <v>137</v>
      </c>
      <c r="O38" s="322">
        <v>119506</v>
      </c>
      <c r="P38" s="90">
        <f t="shared" si="3"/>
        <v>61.089329073482425</v>
      </c>
      <c r="Q38" s="333">
        <v>37.5</v>
      </c>
      <c r="R38" s="334">
        <f t="shared" si="4"/>
        <v>15535.78</v>
      </c>
      <c r="S38" s="334">
        <f t="shared" si="5"/>
        <v>7359.7770099999998</v>
      </c>
      <c r="T38" s="334">
        <f t="shared" si="6"/>
        <v>896.29499999999996</v>
      </c>
      <c r="U38" s="335">
        <f t="shared" si="7"/>
        <v>143297.85201</v>
      </c>
      <c r="V38" s="336">
        <f t="shared" si="8"/>
        <v>179122.31501250001</v>
      </c>
    </row>
    <row r="39" spans="1:22" ht="14.4" x14ac:dyDescent="0.3">
      <c r="A39" s="337" t="s">
        <v>72</v>
      </c>
      <c r="B39" s="333" t="s">
        <v>134</v>
      </c>
      <c r="C39" s="322">
        <v>100567</v>
      </c>
      <c r="D39" s="90">
        <f t="shared" si="0"/>
        <v>51.408051118210864</v>
      </c>
      <c r="E39" s="333">
        <v>37.5</v>
      </c>
      <c r="F39" s="334">
        <f t="shared" si="1"/>
        <v>13073.710000000001</v>
      </c>
      <c r="G39" s="334">
        <f t="shared" si="2"/>
        <v>6332.28764262</v>
      </c>
      <c r="H39" s="334">
        <f t="shared" si="9"/>
        <v>754.25249999999994</v>
      </c>
      <c r="I39" s="335">
        <f t="shared" si="10"/>
        <v>120727.25014262</v>
      </c>
      <c r="J39" s="336">
        <f t="shared" si="11"/>
        <v>150909.06267827499</v>
      </c>
      <c r="K39" s="338"/>
      <c r="L39" s="338"/>
      <c r="M39" s="337" t="s">
        <v>173</v>
      </c>
      <c r="N39" s="333" t="s">
        <v>137</v>
      </c>
      <c r="O39" s="322">
        <v>126891</v>
      </c>
      <c r="P39" s="90">
        <f t="shared" si="3"/>
        <v>64.864408945686904</v>
      </c>
      <c r="Q39" s="333">
        <v>37.5</v>
      </c>
      <c r="R39" s="334">
        <f t="shared" si="4"/>
        <v>16495.830000000002</v>
      </c>
      <c r="S39" s="334">
        <f t="shared" si="5"/>
        <v>7814.5822350000008</v>
      </c>
      <c r="T39" s="334">
        <f t="shared" si="6"/>
        <v>951.6825</v>
      </c>
      <c r="U39" s="335">
        <f t="shared" si="7"/>
        <v>152153.09473500002</v>
      </c>
      <c r="V39" s="336">
        <f t="shared" si="8"/>
        <v>190191.36841875003</v>
      </c>
    </row>
    <row r="40" spans="1:22" ht="14.4" x14ac:dyDescent="0.3">
      <c r="A40" s="337" t="s">
        <v>73</v>
      </c>
      <c r="B40" s="333" t="s">
        <v>134</v>
      </c>
      <c r="C40" s="322">
        <v>103665</v>
      </c>
      <c r="D40" s="90">
        <f t="shared" si="0"/>
        <v>52.991693290734823</v>
      </c>
      <c r="E40" s="333">
        <v>37.5</v>
      </c>
      <c r="F40" s="334">
        <f t="shared" si="1"/>
        <v>13476.45</v>
      </c>
      <c r="G40" s="334">
        <f t="shared" si="2"/>
        <v>6527.3558768999992</v>
      </c>
      <c r="H40" s="334">
        <f t="shared" si="9"/>
        <v>777.48749999999995</v>
      </c>
      <c r="I40" s="335">
        <f t="shared" si="10"/>
        <v>124446.29337689999</v>
      </c>
      <c r="J40" s="336">
        <f t="shared" si="11"/>
        <v>155557.866721125</v>
      </c>
      <c r="K40" s="338"/>
      <c r="L40" s="338"/>
      <c r="M40" s="337" t="s">
        <v>174</v>
      </c>
      <c r="N40" s="333" t="s">
        <v>137</v>
      </c>
      <c r="O40" s="322">
        <v>130795</v>
      </c>
      <c r="P40" s="90">
        <f t="shared" si="3"/>
        <v>66.860063897763581</v>
      </c>
      <c r="Q40" s="333">
        <v>37.5</v>
      </c>
      <c r="R40" s="334">
        <f t="shared" si="4"/>
        <v>17003.350000000002</v>
      </c>
      <c r="S40" s="334">
        <f t="shared" si="5"/>
        <v>8055.0100750000001</v>
      </c>
      <c r="T40" s="334">
        <f t="shared" si="6"/>
        <v>980.96249999999998</v>
      </c>
      <c r="U40" s="335">
        <f t="shared" si="7"/>
        <v>156834.322575</v>
      </c>
      <c r="V40" s="336">
        <f t="shared" si="8"/>
        <v>196042.90321875</v>
      </c>
    </row>
    <row r="41" spans="1:22" ht="14.4" x14ac:dyDescent="0.3">
      <c r="A41" s="337" t="s">
        <v>74</v>
      </c>
      <c r="B41" s="333" t="s">
        <v>134</v>
      </c>
      <c r="C41" s="322">
        <v>106754</v>
      </c>
      <c r="D41" s="90">
        <f t="shared" si="0"/>
        <v>54.570734824281153</v>
      </c>
      <c r="E41" s="333">
        <v>37.5</v>
      </c>
      <c r="F41" s="334">
        <f t="shared" si="1"/>
        <v>13878.02</v>
      </c>
      <c r="G41" s="334">
        <f t="shared" si="2"/>
        <v>6721.8574184399995</v>
      </c>
      <c r="H41" s="334">
        <f t="shared" si="9"/>
        <v>800.65499999999997</v>
      </c>
      <c r="I41" s="335">
        <f t="shared" si="10"/>
        <v>128154.53241844001</v>
      </c>
      <c r="J41" s="336">
        <f t="shared" si="11"/>
        <v>160193.16552305</v>
      </c>
      <c r="K41" s="338"/>
      <c r="L41" s="338"/>
      <c r="M41" s="337" t="s">
        <v>175</v>
      </c>
      <c r="N41" s="333" t="s">
        <v>137</v>
      </c>
      <c r="O41" s="322">
        <v>134702</v>
      </c>
      <c r="P41" s="90">
        <f t="shared" si="3"/>
        <v>68.857252396166132</v>
      </c>
      <c r="Q41" s="333">
        <v>37.5</v>
      </c>
      <c r="R41" s="334">
        <f t="shared" si="4"/>
        <v>17511.260000000002</v>
      </c>
      <c r="S41" s="334">
        <f t="shared" si="5"/>
        <v>8295.6226700000007</v>
      </c>
      <c r="T41" s="334">
        <f t="shared" si="6"/>
        <v>1010.265</v>
      </c>
      <c r="U41" s="335">
        <f t="shared" si="7"/>
        <v>161519.14767000003</v>
      </c>
      <c r="V41" s="336">
        <f t="shared" si="8"/>
        <v>201898.93458750006</v>
      </c>
    </row>
    <row r="42" spans="1:22" ht="14.4" x14ac:dyDescent="0.3">
      <c r="A42" s="337" t="s">
        <v>75</v>
      </c>
      <c r="B42" s="333" t="s">
        <v>134</v>
      </c>
      <c r="C42" s="322">
        <v>112937</v>
      </c>
      <c r="D42" s="90">
        <f t="shared" si="0"/>
        <v>57.731373801916938</v>
      </c>
      <c r="E42" s="333">
        <v>37.5</v>
      </c>
      <c r="F42" s="334">
        <f t="shared" si="1"/>
        <v>14681.810000000001</v>
      </c>
      <c r="G42" s="334">
        <f t="shared" si="2"/>
        <v>7111.1753308199986</v>
      </c>
      <c r="H42" s="334">
        <f t="shared" si="9"/>
        <v>847.02749999999992</v>
      </c>
      <c r="I42" s="335">
        <f t="shared" si="10"/>
        <v>135577.01283081999</v>
      </c>
      <c r="J42" s="336">
        <f t="shared" si="11"/>
        <v>169471.26603852498</v>
      </c>
      <c r="K42" s="338"/>
      <c r="L42" s="338"/>
      <c r="M42" s="337" t="s">
        <v>727</v>
      </c>
      <c r="N42" s="333" t="s">
        <v>137</v>
      </c>
      <c r="O42" s="322">
        <v>0</v>
      </c>
      <c r="P42" s="90">
        <v>0</v>
      </c>
      <c r="Q42" s="90">
        <v>0</v>
      </c>
      <c r="R42" s="334">
        <f t="shared" si="4"/>
        <v>0</v>
      </c>
      <c r="S42" s="334">
        <f t="shared" si="5"/>
        <v>0</v>
      </c>
      <c r="T42" s="90">
        <v>0</v>
      </c>
      <c r="U42" s="90">
        <v>0</v>
      </c>
      <c r="V42" s="322">
        <v>0</v>
      </c>
    </row>
    <row r="43" spans="1:22" ht="14.4" x14ac:dyDescent="0.3">
      <c r="A43" s="337" t="s">
        <v>76</v>
      </c>
      <c r="B43" s="333" t="s">
        <v>134</v>
      </c>
      <c r="C43" s="322">
        <v>115001</v>
      </c>
      <c r="D43" s="90">
        <f t="shared" si="0"/>
        <v>58.786453674121404</v>
      </c>
      <c r="E43" s="333">
        <v>37.5</v>
      </c>
      <c r="F43" s="334">
        <f t="shared" si="1"/>
        <v>14950.130000000001</v>
      </c>
      <c r="G43" s="334">
        <f t="shared" si="2"/>
        <v>7241.1368658599995</v>
      </c>
      <c r="H43" s="334">
        <f t="shared" si="9"/>
        <v>862.50749999999994</v>
      </c>
      <c r="I43" s="335">
        <f t="shared" si="10"/>
        <v>138054.77436586001</v>
      </c>
      <c r="J43" s="336">
        <f t="shared" si="11"/>
        <v>172568.46795732502</v>
      </c>
      <c r="K43" s="338"/>
      <c r="L43" s="338"/>
      <c r="M43" s="337" t="s">
        <v>176</v>
      </c>
      <c r="N43" s="333" t="s">
        <v>137</v>
      </c>
      <c r="O43" s="322">
        <v>135663</v>
      </c>
      <c r="P43" s="90">
        <f t="shared" si="3"/>
        <v>69.348498402555919</v>
      </c>
      <c r="Q43" s="333">
        <v>37.5</v>
      </c>
      <c r="R43" s="334">
        <f t="shared" si="4"/>
        <v>17636.190000000002</v>
      </c>
      <c r="S43" s="334">
        <f t="shared" si="5"/>
        <v>8354.8058550000005</v>
      </c>
      <c r="T43" s="334">
        <f t="shared" si="6"/>
        <v>1017.4725</v>
      </c>
      <c r="U43" s="335">
        <f t="shared" si="7"/>
        <v>162671.46835500002</v>
      </c>
      <c r="V43" s="336">
        <f t="shared" si="8"/>
        <v>203339.33544375002</v>
      </c>
    </row>
    <row r="44" spans="1:22" ht="14.4" x14ac:dyDescent="0.3">
      <c r="A44" s="337" t="s">
        <v>77</v>
      </c>
      <c r="B44" s="333" t="s">
        <v>134</v>
      </c>
      <c r="C44" s="322">
        <v>117063</v>
      </c>
      <c r="D44" s="90">
        <f t="shared" si="0"/>
        <v>59.840511182108628</v>
      </c>
      <c r="E44" s="333">
        <v>37.5</v>
      </c>
      <c r="F44" s="334">
        <f t="shared" si="1"/>
        <v>15218.19</v>
      </c>
      <c r="G44" s="334">
        <f t="shared" si="2"/>
        <v>7370.9724691799993</v>
      </c>
      <c r="H44" s="334">
        <f t="shared" si="9"/>
        <v>877.97249999999997</v>
      </c>
      <c r="I44" s="335">
        <f t="shared" si="10"/>
        <v>140530.13496918001</v>
      </c>
      <c r="J44" s="336">
        <f t="shared" si="11"/>
        <v>175662.66871147501</v>
      </c>
      <c r="K44" s="338"/>
      <c r="L44" s="338"/>
      <c r="M44" s="337" t="s">
        <v>177</v>
      </c>
      <c r="N44" s="333" t="s">
        <v>137</v>
      </c>
      <c r="O44" s="322">
        <v>143333</v>
      </c>
      <c r="P44" s="90">
        <f t="shared" si="3"/>
        <v>73.269265175718857</v>
      </c>
      <c r="Q44" s="333">
        <v>37.5</v>
      </c>
      <c r="R44" s="334">
        <f t="shared" si="4"/>
        <v>18633.29</v>
      </c>
      <c r="S44" s="334">
        <f t="shared" si="5"/>
        <v>8827.1628049999999</v>
      </c>
      <c r="T44" s="334">
        <f t="shared" si="6"/>
        <v>1074.9974999999999</v>
      </c>
      <c r="U44" s="335">
        <f t="shared" si="7"/>
        <v>171868.45030500001</v>
      </c>
      <c r="V44" s="336">
        <f t="shared" si="8"/>
        <v>214835.56288124999</v>
      </c>
    </row>
    <row r="45" spans="1:22" ht="14.4" x14ac:dyDescent="0.3">
      <c r="A45" s="337" t="s">
        <v>78</v>
      </c>
      <c r="B45" s="333" t="s">
        <v>134</v>
      </c>
      <c r="C45" s="322">
        <v>119637</v>
      </c>
      <c r="D45" s="90">
        <f t="shared" si="0"/>
        <v>61.156293929712461</v>
      </c>
      <c r="E45" s="333">
        <v>37.5</v>
      </c>
      <c r="F45" s="334">
        <f t="shared" si="1"/>
        <v>15552.810000000001</v>
      </c>
      <c r="G45" s="334">
        <f t="shared" si="2"/>
        <v>7533.0465928199992</v>
      </c>
      <c r="H45" s="334">
        <f t="shared" si="9"/>
        <v>897.27749999999992</v>
      </c>
      <c r="I45" s="335">
        <f t="shared" si="10"/>
        <v>143620.13409281999</v>
      </c>
      <c r="J45" s="336">
        <f t="shared" si="11"/>
        <v>179525.16761602499</v>
      </c>
      <c r="K45" s="338"/>
      <c r="L45" s="338"/>
      <c r="M45" s="337" t="s">
        <v>178</v>
      </c>
      <c r="N45" s="333" t="s">
        <v>137</v>
      </c>
      <c r="O45" s="322">
        <v>146177</v>
      </c>
      <c r="P45" s="90">
        <f t="shared" si="3"/>
        <v>74.72306709265176</v>
      </c>
      <c r="Q45" s="333">
        <v>37.5</v>
      </c>
      <c r="R45" s="334">
        <f t="shared" si="4"/>
        <v>19003.010000000002</v>
      </c>
      <c r="S45" s="334">
        <f t="shared" si="5"/>
        <v>9002.3105450000003</v>
      </c>
      <c r="T45" s="334">
        <f t="shared" si="6"/>
        <v>1096.3274999999999</v>
      </c>
      <c r="U45" s="335">
        <f t="shared" si="7"/>
        <v>175278.64804500004</v>
      </c>
      <c r="V45" s="336">
        <f t="shared" si="8"/>
        <v>219098.31005625005</v>
      </c>
    </row>
    <row r="46" spans="1:22" ht="14.4" x14ac:dyDescent="0.3">
      <c r="A46" s="337" t="s">
        <v>79</v>
      </c>
      <c r="B46" s="333" t="s">
        <v>134</v>
      </c>
      <c r="C46" s="322">
        <v>122218</v>
      </c>
      <c r="D46" s="90">
        <f t="shared" si="0"/>
        <v>62.475654952076681</v>
      </c>
      <c r="E46" s="333">
        <v>37.5</v>
      </c>
      <c r="F46" s="334">
        <f t="shared" si="1"/>
        <v>15888.34</v>
      </c>
      <c r="G46" s="334">
        <f t="shared" si="2"/>
        <v>7695.5614774799988</v>
      </c>
      <c r="H46" s="334">
        <f t="shared" si="9"/>
        <v>916.63499999999999</v>
      </c>
      <c r="I46" s="335">
        <f t="shared" si="10"/>
        <v>146718.53647748</v>
      </c>
      <c r="J46" s="336">
        <f t="shared" si="11"/>
        <v>183398.17059684999</v>
      </c>
      <c r="K46" s="338"/>
      <c r="L46" s="338"/>
      <c r="M46" s="337" t="s">
        <v>179</v>
      </c>
      <c r="N46" s="333" t="s">
        <v>137</v>
      </c>
      <c r="O46" s="322">
        <v>149016</v>
      </c>
      <c r="P46" s="90">
        <f t="shared" si="3"/>
        <v>76.174313099041541</v>
      </c>
      <c r="Q46" s="333">
        <v>37.5</v>
      </c>
      <c r="R46" s="334">
        <f t="shared" si="4"/>
        <v>19372.080000000002</v>
      </c>
      <c r="S46" s="334">
        <f t="shared" si="5"/>
        <v>9177.1503600000015</v>
      </c>
      <c r="T46" s="334">
        <f t="shared" si="6"/>
        <v>1117.6199999999999</v>
      </c>
      <c r="U46" s="335">
        <f t="shared" si="7"/>
        <v>178682.85036000001</v>
      </c>
      <c r="V46" s="336">
        <f t="shared" si="8"/>
        <v>223353.56295000002</v>
      </c>
    </row>
    <row r="47" spans="1:22" ht="14.4" x14ac:dyDescent="0.3">
      <c r="A47" s="337" t="s">
        <v>80</v>
      </c>
      <c r="B47" s="333" t="s">
        <v>134</v>
      </c>
      <c r="C47" s="322">
        <v>129128</v>
      </c>
      <c r="D47" s="90">
        <f t="shared" si="0"/>
        <v>66.007923322683709</v>
      </c>
      <c r="E47" s="333">
        <v>37.5</v>
      </c>
      <c r="F47" s="334">
        <f t="shared" si="1"/>
        <v>16786.64</v>
      </c>
      <c r="G47" s="334">
        <f t="shared" si="2"/>
        <v>8130.65557008</v>
      </c>
      <c r="H47" s="334">
        <f t="shared" si="9"/>
        <v>968.45999999999992</v>
      </c>
      <c r="I47" s="335">
        <f t="shared" si="10"/>
        <v>155013.75557008001</v>
      </c>
      <c r="J47" s="336">
        <f t="shared" si="11"/>
        <v>193767.19446260002</v>
      </c>
      <c r="K47" s="338"/>
      <c r="L47" s="338"/>
      <c r="M47" s="337" t="s">
        <v>180</v>
      </c>
      <c r="N47" s="333" t="s">
        <v>137</v>
      </c>
      <c r="O47" s="322">
        <v>150761</v>
      </c>
      <c r="P47" s="90">
        <f t="shared" si="3"/>
        <v>77.066325878594256</v>
      </c>
      <c r="Q47" s="333">
        <v>37.5</v>
      </c>
      <c r="R47" s="334">
        <f t="shared" si="4"/>
        <v>19598.93</v>
      </c>
      <c r="S47" s="334">
        <f t="shared" si="5"/>
        <v>9284.6161849999989</v>
      </c>
      <c r="T47" s="334">
        <f t="shared" si="6"/>
        <v>1130.7075</v>
      </c>
      <c r="U47" s="335">
        <f t="shared" si="7"/>
        <v>180775.25368499997</v>
      </c>
      <c r="V47" s="336">
        <f t="shared" si="8"/>
        <v>225969.06710624998</v>
      </c>
    </row>
    <row r="48" spans="1:22" ht="14.4" x14ac:dyDescent="0.3">
      <c r="A48" s="337" t="s">
        <v>81</v>
      </c>
      <c r="B48" s="333" t="s">
        <v>134</v>
      </c>
      <c r="C48" s="322">
        <v>131689</v>
      </c>
      <c r="D48" s="90">
        <f t="shared" si="0"/>
        <v>67.317060702875395</v>
      </c>
      <c r="E48" s="333">
        <v>37.5</v>
      </c>
      <c r="F48" s="334">
        <f t="shared" si="1"/>
        <v>17119.57</v>
      </c>
      <c r="G48" s="334">
        <f t="shared" si="2"/>
        <v>8291.9111375399989</v>
      </c>
      <c r="H48" s="334">
        <f t="shared" si="9"/>
        <v>987.66750000000002</v>
      </c>
      <c r="I48" s="335">
        <f t="shared" si="10"/>
        <v>158088.14863754003</v>
      </c>
      <c r="J48" s="336">
        <f t="shared" si="11"/>
        <v>197610.18579692504</v>
      </c>
      <c r="K48" s="338"/>
      <c r="L48" s="338"/>
      <c r="M48" s="337" t="s">
        <v>181</v>
      </c>
      <c r="N48" s="333" t="s">
        <v>137</v>
      </c>
      <c r="O48" s="322">
        <v>153756</v>
      </c>
      <c r="P48" s="90">
        <f t="shared" si="3"/>
        <v>78.597316293929708</v>
      </c>
      <c r="Q48" s="333">
        <v>37.5</v>
      </c>
      <c r="R48" s="334">
        <f t="shared" si="4"/>
        <v>19988.280000000002</v>
      </c>
      <c r="S48" s="334">
        <f t="shared" si="5"/>
        <v>9469.0632600000008</v>
      </c>
      <c r="T48" s="334">
        <f t="shared" si="6"/>
        <v>1153.1699999999998</v>
      </c>
      <c r="U48" s="335">
        <f t="shared" si="7"/>
        <v>184366.51326000001</v>
      </c>
      <c r="V48" s="336">
        <f t="shared" si="8"/>
        <v>230458.14157500002</v>
      </c>
    </row>
    <row r="49" spans="1:22" ht="14.4" x14ac:dyDescent="0.3">
      <c r="A49" s="337" t="s">
        <v>82</v>
      </c>
      <c r="B49" s="333" t="s">
        <v>134</v>
      </c>
      <c r="C49" s="322">
        <v>134250</v>
      </c>
      <c r="D49" s="90">
        <f t="shared" si="0"/>
        <v>68.626198083067095</v>
      </c>
      <c r="E49" s="333">
        <v>37.5</v>
      </c>
      <c r="F49" s="334">
        <f t="shared" si="1"/>
        <v>17452.5</v>
      </c>
      <c r="G49" s="334">
        <f t="shared" si="2"/>
        <v>8453.1667049999996</v>
      </c>
      <c r="H49" s="334">
        <f t="shared" si="9"/>
        <v>1006.875</v>
      </c>
      <c r="I49" s="335">
        <f t="shared" si="10"/>
        <v>161162.54170500001</v>
      </c>
      <c r="J49" s="336">
        <f t="shared" si="11"/>
        <v>201453.17713125001</v>
      </c>
      <c r="K49" s="338"/>
      <c r="L49" s="338"/>
      <c r="M49" s="337" t="s">
        <v>182</v>
      </c>
      <c r="N49" s="333" t="s">
        <v>137</v>
      </c>
      <c r="O49" s="322">
        <v>156704</v>
      </c>
      <c r="P49" s="90">
        <f t="shared" si="3"/>
        <v>80.10428115015975</v>
      </c>
      <c r="Q49" s="333">
        <v>37.5</v>
      </c>
      <c r="R49" s="334">
        <f t="shared" si="4"/>
        <v>20371.52</v>
      </c>
      <c r="S49" s="334">
        <f t="shared" si="5"/>
        <v>9650.6158399999986</v>
      </c>
      <c r="T49" s="334">
        <f t="shared" si="6"/>
        <v>1175.28</v>
      </c>
      <c r="U49" s="335">
        <f t="shared" si="7"/>
        <v>187901.41584</v>
      </c>
      <c r="V49" s="336">
        <f t="shared" si="8"/>
        <v>234876.76980000001</v>
      </c>
    </row>
    <row r="50" spans="1:22" ht="14.4" x14ac:dyDescent="0.3">
      <c r="A50" s="337" t="s">
        <v>83</v>
      </c>
      <c r="B50" s="333" t="s">
        <v>134</v>
      </c>
      <c r="C50" s="322">
        <v>135823</v>
      </c>
      <c r="D50" s="90">
        <f t="shared" si="0"/>
        <v>69.430287539936103</v>
      </c>
      <c r="E50" s="333">
        <v>37.5</v>
      </c>
      <c r="F50" s="334">
        <f t="shared" si="1"/>
        <v>17656.990000000002</v>
      </c>
      <c r="G50" s="334">
        <f t="shared" si="2"/>
        <v>8552.2120027799992</v>
      </c>
      <c r="H50" s="334">
        <f t="shared" si="9"/>
        <v>1018.6725</v>
      </c>
      <c r="I50" s="335">
        <f t="shared" si="10"/>
        <v>163050.87450277997</v>
      </c>
      <c r="J50" s="336">
        <f t="shared" si="11"/>
        <v>203813.59312847495</v>
      </c>
      <c r="K50" s="338"/>
      <c r="L50" s="338"/>
      <c r="M50" s="337" t="s">
        <v>183</v>
      </c>
      <c r="N50" s="333" t="s">
        <v>137</v>
      </c>
      <c r="O50" s="322">
        <v>161480</v>
      </c>
      <c r="P50" s="90">
        <f t="shared" si="3"/>
        <v>82.545686900958458</v>
      </c>
      <c r="Q50" s="333">
        <v>37.5</v>
      </c>
      <c r="R50" s="334">
        <f t="shared" si="4"/>
        <v>20992.400000000001</v>
      </c>
      <c r="S50" s="334">
        <f t="shared" si="5"/>
        <v>9944.7457999999988</v>
      </c>
      <c r="T50" s="334">
        <f t="shared" si="6"/>
        <v>1211.0999999999999</v>
      </c>
      <c r="U50" s="335">
        <f t="shared" si="7"/>
        <v>193628.2458</v>
      </c>
      <c r="V50" s="336">
        <f t="shared" si="8"/>
        <v>242035.30725000001</v>
      </c>
    </row>
    <row r="51" spans="1:22" ht="14.4" x14ac:dyDescent="0.3">
      <c r="A51" s="337" t="s">
        <v>84</v>
      </c>
      <c r="B51" s="333" t="s">
        <v>134</v>
      </c>
      <c r="C51" s="322">
        <v>138518</v>
      </c>
      <c r="D51" s="90">
        <f t="shared" si="0"/>
        <v>70.807923322683706</v>
      </c>
      <c r="E51" s="333">
        <v>37.5</v>
      </c>
      <c r="F51" s="334">
        <f t="shared" si="1"/>
        <v>18007.34</v>
      </c>
      <c r="G51" s="334">
        <f t="shared" si="2"/>
        <v>8721.9049954799993</v>
      </c>
      <c r="H51" s="334">
        <f t="shared" si="9"/>
        <v>1038.885</v>
      </c>
      <c r="I51" s="335">
        <f t="shared" si="10"/>
        <v>166286.12999548001</v>
      </c>
      <c r="J51" s="336">
        <f t="shared" si="11"/>
        <v>207857.66249434999</v>
      </c>
      <c r="K51" s="338"/>
      <c r="L51" s="338"/>
      <c r="M51" s="337" t="s">
        <v>184</v>
      </c>
      <c r="N51" s="333" t="s">
        <v>137</v>
      </c>
      <c r="O51" s="322">
        <v>164690</v>
      </c>
      <c r="P51" s="90">
        <f t="shared" si="3"/>
        <v>84.186581469648573</v>
      </c>
      <c r="Q51" s="333">
        <v>37.5</v>
      </c>
      <c r="R51" s="334">
        <f t="shared" si="4"/>
        <v>21409.7</v>
      </c>
      <c r="S51" s="334">
        <f t="shared" si="5"/>
        <v>10142.433650000001</v>
      </c>
      <c r="T51" s="334">
        <f t="shared" si="6"/>
        <v>1235.175</v>
      </c>
      <c r="U51" s="335">
        <f t="shared" si="7"/>
        <v>197477.30864999999</v>
      </c>
      <c r="V51" s="336">
        <f t="shared" si="8"/>
        <v>246846.6358125</v>
      </c>
    </row>
    <row r="52" spans="1:22" ht="14.4" x14ac:dyDescent="0.3">
      <c r="A52" s="337" t="s">
        <v>85</v>
      </c>
      <c r="B52" s="333" t="s">
        <v>134</v>
      </c>
      <c r="C52" s="322">
        <v>141175</v>
      </c>
      <c r="D52" s="90">
        <f t="shared" si="0"/>
        <v>72.16613418530352</v>
      </c>
      <c r="E52" s="333">
        <v>37.5</v>
      </c>
      <c r="F52" s="334">
        <f t="shared" si="1"/>
        <v>18352.75</v>
      </c>
      <c r="G52" s="334">
        <f t="shared" si="2"/>
        <v>8889.2052854999984</v>
      </c>
      <c r="H52" s="334">
        <f t="shared" si="9"/>
        <v>1058.8125</v>
      </c>
      <c r="I52" s="335">
        <f t="shared" si="10"/>
        <v>169475.76778550001</v>
      </c>
      <c r="J52" s="336">
        <f t="shared" si="11"/>
        <v>211844.70973187502</v>
      </c>
      <c r="K52" s="338"/>
      <c r="L52" s="338"/>
      <c r="M52" s="337" t="s">
        <v>185</v>
      </c>
      <c r="N52" s="333" t="s">
        <v>137</v>
      </c>
      <c r="O52" s="322">
        <v>167904</v>
      </c>
      <c r="P52" s="90">
        <f t="shared" si="3"/>
        <v>85.829520766773172</v>
      </c>
      <c r="Q52" s="333">
        <v>37.5</v>
      </c>
      <c r="R52" s="334">
        <f t="shared" si="4"/>
        <v>21827.52</v>
      </c>
      <c r="S52" s="334">
        <f t="shared" si="5"/>
        <v>10340.367839999999</v>
      </c>
      <c r="T52" s="334">
        <f t="shared" si="6"/>
        <v>1259.28</v>
      </c>
      <c r="U52" s="335">
        <f t="shared" si="7"/>
        <v>201331.16783999998</v>
      </c>
      <c r="V52" s="336">
        <f t="shared" si="8"/>
        <v>251663.95979999998</v>
      </c>
    </row>
    <row r="53" spans="1:22" ht="14.4" x14ac:dyDescent="0.3">
      <c r="A53" s="337" t="s">
        <v>86</v>
      </c>
      <c r="B53" s="333" t="s">
        <v>134</v>
      </c>
      <c r="C53" s="322">
        <v>145479</v>
      </c>
      <c r="D53" s="90">
        <f t="shared" si="0"/>
        <v>74.366261980830672</v>
      </c>
      <c r="E53" s="333">
        <v>37.5</v>
      </c>
      <c r="F53" s="334">
        <f t="shared" si="1"/>
        <v>18912.27</v>
      </c>
      <c r="G53" s="334">
        <f t="shared" si="2"/>
        <v>9160.210346939999</v>
      </c>
      <c r="H53" s="334">
        <f t="shared" si="9"/>
        <v>1091.0925</v>
      </c>
      <c r="I53" s="335">
        <f t="shared" si="10"/>
        <v>174642.57284693999</v>
      </c>
      <c r="J53" s="336">
        <f t="shared" si="11"/>
        <v>218303.216058675</v>
      </c>
      <c r="K53" s="338"/>
      <c r="L53" s="338"/>
      <c r="M53" s="337" t="s">
        <v>186</v>
      </c>
      <c r="N53" s="333" t="s">
        <v>137</v>
      </c>
      <c r="O53" s="322">
        <v>172203</v>
      </c>
      <c r="P53" s="90">
        <f t="shared" si="3"/>
        <v>88.027092651757187</v>
      </c>
      <c r="Q53" s="333">
        <v>37.5</v>
      </c>
      <c r="R53" s="334">
        <f t="shared" si="4"/>
        <v>22386.39</v>
      </c>
      <c r="S53" s="334">
        <f t="shared" si="5"/>
        <v>10605.121755</v>
      </c>
      <c r="T53" s="334">
        <f t="shared" si="6"/>
        <v>1291.5225</v>
      </c>
      <c r="U53" s="335">
        <f t="shared" si="7"/>
        <v>206486.03425500001</v>
      </c>
      <c r="V53" s="336">
        <f t="shared" si="8"/>
        <v>258107.54281875002</v>
      </c>
    </row>
    <row r="54" spans="1:22" ht="14.4" x14ac:dyDescent="0.3">
      <c r="A54" s="337" t="s">
        <v>87</v>
      </c>
      <c r="B54" s="333" t="s">
        <v>134</v>
      </c>
      <c r="C54" s="322">
        <v>148370</v>
      </c>
      <c r="D54" s="90">
        <f t="shared" si="0"/>
        <v>75.844089456869</v>
      </c>
      <c r="E54" s="333">
        <v>37.5</v>
      </c>
      <c r="F54" s="334">
        <f t="shared" si="1"/>
        <v>19288.100000000002</v>
      </c>
      <c r="G54" s="334">
        <f t="shared" si="2"/>
        <v>9342.2446481999996</v>
      </c>
      <c r="H54" s="334">
        <f t="shared" si="9"/>
        <v>1112.7749999999999</v>
      </c>
      <c r="I54" s="335">
        <f t="shared" si="10"/>
        <v>178113.11964819999</v>
      </c>
      <c r="J54" s="336">
        <f t="shared" si="11"/>
        <v>222641.39956024999</v>
      </c>
      <c r="K54" s="338"/>
      <c r="L54" s="338"/>
      <c r="M54" s="337" t="s">
        <v>187</v>
      </c>
      <c r="N54" s="333" t="s">
        <v>137</v>
      </c>
      <c r="O54" s="322">
        <v>175628</v>
      </c>
      <c r="P54" s="90">
        <f t="shared" si="3"/>
        <v>89.777891373801921</v>
      </c>
      <c r="Q54" s="333">
        <v>37.5</v>
      </c>
      <c r="R54" s="334">
        <f t="shared" si="4"/>
        <v>22831.64</v>
      </c>
      <c r="S54" s="334">
        <f t="shared" si="5"/>
        <v>10816.050380000001</v>
      </c>
      <c r="T54" s="334">
        <f t="shared" si="6"/>
        <v>1317.21</v>
      </c>
      <c r="U54" s="335">
        <f t="shared" si="7"/>
        <v>210592.90038000001</v>
      </c>
      <c r="V54" s="336">
        <f t="shared" si="8"/>
        <v>263241.12547500001</v>
      </c>
    </row>
    <row r="55" spans="1:22" ht="14.4" x14ac:dyDescent="0.3">
      <c r="A55" s="337" t="s">
        <v>88</v>
      </c>
      <c r="B55" s="333" t="s">
        <v>134</v>
      </c>
      <c r="C55" s="322">
        <v>151266</v>
      </c>
      <c r="D55" s="90">
        <f t="shared" si="0"/>
        <v>77.324472843450479</v>
      </c>
      <c r="E55" s="333">
        <v>37.5</v>
      </c>
      <c r="F55" s="334">
        <f t="shared" si="1"/>
        <v>19664.580000000002</v>
      </c>
      <c r="G55" s="334">
        <f t="shared" si="2"/>
        <v>9524.5937787599996</v>
      </c>
      <c r="H55" s="334">
        <f t="shared" si="9"/>
        <v>1134.4949999999999</v>
      </c>
      <c r="I55" s="335">
        <f t="shared" si="10"/>
        <v>181589.66877876001</v>
      </c>
      <c r="J55" s="336">
        <f t="shared" si="11"/>
        <v>226987.08597345001</v>
      </c>
      <c r="K55" s="338"/>
      <c r="L55" s="338"/>
      <c r="M55" s="337" t="s">
        <v>188</v>
      </c>
      <c r="N55" s="333" t="s">
        <v>137</v>
      </c>
      <c r="O55" s="322">
        <v>179056</v>
      </c>
      <c r="P55" s="90">
        <f t="shared" si="3"/>
        <v>91.530223642172515</v>
      </c>
      <c r="Q55" s="333">
        <v>37.5</v>
      </c>
      <c r="R55" s="334">
        <f t="shared" si="4"/>
        <v>23277.280000000002</v>
      </c>
      <c r="S55" s="334">
        <f t="shared" si="5"/>
        <v>11027.163759999999</v>
      </c>
      <c r="T55" s="334">
        <f t="shared" si="6"/>
        <v>1342.9199999999998</v>
      </c>
      <c r="U55" s="335">
        <f t="shared" si="7"/>
        <v>214703.36376000001</v>
      </c>
      <c r="V55" s="336">
        <f t="shared" si="8"/>
        <v>268379.2047</v>
      </c>
    </row>
    <row r="56" spans="1:22" ht="14.4" x14ac:dyDescent="0.3">
      <c r="A56" s="337" t="s">
        <v>89</v>
      </c>
      <c r="B56" s="333" t="s">
        <v>134</v>
      </c>
      <c r="C56" s="322">
        <v>155139</v>
      </c>
      <c r="D56" s="90">
        <f t="shared" si="0"/>
        <v>79.304281150159738</v>
      </c>
      <c r="E56" s="333">
        <v>37.5</v>
      </c>
      <c r="F56" s="334">
        <f t="shared" si="1"/>
        <v>20168.07</v>
      </c>
      <c r="G56" s="334">
        <f t="shared" si="2"/>
        <v>9768.4605545399991</v>
      </c>
      <c r="H56" s="334">
        <f t="shared" si="9"/>
        <v>1163.5425</v>
      </c>
      <c r="I56" s="335">
        <f t="shared" si="10"/>
        <v>186239.07305454003</v>
      </c>
      <c r="J56" s="336">
        <f t="shared" si="11"/>
        <v>232798.84131817502</v>
      </c>
      <c r="K56" s="338"/>
      <c r="L56" s="338"/>
      <c r="M56" s="337" t="s">
        <v>189</v>
      </c>
      <c r="N56" s="333" t="s">
        <v>137</v>
      </c>
      <c r="O56" s="322">
        <v>197260</v>
      </c>
      <c r="P56" s="90">
        <f t="shared" si="3"/>
        <v>100.83578274760383</v>
      </c>
      <c r="Q56" s="333">
        <v>37.5</v>
      </c>
      <c r="R56" s="334">
        <f t="shared" si="4"/>
        <v>25643.8</v>
      </c>
      <c r="S56" s="334">
        <f t="shared" si="5"/>
        <v>12148.257099999999</v>
      </c>
      <c r="T56" s="334">
        <f t="shared" si="6"/>
        <v>1479.45</v>
      </c>
      <c r="U56" s="335">
        <f t="shared" si="7"/>
        <v>236531.50709999999</v>
      </c>
      <c r="V56" s="336">
        <f t="shared" si="8"/>
        <v>295664.383875</v>
      </c>
    </row>
    <row r="57" spans="1:22" ht="14.4" x14ac:dyDescent="0.3">
      <c r="A57" s="337" t="s">
        <v>90</v>
      </c>
      <c r="B57" s="333" t="s">
        <v>134</v>
      </c>
      <c r="C57" s="322">
        <v>158226</v>
      </c>
      <c r="D57" s="90">
        <f t="shared" si="0"/>
        <v>80.88230031948882</v>
      </c>
      <c r="E57" s="333">
        <v>37.5</v>
      </c>
      <c r="F57" s="334">
        <f t="shared" si="1"/>
        <v>20569.38</v>
      </c>
      <c r="G57" s="334">
        <f t="shared" si="2"/>
        <v>9962.8361643599983</v>
      </c>
      <c r="H57" s="334">
        <f t="shared" si="9"/>
        <v>1186.6949999999999</v>
      </c>
      <c r="I57" s="335">
        <f t="shared" si="10"/>
        <v>189944.91116436</v>
      </c>
      <c r="J57" s="336">
        <f t="shared" si="11"/>
        <v>237431.13895545001</v>
      </c>
      <c r="K57" s="338"/>
      <c r="L57" s="338"/>
      <c r="M57" s="337" t="s">
        <v>190</v>
      </c>
      <c r="N57" s="333" t="s">
        <v>137</v>
      </c>
      <c r="O57" s="322">
        <v>206938</v>
      </c>
      <c r="P57" s="90">
        <f t="shared" si="3"/>
        <v>105.78300319488818</v>
      </c>
      <c r="Q57" s="333">
        <v>37.5</v>
      </c>
      <c r="R57" s="334">
        <f t="shared" si="4"/>
        <v>26901.940000000002</v>
      </c>
      <c r="S57" s="334">
        <f t="shared" si="5"/>
        <v>12744.27673</v>
      </c>
      <c r="T57" s="334">
        <f t="shared" si="6"/>
        <v>1552.0349999999999</v>
      </c>
      <c r="U57" s="335">
        <f t="shared" si="7"/>
        <v>248136.25173000002</v>
      </c>
      <c r="V57" s="336">
        <f t="shared" si="8"/>
        <v>310170.31466250005</v>
      </c>
    </row>
    <row r="58" spans="1:22" ht="14.4" x14ac:dyDescent="0.3">
      <c r="A58" s="337" t="s">
        <v>91</v>
      </c>
      <c r="B58" s="333" t="s">
        <v>134</v>
      </c>
      <c r="C58" s="322">
        <v>161313</v>
      </c>
      <c r="D58" s="90">
        <f t="shared" si="0"/>
        <v>82.460319488817888</v>
      </c>
      <c r="E58" s="333">
        <v>37.5</v>
      </c>
      <c r="F58" s="334">
        <f t="shared" si="1"/>
        <v>20970.690000000002</v>
      </c>
      <c r="G58" s="334">
        <f t="shared" si="2"/>
        <v>10157.211774179999</v>
      </c>
      <c r="H58" s="334">
        <f t="shared" si="9"/>
        <v>1209.8474999999999</v>
      </c>
      <c r="I58" s="335">
        <f t="shared" si="10"/>
        <v>193650.74927418001</v>
      </c>
      <c r="J58" s="336">
        <f t="shared" si="11"/>
        <v>242063.43659272502</v>
      </c>
      <c r="K58" s="338"/>
      <c r="L58" s="338"/>
      <c r="M58" s="337" t="s">
        <v>191</v>
      </c>
      <c r="N58" s="333" t="s">
        <v>137</v>
      </c>
      <c r="O58" s="322">
        <v>211079</v>
      </c>
      <c r="P58" s="90">
        <f t="shared" si="3"/>
        <v>107.89980830670926</v>
      </c>
      <c r="Q58" s="333">
        <v>37.5</v>
      </c>
      <c r="R58" s="334">
        <f t="shared" si="4"/>
        <v>27440.27</v>
      </c>
      <c r="S58" s="334">
        <f t="shared" si="5"/>
        <v>12999.300214999999</v>
      </c>
      <c r="T58" s="334">
        <f t="shared" si="6"/>
        <v>1583.0925</v>
      </c>
      <c r="U58" s="335">
        <f t="shared" si="7"/>
        <v>253101.66271499998</v>
      </c>
      <c r="V58" s="336">
        <f t="shared" si="8"/>
        <v>316377.07839375001</v>
      </c>
    </row>
    <row r="59" spans="1:22" ht="14.4" x14ac:dyDescent="0.3">
      <c r="A59" s="337" t="s">
        <v>92</v>
      </c>
      <c r="B59" s="333" t="s">
        <v>134</v>
      </c>
      <c r="C59" s="322">
        <v>177711</v>
      </c>
      <c r="D59" s="90">
        <f t="shared" si="0"/>
        <v>90.842683706070289</v>
      </c>
      <c r="E59" s="333">
        <v>37.5</v>
      </c>
      <c r="F59" s="334">
        <f t="shared" si="1"/>
        <v>23102.43</v>
      </c>
      <c r="G59" s="334">
        <f t="shared" si="2"/>
        <v>11189.725946459999</v>
      </c>
      <c r="H59" s="334">
        <f t="shared" si="9"/>
        <v>1332.8325</v>
      </c>
      <c r="I59" s="335">
        <f t="shared" si="10"/>
        <v>213335.98844645999</v>
      </c>
      <c r="J59" s="336">
        <f t="shared" si="11"/>
        <v>266669.98555807502</v>
      </c>
      <c r="K59" s="338"/>
      <c r="L59" s="338"/>
      <c r="M59" s="337" t="s">
        <v>192</v>
      </c>
      <c r="N59" s="333" t="s">
        <v>137</v>
      </c>
      <c r="O59" s="322">
        <v>215065</v>
      </c>
      <c r="P59" s="90">
        <f t="shared" si="3"/>
        <v>109.93738019169331</v>
      </c>
      <c r="Q59" s="333">
        <v>37.5</v>
      </c>
      <c r="R59" s="334">
        <f t="shared" si="4"/>
        <v>27958.45</v>
      </c>
      <c r="S59" s="334">
        <f t="shared" si="5"/>
        <v>13244.778025000001</v>
      </c>
      <c r="T59" s="334">
        <f t="shared" si="6"/>
        <v>1612.9875</v>
      </c>
      <c r="U59" s="335">
        <f t="shared" si="7"/>
        <v>257881.21552500001</v>
      </c>
      <c r="V59" s="336">
        <f t="shared" si="8"/>
        <v>322351.51940624998</v>
      </c>
    </row>
    <row r="60" spans="1:22" ht="14.4" x14ac:dyDescent="0.3">
      <c r="A60" s="337" t="s">
        <v>93</v>
      </c>
      <c r="B60" s="333" t="s">
        <v>134</v>
      </c>
      <c r="C60" s="322">
        <v>186432</v>
      </c>
      <c r="D60" s="90">
        <f t="shared" si="0"/>
        <v>95.300702875399367</v>
      </c>
      <c r="E60" s="333">
        <v>37.5</v>
      </c>
      <c r="F60" s="334">
        <f t="shared" si="1"/>
        <v>24236.16</v>
      </c>
      <c r="G60" s="334">
        <f t="shared" si="2"/>
        <v>11738.851211519999</v>
      </c>
      <c r="H60" s="334">
        <f t="shared" si="9"/>
        <v>1398.24</v>
      </c>
      <c r="I60" s="335">
        <f t="shared" si="10"/>
        <v>223805.25121151999</v>
      </c>
      <c r="J60" s="336">
        <f t="shared" si="11"/>
        <v>279756.56401440001</v>
      </c>
      <c r="K60" s="338"/>
      <c r="L60" s="338"/>
      <c r="M60" s="337" t="s">
        <v>193</v>
      </c>
      <c r="N60" s="333" t="s">
        <v>137</v>
      </c>
      <c r="O60" s="322">
        <v>72631</v>
      </c>
      <c r="P60" s="90">
        <f>+O60*12/313/80</f>
        <v>34.80718849840256</v>
      </c>
      <c r="Q60" s="333">
        <v>37.5</v>
      </c>
      <c r="R60" s="334">
        <f t="shared" si="4"/>
        <v>9442.0300000000007</v>
      </c>
      <c r="S60" s="334">
        <f t="shared" si="5"/>
        <v>4472.9801349999998</v>
      </c>
      <c r="T60" s="334">
        <f t="shared" si="6"/>
        <v>544.73249999999996</v>
      </c>
      <c r="U60" s="335">
        <f t="shared" si="7"/>
        <v>87090.742635000002</v>
      </c>
      <c r="V60" s="336">
        <f t="shared" si="8"/>
        <v>108863.42829375001</v>
      </c>
    </row>
    <row r="61" spans="1:22" ht="14.4" x14ac:dyDescent="0.3">
      <c r="A61" s="337" t="s">
        <v>94</v>
      </c>
      <c r="B61" s="333" t="s">
        <v>134</v>
      </c>
      <c r="C61" s="322">
        <v>190160</v>
      </c>
      <c r="D61" s="90">
        <f t="shared" si="0"/>
        <v>97.206389776357824</v>
      </c>
      <c r="E61" s="333">
        <v>37.5</v>
      </c>
      <c r="F61" s="334">
        <f t="shared" si="1"/>
        <v>24720.799999999999</v>
      </c>
      <c r="G61" s="334">
        <f t="shared" si="2"/>
        <v>11973.587937599998</v>
      </c>
      <c r="H61" s="334">
        <f t="shared" si="9"/>
        <v>1426.2</v>
      </c>
      <c r="I61" s="335">
        <f t="shared" si="10"/>
        <v>228280.58793760001</v>
      </c>
      <c r="J61" s="336">
        <f t="shared" si="11"/>
        <v>285350.73492200003</v>
      </c>
      <c r="K61" s="338"/>
      <c r="L61" s="338"/>
      <c r="M61" s="337" t="s">
        <v>194</v>
      </c>
      <c r="N61" s="333" t="s">
        <v>137</v>
      </c>
      <c r="O61" s="322">
        <v>76473</v>
      </c>
      <c r="P61" s="90">
        <f t="shared" ref="P61:P84" si="12">+O61*12/313/80</f>
        <v>36.648402555910543</v>
      </c>
      <c r="Q61" s="333">
        <v>37.5</v>
      </c>
      <c r="R61" s="334">
        <f t="shared" si="4"/>
        <v>9941.49</v>
      </c>
      <c r="S61" s="334">
        <f t="shared" si="5"/>
        <v>4709.5897050000003</v>
      </c>
      <c r="T61" s="334">
        <f t="shared" si="6"/>
        <v>573.54750000000001</v>
      </c>
      <c r="U61" s="335">
        <f t="shared" si="7"/>
        <v>91697.627205000012</v>
      </c>
      <c r="V61" s="336">
        <f t="shared" si="8"/>
        <v>114622.03400625002</v>
      </c>
    </row>
    <row r="62" spans="1:22" ht="14.4" x14ac:dyDescent="0.3">
      <c r="A62" s="337" t="s">
        <v>95</v>
      </c>
      <c r="B62" s="333" t="s">
        <v>134</v>
      </c>
      <c r="C62" s="322">
        <v>193893</v>
      </c>
      <c r="D62" s="90">
        <f t="shared" si="0"/>
        <v>99.114632587859433</v>
      </c>
      <c r="E62" s="333">
        <v>37.5</v>
      </c>
      <c r="F62" s="334">
        <f t="shared" si="1"/>
        <v>25206.09</v>
      </c>
      <c r="G62" s="334">
        <f t="shared" si="2"/>
        <v>12208.639492979999</v>
      </c>
      <c r="H62" s="334">
        <f t="shared" si="9"/>
        <v>1454.1975</v>
      </c>
      <c r="I62" s="335">
        <f t="shared" si="10"/>
        <v>232761.92699298001</v>
      </c>
      <c r="J62" s="336">
        <f t="shared" si="11"/>
        <v>290952.40874122502</v>
      </c>
      <c r="K62" s="338"/>
      <c r="L62" s="338"/>
      <c r="M62" s="337" t="s">
        <v>195</v>
      </c>
      <c r="N62" s="333" t="s">
        <v>137</v>
      </c>
      <c r="O62" s="322">
        <v>80349</v>
      </c>
      <c r="P62" s="90">
        <f t="shared" si="12"/>
        <v>38.505910543130987</v>
      </c>
      <c r="Q62" s="333">
        <v>37.5</v>
      </c>
      <c r="R62" s="334">
        <f t="shared" si="4"/>
        <v>10445.370000000001</v>
      </c>
      <c r="S62" s="334">
        <f t="shared" si="5"/>
        <v>4948.293165</v>
      </c>
      <c r="T62" s="334">
        <f t="shared" si="6"/>
        <v>602.61749999999995</v>
      </c>
      <c r="U62" s="335">
        <f t="shared" si="7"/>
        <v>96345.280664999984</v>
      </c>
      <c r="V62" s="336">
        <f t="shared" si="8"/>
        <v>120431.60083124998</v>
      </c>
    </row>
    <row r="63" spans="1:22" ht="14.4" x14ac:dyDescent="0.3">
      <c r="A63" s="337" t="s">
        <v>96</v>
      </c>
      <c r="B63" s="333" t="s">
        <v>134</v>
      </c>
      <c r="C63" s="322">
        <v>68005</v>
      </c>
      <c r="D63" s="90">
        <f>+C63*12/313/80</f>
        <v>32.590255591054316</v>
      </c>
      <c r="E63" s="333">
        <v>37.5</v>
      </c>
      <c r="F63" s="334">
        <f t="shared" si="1"/>
        <v>8840.65</v>
      </c>
      <c r="G63" s="334">
        <f t="shared" si="2"/>
        <v>4281.9933092999991</v>
      </c>
      <c r="H63" s="334">
        <f t="shared" si="9"/>
        <v>510.03749999999997</v>
      </c>
      <c r="I63" s="335">
        <f t="shared" si="10"/>
        <v>81637.6808093</v>
      </c>
      <c r="J63" s="336">
        <f t="shared" si="11"/>
        <v>102047.101011625</v>
      </c>
      <c r="K63" s="338"/>
      <c r="L63" s="338"/>
      <c r="M63" s="337" t="s">
        <v>196</v>
      </c>
      <c r="N63" s="333" t="s">
        <v>137</v>
      </c>
      <c r="O63" s="322">
        <v>84234</v>
      </c>
      <c r="P63" s="90">
        <f t="shared" si="12"/>
        <v>40.367731629392971</v>
      </c>
      <c r="Q63" s="333">
        <v>37.5</v>
      </c>
      <c r="R63" s="334">
        <f t="shared" si="4"/>
        <v>10950.42</v>
      </c>
      <c r="S63" s="334">
        <f t="shared" si="5"/>
        <v>5187.5508899999995</v>
      </c>
      <c r="T63" s="334">
        <f t="shared" si="6"/>
        <v>631.755</v>
      </c>
      <c r="U63" s="335">
        <f t="shared" si="7"/>
        <v>101003.72589</v>
      </c>
      <c r="V63" s="336">
        <f t="shared" si="8"/>
        <v>126254.6573625</v>
      </c>
    </row>
    <row r="64" spans="1:22" ht="14.4" x14ac:dyDescent="0.3">
      <c r="A64" s="337" t="s">
        <v>97</v>
      </c>
      <c r="B64" s="333" t="s">
        <v>134</v>
      </c>
      <c r="C64" s="322">
        <v>71890</v>
      </c>
      <c r="D64" s="90">
        <f t="shared" ref="D64:D87" si="13">+C64*12/313/80</f>
        <v>34.452076677316299</v>
      </c>
      <c r="E64" s="333">
        <v>37.5</v>
      </c>
      <c r="F64" s="334">
        <f t="shared" si="1"/>
        <v>9345.7000000000007</v>
      </c>
      <c r="G64" s="334">
        <f t="shared" si="2"/>
        <v>4526.6156753999994</v>
      </c>
      <c r="H64" s="334">
        <f t="shared" si="9"/>
        <v>539.17499999999995</v>
      </c>
      <c r="I64" s="335">
        <f t="shared" si="10"/>
        <v>86301.490675399997</v>
      </c>
      <c r="J64" s="336">
        <f t="shared" si="11"/>
        <v>107876.86334425</v>
      </c>
      <c r="K64" s="338"/>
      <c r="L64" s="338"/>
      <c r="M64" s="337" t="s">
        <v>197</v>
      </c>
      <c r="N64" s="333" t="s">
        <v>137</v>
      </c>
      <c r="O64" s="322">
        <v>87385</v>
      </c>
      <c r="P64" s="90">
        <f t="shared" si="12"/>
        <v>41.87779552715655</v>
      </c>
      <c r="Q64" s="333">
        <v>37.5</v>
      </c>
      <c r="R64" s="334">
        <f t="shared" si="4"/>
        <v>11360.050000000001</v>
      </c>
      <c r="S64" s="334">
        <f t="shared" si="5"/>
        <v>5381.6052250000002</v>
      </c>
      <c r="T64" s="334">
        <f t="shared" si="6"/>
        <v>655.38749999999993</v>
      </c>
      <c r="U64" s="335">
        <f t="shared" si="7"/>
        <v>104782.04272500001</v>
      </c>
      <c r="V64" s="336">
        <f t="shared" si="8"/>
        <v>130977.55340625001</v>
      </c>
    </row>
    <row r="65" spans="1:22" ht="14.4" x14ac:dyDescent="0.3">
      <c r="A65" s="337" t="s">
        <v>98</v>
      </c>
      <c r="B65" s="333" t="s">
        <v>134</v>
      </c>
      <c r="C65" s="322">
        <v>75775</v>
      </c>
      <c r="D65" s="90">
        <f t="shared" si="13"/>
        <v>36.313897763578275</v>
      </c>
      <c r="E65" s="333">
        <v>37.5</v>
      </c>
      <c r="F65" s="334">
        <f t="shared" si="1"/>
        <v>9850.75</v>
      </c>
      <c r="G65" s="334">
        <f t="shared" si="2"/>
        <v>4771.2380414999998</v>
      </c>
      <c r="H65" s="334">
        <f t="shared" si="9"/>
        <v>568.3125</v>
      </c>
      <c r="I65" s="335">
        <f t="shared" si="10"/>
        <v>90965.300541499993</v>
      </c>
      <c r="J65" s="336">
        <f t="shared" si="11"/>
        <v>113706.62567687499</v>
      </c>
      <c r="K65" s="338"/>
      <c r="L65" s="338"/>
      <c r="M65" s="337" t="s">
        <v>198</v>
      </c>
      <c r="N65" s="333" t="s">
        <v>137</v>
      </c>
      <c r="O65" s="322">
        <v>90539</v>
      </c>
      <c r="P65" s="90">
        <f t="shared" si="12"/>
        <v>43.389297124600638</v>
      </c>
      <c r="Q65" s="333">
        <v>37.5</v>
      </c>
      <c r="R65" s="334">
        <f t="shared" si="4"/>
        <v>11770.07</v>
      </c>
      <c r="S65" s="334">
        <f t="shared" si="5"/>
        <v>5575.8443150000003</v>
      </c>
      <c r="T65" s="334">
        <f t="shared" si="6"/>
        <v>679.04250000000002</v>
      </c>
      <c r="U65" s="335">
        <f t="shared" si="7"/>
        <v>108563.956815</v>
      </c>
      <c r="V65" s="336">
        <f t="shared" si="8"/>
        <v>135704.94601874999</v>
      </c>
    </row>
    <row r="66" spans="1:22" ht="14.4" x14ac:dyDescent="0.3">
      <c r="A66" s="337" t="s">
        <v>99</v>
      </c>
      <c r="B66" s="333" t="s">
        <v>134</v>
      </c>
      <c r="C66" s="322">
        <v>79660</v>
      </c>
      <c r="D66" s="90">
        <f t="shared" si="13"/>
        <v>38.175718849840258</v>
      </c>
      <c r="E66" s="333">
        <v>37.5</v>
      </c>
      <c r="F66" s="334">
        <f t="shared" si="1"/>
        <v>10355.800000000001</v>
      </c>
      <c r="G66" s="334">
        <f t="shared" si="2"/>
        <v>5015.8604075999992</v>
      </c>
      <c r="H66" s="334">
        <f t="shared" si="9"/>
        <v>597.44999999999993</v>
      </c>
      <c r="I66" s="335">
        <f t="shared" si="10"/>
        <v>95629.110407600005</v>
      </c>
      <c r="J66" s="336">
        <f t="shared" si="11"/>
        <v>119536.38800950001</v>
      </c>
      <c r="K66" s="338"/>
      <c r="L66" s="338"/>
      <c r="M66" s="337" t="s">
        <v>199</v>
      </c>
      <c r="N66" s="333" t="s">
        <v>137</v>
      </c>
      <c r="O66" s="322">
        <v>93692</v>
      </c>
      <c r="P66" s="90">
        <f t="shared" si="12"/>
        <v>44.900319488817892</v>
      </c>
      <c r="Q66" s="333">
        <v>37.5</v>
      </c>
      <c r="R66" s="334">
        <f t="shared" si="4"/>
        <v>12179.960000000001</v>
      </c>
      <c r="S66" s="334">
        <f t="shared" si="5"/>
        <v>5770.0218199999999</v>
      </c>
      <c r="T66" s="334">
        <f t="shared" si="6"/>
        <v>702.68999999999994</v>
      </c>
      <c r="U66" s="335">
        <f t="shared" si="7"/>
        <v>112344.67182</v>
      </c>
      <c r="V66" s="336">
        <f t="shared" si="8"/>
        <v>140430.839775</v>
      </c>
    </row>
    <row r="67" spans="1:22" ht="14.4" x14ac:dyDescent="0.3">
      <c r="A67" s="337" t="s">
        <v>100</v>
      </c>
      <c r="B67" s="333" t="s">
        <v>134</v>
      </c>
      <c r="C67" s="322">
        <v>82821</v>
      </c>
      <c r="D67" s="90">
        <f t="shared" si="13"/>
        <v>39.690575079872204</v>
      </c>
      <c r="E67" s="333">
        <v>37.5</v>
      </c>
      <c r="F67" s="334">
        <f t="shared" si="1"/>
        <v>10766.73</v>
      </c>
      <c r="G67" s="334">
        <f t="shared" si="2"/>
        <v>5214.8954910599996</v>
      </c>
      <c r="H67" s="334">
        <f t="shared" si="9"/>
        <v>621.15750000000003</v>
      </c>
      <c r="I67" s="335">
        <f t="shared" si="10"/>
        <v>99423.782991059998</v>
      </c>
      <c r="J67" s="336">
        <f t="shared" si="11"/>
        <v>124279.728738825</v>
      </c>
      <c r="K67" s="338"/>
      <c r="L67" s="338"/>
      <c r="M67" s="337" t="s">
        <v>200</v>
      </c>
      <c r="N67" s="333" t="s">
        <v>137</v>
      </c>
      <c r="O67" s="322">
        <v>96842</v>
      </c>
      <c r="P67" s="90">
        <f t="shared" si="12"/>
        <v>46.409904153354631</v>
      </c>
      <c r="Q67" s="333">
        <v>37.5</v>
      </c>
      <c r="R67" s="334">
        <f t="shared" si="4"/>
        <v>12589.460000000001</v>
      </c>
      <c r="S67" s="334">
        <f t="shared" si="5"/>
        <v>5964.0145700000003</v>
      </c>
      <c r="T67" s="334">
        <f t="shared" si="6"/>
        <v>726.31499999999994</v>
      </c>
      <c r="U67" s="335">
        <f t="shared" si="7"/>
        <v>116121.78957000001</v>
      </c>
      <c r="V67" s="336">
        <f t="shared" si="8"/>
        <v>145152.2369625</v>
      </c>
    </row>
    <row r="68" spans="1:22" ht="14.4" x14ac:dyDescent="0.3">
      <c r="A68" s="337" t="s">
        <v>101</v>
      </c>
      <c r="B68" s="333" t="s">
        <v>134</v>
      </c>
      <c r="C68" s="322">
        <v>85975</v>
      </c>
      <c r="D68" s="90">
        <f t="shared" si="13"/>
        <v>41.202076677316299</v>
      </c>
      <c r="E68" s="333">
        <v>37.5</v>
      </c>
      <c r="F68" s="334">
        <f t="shared" si="1"/>
        <v>11176.75</v>
      </c>
      <c r="G68" s="334">
        <f t="shared" si="2"/>
        <v>5413.4898134999994</v>
      </c>
      <c r="H68" s="334">
        <f t="shared" si="9"/>
        <v>644.8125</v>
      </c>
      <c r="I68" s="335">
        <f t="shared" si="10"/>
        <v>103210.0523135</v>
      </c>
      <c r="J68" s="336">
        <f t="shared" si="11"/>
        <v>129012.56539187499</v>
      </c>
      <c r="K68" s="338"/>
      <c r="L68" s="338"/>
      <c r="M68" s="337" t="s">
        <v>201</v>
      </c>
      <c r="N68" s="333" t="s">
        <v>137</v>
      </c>
      <c r="O68" s="322">
        <v>101696</v>
      </c>
      <c r="P68" s="90">
        <f t="shared" si="12"/>
        <v>48.736102236421729</v>
      </c>
      <c r="Q68" s="333">
        <v>37.5</v>
      </c>
      <c r="R68" s="334">
        <f t="shared" si="4"/>
        <v>13220.48</v>
      </c>
      <c r="S68" s="334">
        <f t="shared" ref="S68:S84" si="14">(O68+R68)*5.45%</f>
        <v>6262.9481599999999</v>
      </c>
      <c r="T68" s="334">
        <f t="shared" ref="T68:T84" si="15">(O68)*0.75%</f>
        <v>762.72</v>
      </c>
      <c r="U68" s="335">
        <f t="shared" ref="U68:U84" si="16">O68+R68+S68+T68</f>
        <v>121942.14816</v>
      </c>
      <c r="V68" s="336">
        <f t="shared" si="8"/>
        <v>152427.68520000001</v>
      </c>
    </row>
    <row r="69" spans="1:22" ht="14.4" x14ac:dyDescent="0.3">
      <c r="A69" s="337" t="s">
        <v>102</v>
      </c>
      <c r="B69" s="333" t="s">
        <v>134</v>
      </c>
      <c r="C69" s="322">
        <v>89133</v>
      </c>
      <c r="D69" s="90">
        <f t="shared" si="13"/>
        <v>42.715495207667729</v>
      </c>
      <c r="E69" s="333">
        <v>37.5</v>
      </c>
      <c r="F69" s="334">
        <f t="shared" si="1"/>
        <v>11587.29</v>
      </c>
      <c r="G69" s="334">
        <f t="shared" si="2"/>
        <v>5612.3359993799995</v>
      </c>
      <c r="H69" s="334">
        <f t="shared" si="9"/>
        <v>668.49749999999995</v>
      </c>
      <c r="I69" s="335">
        <f t="shared" si="10"/>
        <v>107001.12349938</v>
      </c>
      <c r="J69" s="336">
        <f t="shared" si="11"/>
        <v>133751.40437422501</v>
      </c>
      <c r="K69" s="338"/>
      <c r="L69" s="338"/>
      <c r="M69" s="337" t="s">
        <v>202</v>
      </c>
      <c r="N69" s="333" t="s">
        <v>137</v>
      </c>
      <c r="O69" s="322">
        <v>105335</v>
      </c>
      <c r="P69" s="90">
        <f t="shared" si="12"/>
        <v>50.480031948881788</v>
      </c>
      <c r="Q69" s="333">
        <v>37.5</v>
      </c>
      <c r="R69" s="334">
        <f t="shared" si="4"/>
        <v>13693.550000000001</v>
      </c>
      <c r="S69" s="334">
        <f t="shared" si="14"/>
        <v>6487.0559750000002</v>
      </c>
      <c r="T69" s="334">
        <f t="shared" si="15"/>
        <v>790.01249999999993</v>
      </c>
      <c r="U69" s="335">
        <f t="shared" si="16"/>
        <v>126305.618475</v>
      </c>
      <c r="V69" s="336">
        <f t="shared" ref="V69:V84" si="17">U69*1.25</f>
        <v>157882.02309375</v>
      </c>
    </row>
    <row r="70" spans="1:22" ht="14.4" x14ac:dyDescent="0.3">
      <c r="A70" s="337" t="s">
        <v>103</v>
      </c>
      <c r="B70" s="333" t="s">
        <v>134</v>
      </c>
      <c r="C70" s="322">
        <v>92286</v>
      </c>
      <c r="D70" s="90">
        <f t="shared" si="13"/>
        <v>44.226517571884983</v>
      </c>
      <c r="E70" s="333">
        <v>37.5</v>
      </c>
      <c r="F70" s="334">
        <f t="shared" ref="F70:F87" si="18">C70*F$4</f>
        <v>11997.18</v>
      </c>
      <c r="G70" s="334">
        <f t="shared" ref="G70:G87" si="19">(C70+F70)*5.5722%</f>
        <v>5810.8673559599993</v>
      </c>
      <c r="H70" s="334">
        <f t="shared" ref="H70:H87" si="20">(C70)*0.75%</f>
        <v>692.14499999999998</v>
      </c>
      <c r="I70" s="335">
        <f t="shared" ref="I70:I87" si="21">C70+F70+G70+H70</f>
        <v>110786.19235596</v>
      </c>
      <c r="J70" s="336">
        <f t="shared" ref="J70:J87" si="22">I70*1.25</f>
        <v>138482.74044495</v>
      </c>
      <c r="K70" s="338"/>
      <c r="L70" s="338"/>
      <c r="M70" s="337" t="s">
        <v>203</v>
      </c>
      <c r="N70" s="333" t="s">
        <v>137</v>
      </c>
      <c r="O70" s="322">
        <v>108968</v>
      </c>
      <c r="P70" s="90">
        <f t="shared" si="12"/>
        <v>52.22108626198083</v>
      </c>
      <c r="Q70" s="333">
        <v>37.5</v>
      </c>
      <c r="R70" s="334">
        <f t="shared" ref="R70:R84" si="23">O70*F$4</f>
        <v>14165.84</v>
      </c>
      <c r="S70" s="334">
        <f t="shared" si="14"/>
        <v>6710.7942800000001</v>
      </c>
      <c r="T70" s="334">
        <f t="shared" si="15"/>
        <v>817.26</v>
      </c>
      <c r="U70" s="335">
        <f t="shared" si="16"/>
        <v>130661.89427999999</v>
      </c>
      <c r="V70" s="336">
        <f t="shared" si="17"/>
        <v>163327.36784999998</v>
      </c>
    </row>
    <row r="71" spans="1:22" ht="14.4" x14ac:dyDescent="0.3">
      <c r="A71" s="337" t="s">
        <v>104</v>
      </c>
      <c r="B71" s="333" t="s">
        <v>134</v>
      </c>
      <c r="C71" s="322">
        <v>97145</v>
      </c>
      <c r="D71" s="90">
        <f t="shared" si="13"/>
        <v>46.555111821086264</v>
      </c>
      <c r="E71" s="333">
        <v>37.5</v>
      </c>
      <c r="F71" s="334">
        <f t="shared" si="18"/>
        <v>12628.85</v>
      </c>
      <c r="G71" s="334">
        <f t="shared" si="19"/>
        <v>6116.8184696999997</v>
      </c>
      <c r="H71" s="334">
        <f t="shared" si="20"/>
        <v>728.58749999999998</v>
      </c>
      <c r="I71" s="335">
        <f t="shared" si="21"/>
        <v>116619.2559697</v>
      </c>
      <c r="J71" s="336">
        <f t="shared" si="22"/>
        <v>145774.06996212498</v>
      </c>
      <c r="K71" s="338"/>
      <c r="L71" s="338"/>
      <c r="M71" s="337" t="s">
        <v>204</v>
      </c>
      <c r="N71" s="333" t="s">
        <v>137</v>
      </c>
      <c r="O71" s="322">
        <v>112608</v>
      </c>
      <c r="P71" s="90">
        <f t="shared" si="12"/>
        <v>53.965495207667729</v>
      </c>
      <c r="Q71" s="333">
        <v>37.5</v>
      </c>
      <c r="R71" s="334">
        <f t="shared" si="23"/>
        <v>14639.04</v>
      </c>
      <c r="S71" s="334">
        <f t="shared" si="14"/>
        <v>6934.9636800000007</v>
      </c>
      <c r="T71" s="334">
        <f t="shared" si="15"/>
        <v>844.56</v>
      </c>
      <c r="U71" s="335">
        <f t="shared" si="16"/>
        <v>135026.56368000002</v>
      </c>
      <c r="V71" s="336">
        <f t="shared" si="17"/>
        <v>168783.20460000003</v>
      </c>
    </row>
    <row r="72" spans="1:22" ht="14.4" x14ac:dyDescent="0.3">
      <c r="A72" s="337" t="s">
        <v>105</v>
      </c>
      <c r="B72" s="333" t="s">
        <v>134</v>
      </c>
      <c r="C72" s="322">
        <v>100788</v>
      </c>
      <c r="D72" s="90">
        <f t="shared" si="13"/>
        <v>48.300958466453679</v>
      </c>
      <c r="E72" s="333">
        <v>37.5</v>
      </c>
      <c r="F72" s="334">
        <f t="shared" si="18"/>
        <v>13102.44</v>
      </c>
      <c r="G72" s="334">
        <f t="shared" si="19"/>
        <v>6346.2030976799997</v>
      </c>
      <c r="H72" s="334">
        <f t="shared" si="20"/>
        <v>755.91</v>
      </c>
      <c r="I72" s="335">
        <f t="shared" si="21"/>
        <v>120992.55309768001</v>
      </c>
      <c r="J72" s="336">
        <f t="shared" si="22"/>
        <v>151240.6913721</v>
      </c>
      <c r="K72" s="338"/>
      <c r="L72" s="338"/>
      <c r="M72" s="337" t="s">
        <v>205</v>
      </c>
      <c r="N72" s="333" t="s">
        <v>137</v>
      </c>
      <c r="O72" s="322">
        <v>116242</v>
      </c>
      <c r="P72" s="90">
        <f t="shared" si="12"/>
        <v>55.707028753993612</v>
      </c>
      <c r="Q72" s="333">
        <v>37.5</v>
      </c>
      <c r="R72" s="334">
        <f t="shared" si="23"/>
        <v>15111.460000000001</v>
      </c>
      <c r="S72" s="334">
        <f t="shared" si="14"/>
        <v>7158.7635699999992</v>
      </c>
      <c r="T72" s="334">
        <f t="shared" si="15"/>
        <v>871.81499999999994</v>
      </c>
      <c r="U72" s="335">
        <f t="shared" si="16"/>
        <v>139384.03857</v>
      </c>
      <c r="V72" s="336">
        <f t="shared" si="17"/>
        <v>174230.0482125</v>
      </c>
    </row>
    <row r="73" spans="1:22" ht="14.4" x14ac:dyDescent="0.3">
      <c r="A73" s="337" t="s">
        <v>106</v>
      </c>
      <c r="B73" s="333" t="s">
        <v>134</v>
      </c>
      <c r="C73" s="322">
        <v>104434</v>
      </c>
      <c r="D73" s="90">
        <f t="shared" si="13"/>
        <v>50.048242811501595</v>
      </c>
      <c r="E73" s="333">
        <v>37.5</v>
      </c>
      <c r="F73" s="334">
        <f t="shared" si="18"/>
        <v>13576.42</v>
      </c>
      <c r="G73" s="334">
        <f t="shared" si="19"/>
        <v>6575.776623239999</v>
      </c>
      <c r="H73" s="334">
        <f t="shared" si="20"/>
        <v>783.255</v>
      </c>
      <c r="I73" s="335">
        <f t="shared" si="21"/>
        <v>125369.45162324001</v>
      </c>
      <c r="J73" s="336">
        <f t="shared" si="22"/>
        <v>156711.81452905</v>
      </c>
      <c r="K73" s="338"/>
      <c r="L73" s="338"/>
      <c r="M73" s="337" t="s">
        <v>206</v>
      </c>
      <c r="N73" s="333" t="s">
        <v>137</v>
      </c>
      <c r="O73" s="322">
        <v>119886</v>
      </c>
      <c r="P73" s="90">
        <f t="shared" si="12"/>
        <v>57.453354632587853</v>
      </c>
      <c r="Q73" s="333">
        <v>37.5</v>
      </c>
      <c r="R73" s="334">
        <f t="shared" si="23"/>
        <v>15585.18</v>
      </c>
      <c r="S73" s="334">
        <f t="shared" si="14"/>
        <v>7383.1793099999995</v>
      </c>
      <c r="T73" s="334">
        <f t="shared" si="15"/>
        <v>899.14499999999998</v>
      </c>
      <c r="U73" s="335">
        <f t="shared" si="16"/>
        <v>143753.50430999999</v>
      </c>
      <c r="V73" s="336">
        <f t="shared" si="17"/>
        <v>179691.88038749999</v>
      </c>
    </row>
    <row r="74" spans="1:22" ht="14.4" x14ac:dyDescent="0.3">
      <c r="A74" s="337" t="s">
        <v>107</v>
      </c>
      <c r="B74" s="333" t="s">
        <v>134</v>
      </c>
      <c r="C74" s="322">
        <v>108078</v>
      </c>
      <c r="D74" s="90">
        <f t="shared" si="13"/>
        <v>51.794568690095844</v>
      </c>
      <c r="E74" s="333">
        <v>37.5</v>
      </c>
      <c r="F74" s="334">
        <f t="shared" si="18"/>
        <v>14050.140000000001</v>
      </c>
      <c r="G74" s="334">
        <f t="shared" si="19"/>
        <v>6805.2242170799991</v>
      </c>
      <c r="H74" s="334">
        <f t="shared" si="20"/>
        <v>810.58499999999992</v>
      </c>
      <c r="I74" s="335">
        <f t="shared" si="21"/>
        <v>129743.94921708001</v>
      </c>
      <c r="J74" s="336">
        <f t="shared" si="22"/>
        <v>162179.93652135</v>
      </c>
      <c r="K74" s="338"/>
      <c r="L74" s="338"/>
      <c r="M74" s="337" t="s">
        <v>207</v>
      </c>
      <c r="N74" s="333" t="s">
        <v>137</v>
      </c>
      <c r="O74" s="322">
        <v>123519</v>
      </c>
      <c r="P74" s="90">
        <f t="shared" si="12"/>
        <v>59.194408945686902</v>
      </c>
      <c r="Q74" s="333">
        <v>37.5</v>
      </c>
      <c r="R74" s="334">
        <f t="shared" si="23"/>
        <v>16057.470000000001</v>
      </c>
      <c r="S74" s="334">
        <f t="shared" si="14"/>
        <v>7606.9176150000003</v>
      </c>
      <c r="T74" s="334">
        <f t="shared" si="15"/>
        <v>926.39249999999993</v>
      </c>
      <c r="U74" s="335">
        <f t="shared" si="16"/>
        <v>148109.780115</v>
      </c>
      <c r="V74" s="336">
        <f t="shared" si="17"/>
        <v>185137.22514374999</v>
      </c>
    </row>
    <row r="75" spans="1:22" ht="14.4" x14ac:dyDescent="0.3">
      <c r="A75" s="337" t="s">
        <v>108</v>
      </c>
      <c r="B75" s="333" t="s">
        <v>134</v>
      </c>
      <c r="C75" s="322">
        <v>111719</v>
      </c>
      <c r="D75" s="90">
        <f t="shared" si="13"/>
        <v>53.539456869009584</v>
      </c>
      <c r="E75" s="333">
        <v>37.5</v>
      </c>
      <c r="F75" s="334">
        <f t="shared" si="18"/>
        <v>14523.470000000001</v>
      </c>
      <c r="G75" s="334">
        <f t="shared" si="19"/>
        <v>7034.482913339999</v>
      </c>
      <c r="H75" s="334">
        <f t="shared" si="20"/>
        <v>837.89249999999993</v>
      </c>
      <c r="I75" s="335">
        <f t="shared" si="21"/>
        <v>134114.84541333999</v>
      </c>
      <c r="J75" s="336">
        <f t="shared" si="22"/>
        <v>167643.556766675</v>
      </c>
      <c r="K75" s="338"/>
      <c r="L75" s="338"/>
      <c r="M75" s="337" t="s">
        <v>208</v>
      </c>
      <c r="N75" s="333" t="s">
        <v>137</v>
      </c>
      <c r="O75" s="322">
        <v>127157</v>
      </c>
      <c r="P75" s="90">
        <f t="shared" si="12"/>
        <v>60.93785942492012</v>
      </c>
      <c r="Q75" s="333">
        <v>37.5</v>
      </c>
      <c r="R75" s="334">
        <f t="shared" si="23"/>
        <v>16530.41</v>
      </c>
      <c r="S75" s="334">
        <f t="shared" si="14"/>
        <v>7830.9638450000002</v>
      </c>
      <c r="T75" s="334">
        <f t="shared" si="15"/>
        <v>953.67750000000001</v>
      </c>
      <c r="U75" s="335">
        <f t="shared" si="16"/>
        <v>152472.05134499999</v>
      </c>
      <c r="V75" s="336">
        <f t="shared" si="17"/>
        <v>190590.06418125</v>
      </c>
    </row>
    <row r="76" spans="1:22" ht="14.4" x14ac:dyDescent="0.3">
      <c r="A76" s="337" t="s">
        <v>109</v>
      </c>
      <c r="B76" s="333" t="s">
        <v>134</v>
      </c>
      <c r="C76" s="322">
        <v>115363</v>
      </c>
      <c r="D76" s="90">
        <f t="shared" si="13"/>
        <v>55.285782747603832</v>
      </c>
      <c r="E76" s="333">
        <v>37.5</v>
      </c>
      <c r="F76" s="334">
        <f t="shared" si="18"/>
        <v>14997.19</v>
      </c>
      <c r="G76" s="334">
        <f t="shared" si="19"/>
        <v>7263.930507179999</v>
      </c>
      <c r="H76" s="334">
        <f t="shared" si="20"/>
        <v>865.22249999999997</v>
      </c>
      <c r="I76" s="335">
        <f t="shared" si="21"/>
        <v>138489.34300718</v>
      </c>
      <c r="J76" s="336">
        <f t="shared" si="22"/>
        <v>173111.678758975</v>
      </c>
      <c r="K76" s="338"/>
      <c r="L76" s="338"/>
      <c r="M76" s="337" t="s">
        <v>209</v>
      </c>
      <c r="N76" s="333" t="s">
        <v>137</v>
      </c>
      <c r="O76" s="322">
        <v>130792</v>
      </c>
      <c r="P76" s="90">
        <f t="shared" si="12"/>
        <v>62.679872204472836</v>
      </c>
      <c r="Q76" s="333">
        <v>37.5</v>
      </c>
      <c r="R76" s="334">
        <f t="shared" si="23"/>
        <v>17002.96</v>
      </c>
      <c r="S76" s="334">
        <f t="shared" si="14"/>
        <v>8054.8253199999999</v>
      </c>
      <c r="T76" s="334">
        <f t="shared" si="15"/>
        <v>980.93999999999994</v>
      </c>
      <c r="U76" s="335">
        <f t="shared" si="16"/>
        <v>156830.72532</v>
      </c>
      <c r="V76" s="336">
        <f t="shared" si="17"/>
        <v>196038.40664999999</v>
      </c>
    </row>
    <row r="77" spans="1:22" ht="14.4" x14ac:dyDescent="0.3">
      <c r="A77" s="337" t="s">
        <v>110</v>
      </c>
      <c r="B77" s="333" t="s">
        <v>134</v>
      </c>
      <c r="C77" s="322">
        <v>119001</v>
      </c>
      <c r="D77" s="90">
        <f t="shared" si="13"/>
        <v>57.029233226837064</v>
      </c>
      <c r="E77" s="333">
        <v>37.5</v>
      </c>
      <c r="F77" s="334">
        <f t="shared" si="18"/>
        <v>15470.130000000001</v>
      </c>
      <c r="G77" s="334">
        <f t="shared" si="19"/>
        <v>7493.0003058599996</v>
      </c>
      <c r="H77" s="334">
        <f t="shared" si="20"/>
        <v>892.50749999999994</v>
      </c>
      <c r="I77" s="335">
        <f t="shared" si="21"/>
        <v>142856.63780586002</v>
      </c>
      <c r="J77" s="336">
        <f t="shared" si="22"/>
        <v>178570.79725732503</v>
      </c>
      <c r="K77" s="338"/>
      <c r="L77" s="338"/>
      <c r="M77" s="337" t="s">
        <v>210</v>
      </c>
      <c r="N77" s="333" t="s">
        <v>137</v>
      </c>
      <c r="O77" s="322">
        <v>134434</v>
      </c>
      <c r="P77" s="90">
        <f t="shared" si="12"/>
        <v>64.425239616613425</v>
      </c>
      <c r="Q77" s="333">
        <v>37.5</v>
      </c>
      <c r="R77" s="334">
        <f t="shared" si="23"/>
        <v>17476.420000000002</v>
      </c>
      <c r="S77" s="334">
        <f t="shared" si="14"/>
        <v>8279.1178900000014</v>
      </c>
      <c r="T77" s="334">
        <f t="shared" si="15"/>
        <v>1008.255</v>
      </c>
      <c r="U77" s="335">
        <f t="shared" si="16"/>
        <v>161197.79289000001</v>
      </c>
      <c r="V77" s="336">
        <f t="shared" si="17"/>
        <v>201497.24111250002</v>
      </c>
    </row>
    <row r="78" spans="1:22" ht="14.4" x14ac:dyDescent="0.3">
      <c r="A78" s="337" t="s">
        <v>111</v>
      </c>
      <c r="B78" s="333" t="s">
        <v>134</v>
      </c>
      <c r="C78" s="322">
        <v>122646</v>
      </c>
      <c r="D78" s="90">
        <f t="shared" si="13"/>
        <v>58.776038338658147</v>
      </c>
      <c r="E78" s="333">
        <v>37.5</v>
      </c>
      <c r="F78" s="334">
        <f t="shared" si="18"/>
        <v>15943.980000000001</v>
      </c>
      <c r="G78" s="334">
        <f t="shared" si="19"/>
        <v>7722.5108655599997</v>
      </c>
      <c r="H78" s="334">
        <f t="shared" si="20"/>
        <v>919.84499999999991</v>
      </c>
      <c r="I78" s="335">
        <f t="shared" si="21"/>
        <v>147232.33586556002</v>
      </c>
      <c r="J78" s="336">
        <f t="shared" si="22"/>
        <v>184040.41983195001</v>
      </c>
      <c r="K78" s="338"/>
      <c r="L78" s="338"/>
      <c r="M78" s="337" t="s">
        <v>211</v>
      </c>
      <c r="N78" s="333" t="s">
        <v>137</v>
      </c>
      <c r="O78" s="322">
        <v>138068</v>
      </c>
      <c r="P78" s="90">
        <f t="shared" si="12"/>
        <v>66.166773162939293</v>
      </c>
      <c r="Q78" s="333">
        <v>37.5</v>
      </c>
      <c r="R78" s="334">
        <f t="shared" si="23"/>
        <v>17948.84</v>
      </c>
      <c r="S78" s="334">
        <f t="shared" si="14"/>
        <v>8502.9177799999998</v>
      </c>
      <c r="T78" s="334">
        <f t="shared" si="15"/>
        <v>1035.51</v>
      </c>
      <c r="U78" s="335">
        <f t="shared" si="16"/>
        <v>165555.26777999999</v>
      </c>
      <c r="V78" s="336">
        <f t="shared" si="17"/>
        <v>206944.08472499999</v>
      </c>
    </row>
    <row r="79" spans="1:22" ht="14.4" x14ac:dyDescent="0.3">
      <c r="A79" s="337" t="s">
        <v>112</v>
      </c>
      <c r="B79" s="333" t="s">
        <v>134</v>
      </c>
      <c r="C79" s="322">
        <v>126290</v>
      </c>
      <c r="D79" s="90">
        <f t="shared" si="13"/>
        <v>60.522364217252388</v>
      </c>
      <c r="E79" s="333">
        <v>37.5</v>
      </c>
      <c r="F79" s="334">
        <f t="shared" si="18"/>
        <v>16417.7</v>
      </c>
      <c r="G79" s="334">
        <f t="shared" si="19"/>
        <v>7951.9584593999998</v>
      </c>
      <c r="H79" s="334">
        <f t="shared" si="20"/>
        <v>947.17499999999995</v>
      </c>
      <c r="I79" s="335">
        <f t="shared" si="21"/>
        <v>151606.83345939999</v>
      </c>
      <c r="J79" s="336">
        <f t="shared" si="22"/>
        <v>189508.54182424999</v>
      </c>
      <c r="K79" s="338"/>
      <c r="L79" s="338"/>
      <c r="M79" s="337" t="s">
        <v>212</v>
      </c>
      <c r="N79" s="333" t="s">
        <v>137</v>
      </c>
      <c r="O79" s="322">
        <v>141709</v>
      </c>
      <c r="P79" s="90">
        <f t="shared" si="12"/>
        <v>67.911661341853033</v>
      </c>
      <c r="Q79" s="333">
        <v>37.5</v>
      </c>
      <c r="R79" s="334">
        <f t="shared" si="23"/>
        <v>18422.170000000002</v>
      </c>
      <c r="S79" s="334">
        <f t="shared" si="14"/>
        <v>8727.1487649999999</v>
      </c>
      <c r="T79" s="334">
        <f t="shared" si="15"/>
        <v>1062.8174999999999</v>
      </c>
      <c r="U79" s="335">
        <f t="shared" si="16"/>
        <v>169921.13626500001</v>
      </c>
      <c r="V79" s="336">
        <f t="shared" si="17"/>
        <v>212401.42033125</v>
      </c>
    </row>
    <row r="80" spans="1:22" ht="14.4" x14ac:dyDescent="0.3">
      <c r="A80" s="337" t="s">
        <v>113</v>
      </c>
      <c r="B80" s="333" t="s">
        <v>134</v>
      </c>
      <c r="C80" s="322">
        <v>129934</v>
      </c>
      <c r="D80" s="90">
        <f t="shared" si="13"/>
        <v>62.268690095846651</v>
      </c>
      <c r="E80" s="333">
        <v>37.5</v>
      </c>
      <c r="F80" s="334">
        <f t="shared" si="18"/>
        <v>16891.420000000002</v>
      </c>
      <c r="G80" s="334">
        <f t="shared" si="19"/>
        <v>8181.4060532399999</v>
      </c>
      <c r="H80" s="334">
        <f t="shared" si="20"/>
        <v>974.505</v>
      </c>
      <c r="I80" s="335">
        <f t="shared" si="21"/>
        <v>155981.33105324002</v>
      </c>
      <c r="J80" s="336">
        <f t="shared" si="22"/>
        <v>194976.66381655002</v>
      </c>
      <c r="K80" s="338"/>
      <c r="L80" s="338"/>
      <c r="M80" s="337" t="s">
        <v>213</v>
      </c>
      <c r="N80" s="333" t="s">
        <v>137</v>
      </c>
      <c r="O80" s="322">
        <v>147774</v>
      </c>
      <c r="P80" s="90">
        <f t="shared" si="12"/>
        <v>70.818210862619807</v>
      </c>
      <c r="Q80" s="333">
        <v>37.5</v>
      </c>
      <c r="R80" s="334">
        <f t="shared" si="23"/>
        <v>19210.62</v>
      </c>
      <c r="S80" s="334">
        <f t="shared" si="14"/>
        <v>9100.6617900000001</v>
      </c>
      <c r="T80" s="334">
        <f t="shared" si="15"/>
        <v>1108.3050000000001</v>
      </c>
      <c r="U80" s="335">
        <f t="shared" si="16"/>
        <v>177193.58679</v>
      </c>
      <c r="V80" s="336">
        <f t="shared" si="17"/>
        <v>221491.98348749999</v>
      </c>
    </row>
    <row r="81" spans="1:22" ht="14.4" x14ac:dyDescent="0.3">
      <c r="A81" s="337" t="s">
        <v>114</v>
      </c>
      <c r="B81" s="333" t="s">
        <v>134</v>
      </c>
      <c r="C81" s="322">
        <v>133573</v>
      </c>
      <c r="D81" s="90">
        <f t="shared" si="13"/>
        <v>64.01261980830671</v>
      </c>
      <c r="E81" s="333">
        <v>37.5</v>
      </c>
      <c r="F81" s="334">
        <f t="shared" si="18"/>
        <v>17364.490000000002</v>
      </c>
      <c r="G81" s="334">
        <f t="shared" si="19"/>
        <v>8410.5388177799978</v>
      </c>
      <c r="H81" s="334">
        <f t="shared" si="20"/>
        <v>1001.7975</v>
      </c>
      <c r="I81" s="335">
        <f t="shared" si="21"/>
        <v>160349.82631777998</v>
      </c>
      <c r="J81" s="336">
        <f t="shared" si="22"/>
        <v>200437.28289722497</v>
      </c>
      <c r="K81" s="338"/>
      <c r="L81" s="338"/>
      <c r="M81" s="337" t="s">
        <v>214</v>
      </c>
      <c r="N81" s="333" t="s">
        <v>137</v>
      </c>
      <c r="O81" s="322">
        <v>152618</v>
      </c>
      <c r="P81" s="90">
        <f t="shared" si="12"/>
        <v>73.139616613418525</v>
      </c>
      <c r="Q81" s="333">
        <v>37.5</v>
      </c>
      <c r="R81" s="334">
        <f t="shared" si="23"/>
        <v>19840.34</v>
      </c>
      <c r="S81" s="334">
        <f t="shared" si="14"/>
        <v>9398.9795300000005</v>
      </c>
      <c r="T81" s="334">
        <f t="shared" si="15"/>
        <v>1144.635</v>
      </c>
      <c r="U81" s="335">
        <f t="shared" si="16"/>
        <v>183001.95453000002</v>
      </c>
      <c r="V81" s="336">
        <f t="shared" si="17"/>
        <v>228752.44316250001</v>
      </c>
    </row>
    <row r="82" spans="1:22" ht="14.4" x14ac:dyDescent="0.3">
      <c r="A82" s="337" t="s">
        <v>115</v>
      </c>
      <c r="B82" s="333" t="s">
        <v>134</v>
      </c>
      <c r="C82" s="322">
        <v>137220</v>
      </c>
      <c r="D82" s="90">
        <f t="shared" si="13"/>
        <v>65.760383386581481</v>
      </c>
      <c r="E82" s="333">
        <v>37.5</v>
      </c>
      <c r="F82" s="334">
        <f t="shared" si="18"/>
        <v>17838.600000000002</v>
      </c>
      <c r="G82" s="334">
        <f t="shared" si="19"/>
        <v>8640.1753091999999</v>
      </c>
      <c r="H82" s="334">
        <f t="shared" si="20"/>
        <v>1029.1499999999999</v>
      </c>
      <c r="I82" s="335">
        <f t="shared" si="21"/>
        <v>164727.92530919999</v>
      </c>
      <c r="J82" s="336">
        <f t="shared" si="22"/>
        <v>205909.90663649997</v>
      </c>
      <c r="K82" s="338"/>
      <c r="L82" s="338"/>
      <c r="M82" s="337" t="s">
        <v>215</v>
      </c>
      <c r="N82" s="333" t="s">
        <v>137</v>
      </c>
      <c r="O82" s="322">
        <v>157467</v>
      </c>
      <c r="P82" s="90">
        <f t="shared" si="12"/>
        <v>75.463418530351447</v>
      </c>
      <c r="Q82" s="333">
        <v>37.5</v>
      </c>
      <c r="R82" s="334">
        <f t="shared" si="23"/>
        <v>20470.71</v>
      </c>
      <c r="S82" s="334">
        <f t="shared" si="14"/>
        <v>9697.6051950000001</v>
      </c>
      <c r="T82" s="334">
        <f t="shared" si="15"/>
        <v>1181.0025000000001</v>
      </c>
      <c r="U82" s="335">
        <f t="shared" si="16"/>
        <v>188816.31769500001</v>
      </c>
      <c r="V82" s="336">
        <f t="shared" si="17"/>
        <v>236020.39711875</v>
      </c>
    </row>
    <row r="83" spans="1:22" ht="14.4" x14ac:dyDescent="0.3">
      <c r="A83" s="337" t="s">
        <v>116</v>
      </c>
      <c r="B83" s="333" t="s">
        <v>134</v>
      </c>
      <c r="C83" s="322">
        <v>143291</v>
      </c>
      <c r="D83" s="90">
        <f t="shared" si="13"/>
        <v>68.669808306709257</v>
      </c>
      <c r="E83" s="333">
        <v>37.5</v>
      </c>
      <c r="F83" s="334">
        <f t="shared" si="18"/>
        <v>18627.830000000002</v>
      </c>
      <c r="G83" s="334">
        <f t="shared" si="19"/>
        <v>9022.4410452600005</v>
      </c>
      <c r="H83" s="334">
        <f t="shared" si="20"/>
        <v>1074.6824999999999</v>
      </c>
      <c r="I83" s="335">
        <f t="shared" si="21"/>
        <v>172015.95354526001</v>
      </c>
      <c r="J83" s="336">
        <f t="shared" si="22"/>
        <v>215019.94193157501</v>
      </c>
      <c r="K83" s="338"/>
      <c r="L83" s="338"/>
      <c r="M83" s="337" t="s">
        <v>216</v>
      </c>
      <c r="N83" s="333" t="s">
        <v>137</v>
      </c>
      <c r="O83" s="322">
        <v>162318</v>
      </c>
      <c r="P83" s="90">
        <f t="shared" si="12"/>
        <v>77.788178913738022</v>
      </c>
      <c r="Q83" s="333">
        <v>37.5</v>
      </c>
      <c r="R83" s="334">
        <f t="shared" si="23"/>
        <v>21101.34</v>
      </c>
      <c r="S83" s="334">
        <f t="shared" si="14"/>
        <v>9996.3540300000004</v>
      </c>
      <c r="T83" s="334">
        <f t="shared" si="15"/>
        <v>1217.385</v>
      </c>
      <c r="U83" s="335">
        <f t="shared" si="16"/>
        <v>194633.07902999999</v>
      </c>
      <c r="V83" s="336">
        <f t="shared" si="17"/>
        <v>243291.3487875</v>
      </c>
    </row>
    <row r="84" spans="1:22" ht="14.4" x14ac:dyDescent="0.3">
      <c r="A84" s="337" t="s">
        <v>117</v>
      </c>
      <c r="B84" s="333" t="s">
        <v>134</v>
      </c>
      <c r="C84" s="322">
        <v>148146</v>
      </c>
      <c r="D84" s="90">
        <f t="shared" si="13"/>
        <v>70.996485623003196</v>
      </c>
      <c r="E84" s="333">
        <v>37.5</v>
      </c>
      <c r="F84" s="334">
        <f t="shared" si="18"/>
        <v>19258.98</v>
      </c>
      <c r="G84" s="334">
        <f t="shared" si="19"/>
        <v>9328.1402955599988</v>
      </c>
      <c r="H84" s="334">
        <f t="shared" si="20"/>
        <v>1111.095</v>
      </c>
      <c r="I84" s="335">
        <f t="shared" si="21"/>
        <v>177844.21529556002</v>
      </c>
      <c r="J84" s="336">
        <f t="shared" si="22"/>
        <v>222305.26911945001</v>
      </c>
      <c r="K84" s="338"/>
      <c r="L84" s="338"/>
      <c r="M84" s="337" t="s">
        <v>217</v>
      </c>
      <c r="N84" s="333" t="s">
        <v>137</v>
      </c>
      <c r="O84" s="322">
        <v>188998</v>
      </c>
      <c r="P84" s="90">
        <f t="shared" si="12"/>
        <v>90.574121405750788</v>
      </c>
      <c r="Q84" s="333">
        <v>37.5</v>
      </c>
      <c r="R84" s="334">
        <f t="shared" si="23"/>
        <v>24569.74</v>
      </c>
      <c r="S84" s="334">
        <f t="shared" si="14"/>
        <v>11639.44183</v>
      </c>
      <c r="T84" s="334">
        <f t="shared" si="15"/>
        <v>1417.4849999999999</v>
      </c>
      <c r="U84" s="335">
        <f t="shared" si="16"/>
        <v>226624.66682999997</v>
      </c>
      <c r="V84" s="336">
        <f t="shared" si="17"/>
        <v>283280.83353749994</v>
      </c>
    </row>
    <row r="85" spans="1:22" ht="14.4" x14ac:dyDescent="0.3">
      <c r="A85" s="331" t="s">
        <v>118</v>
      </c>
      <c r="B85" s="330" t="s">
        <v>134</v>
      </c>
      <c r="C85" s="322">
        <v>153005</v>
      </c>
      <c r="D85" s="90">
        <f t="shared" si="13"/>
        <v>73.325079872204469</v>
      </c>
      <c r="E85" s="333">
        <v>37.5</v>
      </c>
      <c r="F85" s="334">
        <f t="shared" si="18"/>
        <v>19890.650000000001</v>
      </c>
      <c r="G85" s="334">
        <f t="shared" si="19"/>
        <v>9634.0914092999992</v>
      </c>
      <c r="H85" s="334">
        <f t="shared" si="20"/>
        <v>1147.5374999999999</v>
      </c>
      <c r="I85" s="335">
        <f t="shared" si="21"/>
        <v>183677.27890929999</v>
      </c>
      <c r="J85" s="336">
        <f t="shared" si="22"/>
        <v>229596.59863662499</v>
      </c>
    </row>
    <row r="86" spans="1:22" ht="14.4" x14ac:dyDescent="0.3">
      <c r="A86" s="331" t="s">
        <v>119</v>
      </c>
      <c r="B86" s="330" t="s">
        <v>134</v>
      </c>
      <c r="C86" s="322">
        <v>157863</v>
      </c>
      <c r="D86" s="90">
        <f t="shared" si="13"/>
        <v>75.653194888178916</v>
      </c>
      <c r="E86" s="333">
        <v>37.5</v>
      </c>
      <c r="F86" s="334">
        <f t="shared" si="18"/>
        <v>20522.190000000002</v>
      </c>
      <c r="G86" s="334">
        <f t="shared" si="19"/>
        <v>9939.9795571799987</v>
      </c>
      <c r="H86" s="334">
        <f t="shared" si="20"/>
        <v>1183.9724999999999</v>
      </c>
      <c r="I86" s="335">
        <f t="shared" si="21"/>
        <v>189509.14205718</v>
      </c>
      <c r="J86" s="336">
        <f t="shared" si="22"/>
        <v>236886.42757147498</v>
      </c>
    </row>
    <row r="87" spans="1:22" ht="14.4" x14ac:dyDescent="0.3">
      <c r="A87" s="331" t="s">
        <v>120</v>
      </c>
      <c r="B87" s="330" t="s">
        <v>134</v>
      </c>
      <c r="C87" s="322">
        <v>184582</v>
      </c>
      <c r="D87" s="90">
        <f t="shared" si="13"/>
        <v>88.457827476038332</v>
      </c>
      <c r="E87" s="333">
        <v>37.5</v>
      </c>
      <c r="F87" s="334">
        <f t="shared" si="18"/>
        <v>23995.66</v>
      </c>
      <c r="G87" s="334">
        <f t="shared" si="19"/>
        <v>11622.364370519999</v>
      </c>
      <c r="H87" s="334">
        <f t="shared" si="20"/>
        <v>1384.365</v>
      </c>
      <c r="I87" s="335">
        <f t="shared" si="21"/>
        <v>221584.38937051999</v>
      </c>
      <c r="J87" s="336">
        <f t="shared" si="22"/>
        <v>276980.48671314999</v>
      </c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W114"/>
  <sheetViews>
    <sheetView zoomScaleNormal="100" workbookViewId="0">
      <selection activeCell="A112" sqref="A112"/>
    </sheetView>
  </sheetViews>
  <sheetFormatPr defaultColWidth="9.109375" defaultRowHeight="13.2" x14ac:dyDescent="0.25"/>
  <cols>
    <col min="1" max="1" width="38" style="1" customWidth="1"/>
    <col min="2" max="3" width="8.44140625" style="1" customWidth="1"/>
    <col min="4" max="4" width="14.109375" style="1" customWidth="1"/>
    <col min="5" max="5" width="24" style="1" customWidth="1"/>
    <col min="6" max="6" width="10.6640625" style="1" customWidth="1"/>
    <col min="7" max="8" width="8.44140625" style="1" customWidth="1"/>
    <col min="9" max="9" width="12.33203125" style="1" hidden="1" customWidth="1"/>
    <col min="10" max="10" width="8.5546875" style="1" hidden="1" customWidth="1"/>
    <col min="11" max="16" width="11.6640625" style="211" customWidth="1"/>
    <col min="17" max="17" width="9.109375" style="247"/>
    <col min="18" max="16384" width="9.109375" style="1"/>
  </cols>
  <sheetData>
    <row r="1" spans="1:23" s="3" customFormat="1" ht="30.75" customHeight="1" thickBot="1" x14ac:dyDescent="0.35">
      <c r="A1" s="443"/>
      <c r="B1" s="444"/>
      <c r="C1" s="444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6"/>
      <c r="Q1" s="242"/>
    </row>
    <row r="2" spans="1:23" s="4" customFormat="1" ht="17.25" customHeight="1" x14ac:dyDescent="0.4">
      <c r="A2" s="283"/>
      <c r="B2" s="448" t="s">
        <v>756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284"/>
      <c r="O2" s="284"/>
      <c r="P2" s="285"/>
      <c r="Q2" s="243"/>
      <c r="R2" s="492" t="s">
        <v>2000</v>
      </c>
      <c r="S2" s="434"/>
      <c r="T2" s="434"/>
      <c r="U2" s="434"/>
      <c r="V2" s="434"/>
      <c r="W2" s="493"/>
    </row>
    <row r="3" spans="1:23" s="8" customFormat="1" ht="18" customHeight="1" x14ac:dyDescent="0.3">
      <c r="A3" s="16"/>
      <c r="B3" s="451" t="s">
        <v>757</v>
      </c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17"/>
      <c r="O3" s="17"/>
      <c r="P3" s="282"/>
      <c r="Q3" s="244"/>
      <c r="R3" s="494"/>
      <c r="S3" s="435"/>
      <c r="T3" s="435"/>
      <c r="U3" s="435"/>
      <c r="V3" s="435"/>
      <c r="W3" s="495"/>
    </row>
    <row r="4" spans="1:23" s="6" customFormat="1" ht="9" customHeight="1" x14ac:dyDescent="0.2">
      <c r="A4" s="5"/>
      <c r="K4" s="184"/>
      <c r="L4" s="184"/>
      <c r="M4" s="184"/>
      <c r="N4" s="184"/>
      <c r="O4" s="184"/>
      <c r="P4" s="185"/>
      <c r="Q4" s="245"/>
      <c r="R4" s="494"/>
      <c r="S4" s="435"/>
      <c r="T4" s="435"/>
      <c r="U4" s="435"/>
      <c r="V4" s="435"/>
      <c r="W4" s="495"/>
    </row>
    <row r="5" spans="1:23" s="12" customFormat="1" ht="15" customHeight="1" x14ac:dyDescent="0.25">
      <c r="A5" s="10" t="s">
        <v>8</v>
      </c>
      <c r="B5" s="500" t="s">
        <v>1998</v>
      </c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2"/>
      <c r="N5" s="184"/>
      <c r="O5" s="184"/>
      <c r="P5" s="186"/>
      <c r="Q5" s="246"/>
      <c r="R5" s="494"/>
      <c r="S5" s="435"/>
      <c r="T5" s="435"/>
      <c r="U5" s="435"/>
      <c r="V5" s="435"/>
      <c r="W5" s="495"/>
    </row>
    <row r="6" spans="1:23" s="12" customFormat="1" ht="15" customHeight="1" x14ac:dyDescent="0.25">
      <c r="A6" s="10" t="s">
        <v>5</v>
      </c>
      <c r="B6" s="489" t="s">
        <v>740</v>
      </c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1"/>
      <c r="N6" s="184"/>
      <c r="O6" s="184"/>
      <c r="P6" s="186"/>
      <c r="Q6" s="246"/>
      <c r="R6" s="494"/>
      <c r="S6" s="435"/>
      <c r="T6" s="435"/>
      <c r="U6" s="435"/>
      <c r="V6" s="435"/>
      <c r="W6" s="495"/>
    </row>
    <row r="7" spans="1:23" s="12" customFormat="1" ht="15" customHeight="1" x14ac:dyDescent="0.25">
      <c r="A7" s="13" t="s">
        <v>759</v>
      </c>
      <c r="B7" s="489" t="s">
        <v>741</v>
      </c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1"/>
      <c r="N7" s="184"/>
      <c r="O7" s="184"/>
      <c r="P7" s="186"/>
      <c r="Q7" s="246"/>
      <c r="R7" s="494"/>
      <c r="S7" s="435"/>
      <c r="T7" s="435"/>
      <c r="U7" s="435"/>
      <c r="V7" s="435"/>
      <c r="W7" s="495"/>
    </row>
    <row r="8" spans="1:23" s="12" customFormat="1" ht="35.25" customHeight="1" x14ac:dyDescent="0.25">
      <c r="A8" s="10" t="s">
        <v>758</v>
      </c>
      <c r="B8" s="486" t="s">
        <v>1265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8"/>
      <c r="N8" s="184"/>
      <c r="O8" s="184"/>
      <c r="P8" s="186"/>
      <c r="Q8" s="246"/>
      <c r="R8" s="494"/>
      <c r="S8" s="435"/>
      <c r="T8" s="435"/>
      <c r="U8" s="435"/>
      <c r="V8" s="435"/>
      <c r="W8" s="495"/>
    </row>
    <row r="9" spans="1:23" ht="16.5" customHeight="1" x14ac:dyDescent="0.3">
      <c r="A9" s="16" t="s">
        <v>0</v>
      </c>
      <c r="B9" s="17"/>
      <c r="C9" s="17"/>
      <c r="D9" s="18"/>
      <c r="E9" s="18"/>
      <c r="F9" s="19"/>
      <c r="G9" s="19"/>
      <c r="H9" s="19"/>
      <c r="I9" s="19"/>
      <c r="J9" s="19"/>
      <c r="K9" s="187"/>
      <c r="L9" s="187"/>
      <c r="M9" s="187"/>
      <c r="N9" s="187"/>
      <c r="O9" s="187"/>
      <c r="P9" s="286"/>
      <c r="R9" s="494"/>
      <c r="S9" s="435"/>
      <c r="T9" s="435"/>
      <c r="U9" s="435"/>
      <c r="V9" s="435"/>
      <c r="W9" s="495"/>
    </row>
    <row r="10" spans="1:23" ht="15.75" customHeight="1" x14ac:dyDescent="0.25">
      <c r="A10" s="21" t="s">
        <v>716</v>
      </c>
      <c r="B10" s="12"/>
      <c r="C10" s="12"/>
      <c r="D10" s="19"/>
      <c r="E10" s="102" t="s">
        <v>231</v>
      </c>
      <c r="F10" s="19"/>
      <c r="G10" s="19"/>
      <c r="H10" s="19"/>
      <c r="I10" s="432" t="s">
        <v>733</v>
      </c>
      <c r="J10" s="432"/>
      <c r="K10" s="187"/>
      <c r="L10" s="499" t="s">
        <v>767</v>
      </c>
      <c r="M10" s="478"/>
      <c r="N10" s="478"/>
      <c r="O10" s="478"/>
      <c r="P10" s="479"/>
      <c r="R10" s="494"/>
      <c r="S10" s="435"/>
      <c r="T10" s="435"/>
      <c r="U10" s="435"/>
      <c r="V10" s="435"/>
      <c r="W10" s="495"/>
    </row>
    <row r="11" spans="1:23" ht="10.5" customHeight="1" x14ac:dyDescent="0.25">
      <c r="A11" s="308"/>
      <c r="B11" s="309"/>
      <c r="C11" s="309"/>
      <c r="D11" s="309"/>
      <c r="E11" s="309" t="s">
        <v>9</v>
      </c>
      <c r="F11" s="309" t="s">
        <v>28</v>
      </c>
      <c r="G11" s="309"/>
      <c r="H11" s="309"/>
      <c r="I11" s="309"/>
      <c r="J11" s="309"/>
      <c r="K11" s="310"/>
      <c r="L11" s="190"/>
      <c r="M11" s="190"/>
      <c r="N11" s="190"/>
      <c r="O11" s="190"/>
      <c r="P11" s="191"/>
      <c r="R11" s="494"/>
      <c r="S11" s="435"/>
      <c r="T11" s="435"/>
      <c r="U11" s="435"/>
      <c r="V11" s="435"/>
      <c r="W11" s="495"/>
    </row>
    <row r="12" spans="1:23" ht="32.25" customHeight="1" thickBot="1" x14ac:dyDescent="0.3">
      <c r="A12" s="311" t="s">
        <v>12</v>
      </c>
      <c r="B12" s="312" t="s">
        <v>10</v>
      </c>
      <c r="C12" s="312" t="s">
        <v>3</v>
      </c>
      <c r="D12" s="312" t="s">
        <v>1</v>
      </c>
      <c r="E12" s="312" t="s">
        <v>230</v>
      </c>
      <c r="F12" s="312" t="s">
        <v>755</v>
      </c>
      <c r="G12" s="312" t="s">
        <v>30</v>
      </c>
      <c r="H12" s="312" t="s">
        <v>25</v>
      </c>
      <c r="I12" s="312" t="s">
        <v>738</v>
      </c>
      <c r="J12" s="312" t="s">
        <v>229</v>
      </c>
      <c r="K12" s="307" t="s">
        <v>31</v>
      </c>
      <c r="L12" s="256" t="s">
        <v>1267</v>
      </c>
      <c r="M12" s="256" t="s">
        <v>1268</v>
      </c>
      <c r="N12" s="180" t="s">
        <v>766</v>
      </c>
      <c r="O12" s="181" t="s">
        <v>1269</v>
      </c>
      <c r="P12" s="182" t="s">
        <v>762</v>
      </c>
      <c r="R12" s="496"/>
      <c r="S12" s="497"/>
      <c r="T12" s="497"/>
      <c r="U12" s="497"/>
      <c r="V12" s="497"/>
      <c r="W12" s="498"/>
    </row>
    <row r="13" spans="1:23" ht="11.25" customHeight="1" x14ac:dyDescent="0.25">
      <c r="A13" s="313"/>
      <c r="B13" s="314"/>
      <c r="C13" s="314" t="s">
        <v>11</v>
      </c>
      <c r="D13" s="314" t="s">
        <v>2</v>
      </c>
      <c r="E13" s="314"/>
      <c r="F13" s="315" t="s">
        <v>29</v>
      </c>
      <c r="G13" s="316" t="s">
        <v>228</v>
      </c>
      <c r="H13" s="316" t="s">
        <v>712</v>
      </c>
      <c r="I13" s="316"/>
      <c r="J13" s="316"/>
      <c r="K13" s="317"/>
      <c r="L13" s="193"/>
      <c r="M13" s="193"/>
      <c r="N13" s="193"/>
      <c r="O13" s="193"/>
      <c r="P13" s="183"/>
      <c r="R13" s="95"/>
      <c r="S13" s="95"/>
      <c r="T13" s="95"/>
      <c r="U13" s="95"/>
      <c r="V13" s="95"/>
      <c r="W13" s="95"/>
    </row>
    <row r="14" spans="1:23" ht="14.25" customHeight="1" x14ac:dyDescent="0.25">
      <c r="A14" s="483" t="s">
        <v>761</v>
      </c>
      <c r="B14" s="484"/>
      <c r="C14" s="484"/>
      <c r="D14" s="484"/>
      <c r="E14" s="484"/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5"/>
      <c r="R14" s="95"/>
      <c r="S14" s="95"/>
      <c r="T14" s="95"/>
      <c r="U14" s="95"/>
      <c r="V14" s="95"/>
      <c r="W14" s="95"/>
    </row>
    <row r="15" spans="1:23" ht="14.25" customHeight="1" x14ac:dyDescent="0.25">
      <c r="A15" s="287" t="s">
        <v>746</v>
      </c>
      <c r="B15" s="288">
        <v>2019</v>
      </c>
      <c r="C15" s="289" t="s">
        <v>38</v>
      </c>
      <c r="D15" s="290" t="s">
        <v>41</v>
      </c>
      <c r="E15" s="291" t="str">
        <f t="shared" ref="E15:E38" si="0">CONCATENATE(B15,$E$11,C15,$E$11,D15)</f>
        <v>2019 Fre Level 1 Step 1</v>
      </c>
      <c r="F15" s="232">
        <f>IFERROR(VLOOKUP(E15,Vlookup!A:B,2,FALSE),"")</f>
        <v>52605.378436667343</v>
      </c>
      <c r="G15" s="96">
        <v>1</v>
      </c>
      <c r="H15" s="33">
        <v>6</v>
      </c>
      <c r="I15" s="101">
        <f>PRODUCT(F15,G15)</f>
        <v>52605.378436667343</v>
      </c>
      <c r="J15" s="101">
        <f>H15/12</f>
        <v>0.5</v>
      </c>
      <c r="K15" s="259">
        <f>I15*J15</f>
        <v>26302.689218333671</v>
      </c>
      <c r="L15" s="212" t="s">
        <v>9</v>
      </c>
      <c r="M15" s="212" t="s">
        <v>9</v>
      </c>
      <c r="N15" s="212" t="s">
        <v>9</v>
      </c>
      <c r="O15" s="213"/>
      <c r="P15" s="303">
        <v>26285</v>
      </c>
      <c r="R15" s="95"/>
      <c r="S15" s="95"/>
      <c r="T15" s="95"/>
      <c r="U15" s="95"/>
      <c r="V15" s="95"/>
      <c r="W15" s="95"/>
    </row>
    <row r="16" spans="1:23" ht="14.25" customHeight="1" x14ac:dyDescent="0.25">
      <c r="A16" s="287" t="s">
        <v>750</v>
      </c>
      <c r="B16" s="288">
        <v>2020</v>
      </c>
      <c r="C16" s="289" t="s">
        <v>40</v>
      </c>
      <c r="D16" s="290" t="s">
        <v>98</v>
      </c>
      <c r="E16" s="291" t="str">
        <f t="shared" si="0"/>
        <v>2020 Brm Level A Step 3</v>
      </c>
      <c r="F16" s="232">
        <f>IFERROR(VLOOKUP(E16,Vlookup!A:B,2,FALSE),"")</f>
        <v>94074.399881246136</v>
      </c>
      <c r="G16" s="96">
        <v>0.5</v>
      </c>
      <c r="H16" s="33">
        <v>3</v>
      </c>
      <c r="I16" s="101">
        <f t="shared" ref="I16:I38" si="1">PRODUCT(F16,G16)</f>
        <v>47037.199940623068</v>
      </c>
      <c r="J16" s="101">
        <f t="shared" ref="J16:J38" si="2">H16/12</f>
        <v>0.25</v>
      </c>
      <c r="K16" s="259">
        <f t="shared" ref="K16:K38" si="3">I16*J16</f>
        <v>11759.299985155767</v>
      </c>
      <c r="L16" s="212" t="s">
        <v>9</v>
      </c>
      <c r="M16" s="212" t="s">
        <v>9</v>
      </c>
      <c r="N16" s="212" t="s">
        <v>9</v>
      </c>
      <c r="O16" s="213"/>
      <c r="P16" s="303">
        <v>11852</v>
      </c>
      <c r="R16" s="95"/>
      <c r="S16" s="95"/>
      <c r="T16" s="95"/>
      <c r="U16" s="95"/>
      <c r="V16" s="95"/>
      <c r="W16" s="95"/>
    </row>
    <row r="17" spans="1:23" ht="14.25" customHeight="1" x14ac:dyDescent="0.25">
      <c r="A17" s="287" t="s">
        <v>771</v>
      </c>
      <c r="B17" s="288">
        <v>2021</v>
      </c>
      <c r="C17" s="289" t="s">
        <v>38</v>
      </c>
      <c r="D17" s="290" t="s">
        <v>53</v>
      </c>
      <c r="E17" s="291" t="str">
        <f t="shared" si="0"/>
        <v>2021 Fre Level 3 Step 4</v>
      </c>
      <c r="F17" s="232">
        <f>IFERROR(VLOOKUP(E17,Vlookup!A:B,2,FALSE),"")</f>
        <v>75955.460978930409</v>
      </c>
      <c r="G17" s="96">
        <v>0.1</v>
      </c>
      <c r="H17" s="33">
        <v>12</v>
      </c>
      <c r="I17" s="101">
        <f t="shared" si="1"/>
        <v>7595.5460978930414</v>
      </c>
      <c r="J17" s="101">
        <f t="shared" si="2"/>
        <v>1</v>
      </c>
      <c r="K17" s="259">
        <f t="shared" si="3"/>
        <v>7595.5460978930414</v>
      </c>
      <c r="L17" s="212"/>
      <c r="M17" s="212"/>
      <c r="N17" s="212"/>
      <c r="O17" s="213"/>
      <c r="P17" s="303">
        <f>K17</f>
        <v>7595.5460978930414</v>
      </c>
      <c r="R17" s="95"/>
      <c r="S17" s="95"/>
      <c r="T17" s="95"/>
      <c r="U17" s="95"/>
      <c r="V17" s="95"/>
      <c r="W17" s="95"/>
    </row>
    <row r="18" spans="1:23" ht="14.25" customHeight="1" x14ac:dyDescent="0.25">
      <c r="A18" s="287" t="s">
        <v>751</v>
      </c>
      <c r="B18" s="288">
        <v>2022</v>
      </c>
      <c r="C18" s="289" t="s">
        <v>39</v>
      </c>
      <c r="D18" s="290" t="s">
        <v>45</v>
      </c>
      <c r="E18" s="291" t="str">
        <f t="shared" si="0"/>
        <v>2022 Syd Level 1 Step 5</v>
      </c>
      <c r="F18" s="232">
        <f>IFERROR(VLOOKUP(E18,Vlookup!A:B,2,FALSE),"")</f>
        <v>71216.864472093279</v>
      </c>
      <c r="G18" s="96">
        <v>0.1</v>
      </c>
      <c r="H18" s="33">
        <v>12</v>
      </c>
      <c r="I18" s="101">
        <f t="shared" si="1"/>
        <v>7121.6864472093284</v>
      </c>
      <c r="J18" s="101">
        <f t="shared" si="2"/>
        <v>1</v>
      </c>
      <c r="K18" s="259">
        <f t="shared" si="3"/>
        <v>7121.6864472093284</v>
      </c>
      <c r="L18" s="212"/>
      <c r="M18" s="212"/>
      <c r="N18" s="212"/>
      <c r="O18" s="213"/>
      <c r="P18" s="303">
        <f>K18</f>
        <v>7121.6864472093284</v>
      </c>
      <c r="R18" s="95"/>
      <c r="S18" s="95"/>
      <c r="T18" s="95"/>
      <c r="U18" s="95"/>
      <c r="V18" s="95"/>
      <c r="W18" s="95"/>
    </row>
    <row r="19" spans="1:23" ht="14.25" customHeight="1" x14ac:dyDescent="0.25">
      <c r="A19" s="287" t="s">
        <v>770</v>
      </c>
      <c r="B19" s="288">
        <v>2023</v>
      </c>
      <c r="C19" s="289" t="s">
        <v>40</v>
      </c>
      <c r="D19" s="290" t="s">
        <v>97</v>
      </c>
      <c r="E19" s="291" t="str">
        <f t="shared" si="0"/>
        <v>2023 Brm Level A Step 2</v>
      </c>
      <c r="F19" s="232">
        <f>IFERROR(VLOOKUP(E19,Vlookup!A:B,2,FALSE),"")</f>
        <v>94689.62719760582</v>
      </c>
      <c r="G19" s="96">
        <v>0.4</v>
      </c>
      <c r="H19" s="33">
        <v>6</v>
      </c>
      <c r="I19" s="101">
        <f t="shared" si="1"/>
        <v>37875.850879042329</v>
      </c>
      <c r="J19" s="101">
        <f t="shared" si="2"/>
        <v>0.5</v>
      </c>
      <c r="K19" s="259">
        <f t="shared" si="3"/>
        <v>18937.925439521165</v>
      </c>
      <c r="L19" s="212"/>
      <c r="M19" s="212"/>
      <c r="N19" s="212">
        <f>K19</f>
        <v>18937.925439521165</v>
      </c>
      <c r="O19" s="213"/>
      <c r="P19" s="303"/>
      <c r="R19" s="95"/>
      <c r="S19" s="95"/>
      <c r="T19" s="95"/>
      <c r="U19" s="95"/>
      <c r="V19" s="95"/>
      <c r="W19" s="95"/>
    </row>
    <row r="20" spans="1:23" ht="14.25" customHeight="1" x14ac:dyDescent="0.25">
      <c r="A20" s="287" t="s">
        <v>752</v>
      </c>
      <c r="B20" s="288">
        <v>2024</v>
      </c>
      <c r="C20" s="289" t="s">
        <v>38</v>
      </c>
      <c r="D20" s="290" t="s">
        <v>102</v>
      </c>
      <c r="E20" s="291" t="str">
        <f t="shared" si="0"/>
        <v>2024 Fre Level A Step 7</v>
      </c>
      <c r="F20" s="232">
        <f>IFERROR(VLOOKUP(E20,Vlookup!A:B,2,FALSE),"")</f>
        <v>118838.2525474306</v>
      </c>
      <c r="G20" s="96">
        <v>0.5</v>
      </c>
      <c r="H20" s="33">
        <v>12</v>
      </c>
      <c r="I20" s="101">
        <f t="shared" si="1"/>
        <v>59419.126273715301</v>
      </c>
      <c r="J20" s="101">
        <f t="shared" si="2"/>
        <v>1</v>
      </c>
      <c r="K20" s="259">
        <f t="shared" si="3"/>
        <v>59419.126273715301</v>
      </c>
      <c r="L20" s="212"/>
      <c r="M20" s="212"/>
      <c r="N20" s="212"/>
      <c r="O20" s="213"/>
      <c r="P20" s="303">
        <f>K20</f>
        <v>59419.126273715301</v>
      </c>
      <c r="R20" s="95"/>
      <c r="S20" s="95"/>
      <c r="T20" s="95"/>
      <c r="U20" s="95"/>
      <c r="V20" s="95"/>
      <c r="W20" s="95"/>
    </row>
    <row r="21" spans="1:23" ht="14.25" customHeight="1" x14ac:dyDescent="0.25">
      <c r="A21" s="287" t="s">
        <v>745</v>
      </c>
      <c r="B21" s="288">
        <v>2025</v>
      </c>
      <c r="C21" s="289" t="s">
        <v>38</v>
      </c>
      <c r="D21" s="290" t="s">
        <v>102</v>
      </c>
      <c r="E21" s="291" t="str">
        <f t="shared" si="0"/>
        <v>2025 Fre Level A Step 7</v>
      </c>
      <c r="F21" s="232">
        <f>IFERROR(VLOOKUP(E21,Vlookup!A:B,2,FALSE),"")</f>
        <v>121215.01759837923</v>
      </c>
      <c r="G21" s="96">
        <v>0.5</v>
      </c>
      <c r="H21" s="33">
        <v>12</v>
      </c>
      <c r="I21" s="101">
        <f>PRODUCT(F21,G21)</f>
        <v>60607.508799189614</v>
      </c>
      <c r="J21" s="101">
        <f t="shared" si="2"/>
        <v>1</v>
      </c>
      <c r="K21" s="259">
        <f t="shared" si="3"/>
        <v>60607.508799189614</v>
      </c>
      <c r="L21" s="212"/>
      <c r="M21" s="212"/>
      <c r="N21" s="212"/>
      <c r="O21" s="213"/>
      <c r="P21" s="303">
        <f>K21</f>
        <v>60607.508799189614</v>
      </c>
      <c r="R21" s="95"/>
      <c r="S21" s="95"/>
      <c r="T21" s="95"/>
      <c r="U21" s="95"/>
      <c r="V21" s="95"/>
      <c r="W21" s="95"/>
    </row>
    <row r="22" spans="1:23" ht="14.25" customHeight="1" x14ac:dyDescent="0.25">
      <c r="A22" s="287"/>
      <c r="B22" s="288"/>
      <c r="C22" s="289"/>
      <c r="D22" s="290"/>
      <c r="E22" s="291" t="str">
        <f t="shared" si="0"/>
        <v xml:space="preserve">  </v>
      </c>
      <c r="F22" s="232" t="str">
        <f>IFERROR(VLOOKUP(E22,Vlookup!A:B,2,FALSE),"")</f>
        <v/>
      </c>
      <c r="G22" s="96"/>
      <c r="H22" s="33"/>
      <c r="I22" s="101">
        <f>PRODUCT(F22,G22)</f>
        <v>0</v>
      </c>
      <c r="J22" s="101">
        <f t="shared" si="2"/>
        <v>0</v>
      </c>
      <c r="K22" s="259">
        <f t="shared" si="3"/>
        <v>0</v>
      </c>
      <c r="L22" s="212"/>
      <c r="M22" s="212"/>
      <c r="N22" s="212"/>
      <c r="O22" s="213"/>
      <c r="P22" s="303"/>
      <c r="R22" s="95"/>
      <c r="S22" s="95"/>
      <c r="T22" s="95"/>
      <c r="U22" s="95"/>
      <c r="V22" s="95"/>
      <c r="W22" s="95"/>
    </row>
    <row r="23" spans="1:23" ht="14.25" customHeight="1" x14ac:dyDescent="0.25">
      <c r="A23" s="287"/>
      <c r="B23" s="288"/>
      <c r="C23" s="289"/>
      <c r="D23" s="290"/>
      <c r="E23" s="291" t="str">
        <f t="shared" si="0"/>
        <v xml:space="preserve">  </v>
      </c>
      <c r="F23" s="232" t="str">
        <f>IFERROR(VLOOKUP(E23,Vlookup!A:B,2,FALSE),"")</f>
        <v/>
      </c>
      <c r="G23" s="96"/>
      <c r="H23" s="33"/>
      <c r="I23" s="101">
        <f>PRODUCT(F23,G23)</f>
        <v>0</v>
      </c>
      <c r="J23" s="101">
        <f t="shared" si="2"/>
        <v>0</v>
      </c>
      <c r="K23" s="259">
        <f t="shared" si="3"/>
        <v>0</v>
      </c>
      <c r="L23" s="212"/>
      <c r="M23" s="212"/>
      <c r="N23" s="212"/>
      <c r="O23" s="213"/>
      <c r="P23" s="303" t="s">
        <v>9</v>
      </c>
      <c r="R23" s="95"/>
      <c r="S23" s="95"/>
      <c r="T23" s="95"/>
      <c r="U23" s="95"/>
      <c r="V23" s="95"/>
      <c r="W23" s="95"/>
    </row>
    <row r="24" spans="1:23" ht="14.25" customHeight="1" x14ac:dyDescent="0.25">
      <c r="A24" s="287"/>
      <c r="B24" s="288"/>
      <c r="C24" s="289"/>
      <c r="D24" s="290"/>
      <c r="E24" s="291" t="str">
        <f t="shared" si="0"/>
        <v xml:space="preserve">  </v>
      </c>
      <c r="F24" s="232" t="str">
        <f>IFERROR(VLOOKUP(E24,Vlookup!A:B,2,FALSE),"")</f>
        <v/>
      </c>
      <c r="G24" s="96"/>
      <c r="H24" s="33"/>
      <c r="I24" s="101">
        <f t="shared" si="1"/>
        <v>0</v>
      </c>
      <c r="J24" s="101">
        <f t="shared" si="2"/>
        <v>0</v>
      </c>
      <c r="K24" s="259">
        <f t="shared" si="3"/>
        <v>0</v>
      </c>
      <c r="L24" s="212"/>
      <c r="M24" s="212"/>
      <c r="N24" s="212"/>
      <c r="O24" s="213"/>
      <c r="P24" s="303" t="s">
        <v>9</v>
      </c>
      <c r="R24" s="95"/>
      <c r="S24" s="95"/>
      <c r="T24" s="95"/>
      <c r="U24" s="95"/>
      <c r="V24" s="95"/>
      <c r="W24" s="95"/>
    </row>
    <row r="25" spans="1:23" ht="14.25" customHeight="1" x14ac:dyDescent="0.25">
      <c r="A25" s="287"/>
      <c r="B25" s="288"/>
      <c r="C25" s="289"/>
      <c r="D25" s="290"/>
      <c r="E25" s="291" t="str">
        <f t="shared" si="0"/>
        <v xml:space="preserve">  </v>
      </c>
      <c r="F25" s="232" t="str">
        <f>IFERROR(VLOOKUP(E25,Vlookup!A:B,2,FALSE),"")</f>
        <v/>
      </c>
      <c r="G25" s="96"/>
      <c r="H25" s="33"/>
      <c r="I25" s="101">
        <f t="shared" si="1"/>
        <v>0</v>
      </c>
      <c r="J25" s="101">
        <f t="shared" si="2"/>
        <v>0</v>
      </c>
      <c r="K25" s="259">
        <f t="shared" si="3"/>
        <v>0</v>
      </c>
      <c r="L25" s="212"/>
      <c r="M25" s="212"/>
      <c r="N25" s="212"/>
      <c r="O25" s="213"/>
      <c r="P25" s="303" t="s">
        <v>9</v>
      </c>
      <c r="Q25" s="248" t="s">
        <v>1264</v>
      </c>
      <c r="R25" s="292"/>
      <c r="S25" s="95"/>
      <c r="T25" s="95"/>
      <c r="U25" s="95"/>
      <c r="V25" s="95"/>
      <c r="W25" s="95"/>
    </row>
    <row r="26" spans="1:23" ht="14.25" hidden="1" customHeight="1" x14ac:dyDescent="0.25">
      <c r="A26" s="287"/>
      <c r="B26" s="288"/>
      <c r="C26" s="289"/>
      <c r="D26" s="290"/>
      <c r="E26" s="291" t="str">
        <f t="shared" si="0"/>
        <v xml:space="preserve">  </v>
      </c>
      <c r="F26" s="232" t="str">
        <f>IFERROR(VLOOKUP(E26,Vlookup!A:B,2,FALSE),"")</f>
        <v/>
      </c>
      <c r="G26" s="96"/>
      <c r="H26" s="33"/>
      <c r="I26" s="101">
        <f t="shared" si="1"/>
        <v>0</v>
      </c>
      <c r="J26" s="101">
        <f t="shared" si="2"/>
        <v>0</v>
      </c>
      <c r="K26" s="259">
        <f t="shared" si="3"/>
        <v>0</v>
      </c>
      <c r="L26" s="212"/>
      <c r="M26" s="212"/>
      <c r="N26" s="212"/>
      <c r="O26" s="213"/>
      <c r="P26" s="303"/>
      <c r="R26" s="292"/>
      <c r="S26" s="95"/>
      <c r="T26" s="95"/>
      <c r="U26" s="95"/>
      <c r="V26" s="95"/>
      <c r="W26" s="95"/>
    </row>
    <row r="27" spans="1:23" ht="14.25" hidden="1" customHeight="1" x14ac:dyDescent="0.25">
      <c r="A27" s="287"/>
      <c r="B27" s="288"/>
      <c r="C27" s="289"/>
      <c r="D27" s="290"/>
      <c r="E27" s="291" t="str">
        <f t="shared" si="0"/>
        <v xml:space="preserve">  </v>
      </c>
      <c r="F27" s="232" t="str">
        <f>IFERROR(VLOOKUP(E27,Vlookup!A:B,2,FALSE),"")</f>
        <v/>
      </c>
      <c r="G27" s="96"/>
      <c r="H27" s="33"/>
      <c r="I27" s="101">
        <f t="shared" si="1"/>
        <v>0</v>
      </c>
      <c r="J27" s="101">
        <f t="shared" si="2"/>
        <v>0</v>
      </c>
      <c r="K27" s="259">
        <f t="shared" si="3"/>
        <v>0</v>
      </c>
      <c r="L27" s="212"/>
      <c r="M27" s="212"/>
      <c r="N27" s="212"/>
      <c r="O27" s="213"/>
      <c r="P27" s="303"/>
      <c r="R27" s="292"/>
      <c r="S27" s="95"/>
      <c r="T27" s="95"/>
      <c r="U27" s="95"/>
      <c r="V27" s="95"/>
      <c r="W27" s="95"/>
    </row>
    <row r="28" spans="1:23" ht="14.25" hidden="1" customHeight="1" x14ac:dyDescent="0.25">
      <c r="A28" s="287"/>
      <c r="B28" s="288"/>
      <c r="C28" s="289"/>
      <c r="D28" s="290"/>
      <c r="E28" s="291" t="str">
        <f t="shared" si="0"/>
        <v xml:space="preserve">  </v>
      </c>
      <c r="F28" s="232" t="str">
        <f>IFERROR(VLOOKUP(E28,Vlookup!A:B,2,FALSE),"")</f>
        <v/>
      </c>
      <c r="G28" s="96"/>
      <c r="H28" s="33"/>
      <c r="I28" s="101">
        <f t="shared" si="1"/>
        <v>0</v>
      </c>
      <c r="J28" s="101">
        <f t="shared" si="2"/>
        <v>0</v>
      </c>
      <c r="K28" s="259">
        <f t="shared" si="3"/>
        <v>0</v>
      </c>
      <c r="L28" s="212"/>
      <c r="M28" s="212"/>
      <c r="N28" s="212"/>
      <c r="O28" s="213"/>
      <c r="P28" s="303"/>
      <c r="R28" s="292"/>
      <c r="S28" s="95"/>
      <c r="T28" s="95"/>
      <c r="U28" s="95"/>
      <c r="V28" s="95"/>
      <c r="W28" s="95"/>
    </row>
    <row r="29" spans="1:23" ht="14.25" hidden="1" customHeight="1" x14ac:dyDescent="0.25">
      <c r="A29" s="287"/>
      <c r="B29" s="288"/>
      <c r="C29" s="289"/>
      <c r="D29" s="290"/>
      <c r="E29" s="291" t="str">
        <f t="shared" si="0"/>
        <v xml:space="preserve">  </v>
      </c>
      <c r="F29" s="232" t="str">
        <f>IFERROR(VLOOKUP(E29,Vlookup!A:B,2,FALSE),"")</f>
        <v/>
      </c>
      <c r="G29" s="96"/>
      <c r="H29" s="33"/>
      <c r="I29" s="101">
        <f t="shared" si="1"/>
        <v>0</v>
      </c>
      <c r="J29" s="101">
        <f t="shared" si="2"/>
        <v>0</v>
      </c>
      <c r="K29" s="259">
        <f t="shared" si="3"/>
        <v>0</v>
      </c>
      <c r="L29" s="212"/>
      <c r="M29" s="212"/>
      <c r="N29" s="212"/>
      <c r="O29" s="213"/>
      <c r="P29" s="303"/>
      <c r="R29" s="292"/>
      <c r="S29" s="95"/>
      <c r="T29" s="95"/>
      <c r="U29" s="95"/>
      <c r="V29" s="95"/>
      <c r="W29" s="95"/>
    </row>
    <row r="30" spans="1:23" ht="14.25" hidden="1" customHeight="1" x14ac:dyDescent="0.25">
      <c r="A30" s="287"/>
      <c r="B30" s="288"/>
      <c r="C30" s="289"/>
      <c r="D30" s="290"/>
      <c r="E30" s="291" t="str">
        <f t="shared" si="0"/>
        <v xml:space="preserve">  </v>
      </c>
      <c r="F30" s="232" t="str">
        <f>IFERROR(VLOOKUP(E30,Vlookup!A:B,2,FALSE),"")</f>
        <v/>
      </c>
      <c r="G30" s="96"/>
      <c r="H30" s="33"/>
      <c r="I30" s="101">
        <f t="shared" si="1"/>
        <v>0</v>
      </c>
      <c r="J30" s="101">
        <f t="shared" si="2"/>
        <v>0</v>
      </c>
      <c r="K30" s="259">
        <f t="shared" si="3"/>
        <v>0</v>
      </c>
      <c r="L30" s="212"/>
      <c r="M30" s="212"/>
      <c r="N30" s="212"/>
      <c r="O30" s="213"/>
      <c r="P30" s="303"/>
      <c r="R30" s="292"/>
      <c r="S30" s="95"/>
      <c r="T30" s="95"/>
      <c r="U30" s="95"/>
      <c r="V30" s="95"/>
      <c r="W30" s="95"/>
    </row>
    <row r="31" spans="1:23" ht="14.25" hidden="1" customHeight="1" x14ac:dyDescent="0.25">
      <c r="A31" s="287"/>
      <c r="B31" s="288"/>
      <c r="C31" s="289"/>
      <c r="D31" s="290"/>
      <c r="E31" s="291" t="str">
        <f t="shared" si="0"/>
        <v xml:space="preserve">  </v>
      </c>
      <c r="F31" s="232" t="str">
        <f>IFERROR(VLOOKUP(E31,Vlookup!A:B,2,FALSE),"")</f>
        <v/>
      </c>
      <c r="G31" s="96"/>
      <c r="H31" s="33"/>
      <c r="I31" s="101">
        <f t="shared" si="1"/>
        <v>0</v>
      </c>
      <c r="J31" s="101">
        <f t="shared" si="2"/>
        <v>0</v>
      </c>
      <c r="K31" s="259">
        <f t="shared" si="3"/>
        <v>0</v>
      </c>
      <c r="L31" s="212"/>
      <c r="M31" s="212"/>
      <c r="N31" s="212"/>
      <c r="O31" s="213"/>
      <c r="P31" s="303"/>
      <c r="R31" s="292"/>
      <c r="S31" s="95"/>
      <c r="T31" s="95"/>
      <c r="U31" s="95"/>
      <c r="V31" s="95"/>
      <c r="W31" s="95"/>
    </row>
    <row r="32" spans="1:23" ht="14.25" hidden="1" customHeight="1" x14ac:dyDescent="0.25">
      <c r="A32" s="287"/>
      <c r="B32" s="288"/>
      <c r="C32" s="289"/>
      <c r="D32" s="290"/>
      <c r="E32" s="291" t="str">
        <f t="shared" si="0"/>
        <v xml:space="preserve">  </v>
      </c>
      <c r="F32" s="232" t="str">
        <f>IFERROR(VLOOKUP(E32,Vlookup!A:B,2,FALSE),"")</f>
        <v/>
      </c>
      <c r="G32" s="96"/>
      <c r="H32" s="33"/>
      <c r="I32" s="101">
        <f t="shared" si="1"/>
        <v>0</v>
      </c>
      <c r="J32" s="101">
        <f t="shared" si="2"/>
        <v>0</v>
      </c>
      <c r="K32" s="259">
        <f t="shared" si="3"/>
        <v>0</v>
      </c>
      <c r="L32" s="212"/>
      <c r="M32" s="212"/>
      <c r="N32" s="212"/>
      <c r="O32" s="213"/>
      <c r="P32" s="303"/>
      <c r="R32" s="292"/>
      <c r="S32" s="95"/>
      <c r="T32" s="95"/>
      <c r="U32" s="95"/>
      <c r="V32" s="95"/>
      <c r="W32" s="95"/>
    </row>
    <row r="33" spans="1:23" ht="14.25" hidden="1" customHeight="1" x14ac:dyDescent="0.25">
      <c r="A33" s="287"/>
      <c r="B33" s="288"/>
      <c r="C33" s="289"/>
      <c r="D33" s="290"/>
      <c r="E33" s="291" t="str">
        <f t="shared" si="0"/>
        <v xml:space="preserve">  </v>
      </c>
      <c r="F33" s="232" t="str">
        <f>IFERROR(VLOOKUP(E33,Vlookup!A:B,2,FALSE),"")</f>
        <v/>
      </c>
      <c r="G33" s="96"/>
      <c r="H33" s="33"/>
      <c r="I33" s="101">
        <f t="shared" si="1"/>
        <v>0</v>
      </c>
      <c r="J33" s="101">
        <f t="shared" si="2"/>
        <v>0</v>
      </c>
      <c r="K33" s="259">
        <f t="shared" si="3"/>
        <v>0</v>
      </c>
      <c r="L33" s="212"/>
      <c r="M33" s="212"/>
      <c r="N33" s="212"/>
      <c r="O33" s="213"/>
      <c r="P33" s="303"/>
      <c r="R33" s="292"/>
      <c r="S33" s="95"/>
      <c r="T33" s="95"/>
      <c r="U33" s="95"/>
      <c r="V33" s="95"/>
      <c r="W33" s="95"/>
    </row>
    <row r="34" spans="1:23" ht="14.25" hidden="1" customHeight="1" x14ac:dyDescent="0.25">
      <c r="A34" s="287"/>
      <c r="B34" s="288"/>
      <c r="C34" s="289"/>
      <c r="D34" s="290"/>
      <c r="E34" s="291" t="str">
        <f t="shared" si="0"/>
        <v xml:space="preserve">  </v>
      </c>
      <c r="F34" s="232" t="str">
        <f>IFERROR(VLOOKUP(E34,Vlookup!A:B,2,FALSE),"")</f>
        <v/>
      </c>
      <c r="G34" s="96"/>
      <c r="H34" s="33"/>
      <c r="I34" s="101">
        <f t="shared" si="1"/>
        <v>0</v>
      </c>
      <c r="J34" s="101">
        <f t="shared" si="2"/>
        <v>0</v>
      </c>
      <c r="K34" s="259">
        <f t="shared" si="3"/>
        <v>0</v>
      </c>
      <c r="L34" s="212"/>
      <c r="M34" s="212"/>
      <c r="N34" s="212"/>
      <c r="O34" s="213"/>
      <c r="P34" s="303"/>
      <c r="R34" s="292"/>
      <c r="S34" s="95"/>
      <c r="T34" s="95"/>
      <c r="U34" s="95"/>
      <c r="V34" s="95"/>
      <c r="W34" s="95"/>
    </row>
    <row r="35" spans="1:23" ht="14.25" hidden="1" customHeight="1" x14ac:dyDescent="0.25">
      <c r="A35" s="287"/>
      <c r="B35" s="288"/>
      <c r="C35" s="289"/>
      <c r="D35" s="290"/>
      <c r="E35" s="291" t="str">
        <f t="shared" si="0"/>
        <v xml:space="preserve">  </v>
      </c>
      <c r="F35" s="232" t="str">
        <f>IFERROR(VLOOKUP(E35,Vlookup!A:B,2,FALSE),"")</f>
        <v/>
      </c>
      <c r="G35" s="96"/>
      <c r="H35" s="33"/>
      <c r="I35" s="101">
        <f t="shared" si="1"/>
        <v>0</v>
      </c>
      <c r="J35" s="101">
        <f t="shared" si="2"/>
        <v>0</v>
      </c>
      <c r="K35" s="259">
        <f t="shared" si="3"/>
        <v>0</v>
      </c>
      <c r="L35" s="212"/>
      <c r="M35" s="212"/>
      <c r="N35" s="212"/>
      <c r="O35" s="213"/>
      <c r="P35" s="303"/>
      <c r="R35" s="292"/>
      <c r="S35" s="95"/>
      <c r="T35" s="95"/>
      <c r="U35" s="95"/>
      <c r="V35" s="95"/>
      <c r="W35" s="95"/>
    </row>
    <row r="36" spans="1:23" ht="14.25" hidden="1" customHeight="1" x14ac:dyDescent="0.25">
      <c r="A36" s="287"/>
      <c r="B36" s="288"/>
      <c r="C36" s="289"/>
      <c r="D36" s="290"/>
      <c r="E36" s="291" t="str">
        <f t="shared" si="0"/>
        <v xml:space="preserve">  </v>
      </c>
      <c r="F36" s="232" t="str">
        <f>IFERROR(VLOOKUP(E36,Vlookup!A:B,2,FALSE),"")</f>
        <v/>
      </c>
      <c r="G36" s="96"/>
      <c r="H36" s="33"/>
      <c r="I36" s="101">
        <f t="shared" si="1"/>
        <v>0</v>
      </c>
      <c r="J36" s="101">
        <f t="shared" si="2"/>
        <v>0</v>
      </c>
      <c r="K36" s="259">
        <f t="shared" si="3"/>
        <v>0</v>
      </c>
      <c r="L36" s="212"/>
      <c r="M36" s="212"/>
      <c r="N36" s="212"/>
      <c r="O36" s="213"/>
      <c r="P36" s="303"/>
      <c r="R36" s="292"/>
      <c r="S36" s="95"/>
      <c r="T36" s="95"/>
      <c r="U36" s="95"/>
      <c r="V36" s="95"/>
      <c r="W36" s="95"/>
    </row>
    <row r="37" spans="1:23" ht="14.25" hidden="1" customHeight="1" x14ac:dyDescent="0.25">
      <c r="A37" s="287"/>
      <c r="B37" s="288"/>
      <c r="C37" s="289"/>
      <c r="D37" s="290"/>
      <c r="E37" s="291" t="str">
        <f t="shared" si="0"/>
        <v xml:space="preserve">  </v>
      </c>
      <c r="F37" s="232" t="str">
        <f>IFERROR(VLOOKUP(E37,Vlookup!A:B,2,FALSE),"")</f>
        <v/>
      </c>
      <c r="G37" s="96"/>
      <c r="H37" s="33"/>
      <c r="I37" s="101">
        <f t="shared" si="1"/>
        <v>0</v>
      </c>
      <c r="J37" s="101">
        <f t="shared" si="2"/>
        <v>0</v>
      </c>
      <c r="K37" s="259">
        <f t="shared" si="3"/>
        <v>0</v>
      </c>
      <c r="L37" s="212"/>
      <c r="M37" s="212"/>
      <c r="N37" s="212"/>
      <c r="O37" s="213"/>
      <c r="P37" s="303"/>
      <c r="R37" s="292"/>
      <c r="S37" s="95"/>
      <c r="T37" s="95"/>
      <c r="U37" s="95"/>
      <c r="V37" s="95"/>
      <c r="W37" s="95"/>
    </row>
    <row r="38" spans="1:23" ht="14.25" hidden="1" customHeight="1" x14ac:dyDescent="0.25">
      <c r="A38" s="287"/>
      <c r="B38" s="288"/>
      <c r="C38" s="289"/>
      <c r="D38" s="290"/>
      <c r="E38" s="291" t="str">
        <f t="shared" si="0"/>
        <v xml:space="preserve">  </v>
      </c>
      <c r="F38" s="232" t="str">
        <f>IFERROR(VLOOKUP(E38,Vlookup!A:B,2,FALSE),"")</f>
        <v/>
      </c>
      <c r="G38" s="96"/>
      <c r="H38" s="33"/>
      <c r="I38" s="101">
        <f t="shared" si="1"/>
        <v>0</v>
      </c>
      <c r="J38" s="101">
        <f t="shared" si="2"/>
        <v>0</v>
      </c>
      <c r="K38" s="259">
        <f t="shared" si="3"/>
        <v>0</v>
      </c>
      <c r="L38" s="212"/>
      <c r="M38" s="212"/>
      <c r="N38" s="212"/>
      <c r="O38" s="213"/>
      <c r="P38" s="303"/>
      <c r="R38" s="95"/>
      <c r="S38" s="95"/>
      <c r="T38" s="95"/>
      <c r="U38" s="95"/>
      <c r="V38" s="95"/>
      <c r="W38" s="95"/>
    </row>
    <row r="39" spans="1:23" ht="14.25" customHeight="1" x14ac:dyDescent="0.25">
      <c r="A39" s="440" t="s">
        <v>13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2"/>
      <c r="L39" s="220">
        <f>SUM(L15:L38)</f>
        <v>0</v>
      </c>
      <c r="M39" s="220">
        <f>SUM(M15:M38)</f>
        <v>0</v>
      </c>
      <c r="N39" s="220">
        <f>SUM(N15:N38)</f>
        <v>18937.925439521165</v>
      </c>
      <c r="O39" s="220">
        <f>SUM(O15:O38)</f>
        <v>0</v>
      </c>
      <c r="P39" s="229">
        <f>SUM(P15:P38)</f>
        <v>172880.86761800729</v>
      </c>
      <c r="R39" s="95"/>
      <c r="S39" s="95"/>
      <c r="T39" s="95"/>
      <c r="U39" s="95"/>
      <c r="V39" s="95"/>
      <c r="W39" s="95"/>
    </row>
    <row r="40" spans="1:23" ht="14.25" customHeight="1" x14ac:dyDescent="0.25">
      <c r="A40" s="483" t="s">
        <v>760</v>
      </c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5"/>
      <c r="R40" s="95"/>
      <c r="S40" s="95"/>
      <c r="T40" s="95"/>
      <c r="U40" s="95"/>
      <c r="V40" s="95"/>
      <c r="W40" s="95"/>
    </row>
    <row r="41" spans="1:23" ht="14.25" customHeight="1" x14ac:dyDescent="0.25">
      <c r="A41" s="287" t="s">
        <v>1260</v>
      </c>
      <c r="B41" s="288">
        <v>2021</v>
      </c>
      <c r="C41" s="289" t="s">
        <v>1261</v>
      </c>
      <c r="D41" s="290" t="s">
        <v>1262</v>
      </c>
      <c r="E41" s="291" t="str">
        <f>CONCATENATE(B41,$E$11,C41,$E$11,D41)</f>
        <v>2021 N/A ARC Level 2</v>
      </c>
      <c r="F41" s="33">
        <v>56000</v>
      </c>
      <c r="G41" s="96">
        <v>0.8</v>
      </c>
      <c r="H41" s="33">
        <v>6</v>
      </c>
      <c r="I41" s="101">
        <f>PRODUCT(F41,G41)</f>
        <v>44800</v>
      </c>
      <c r="J41" s="101">
        <f>H41/12</f>
        <v>0.5</v>
      </c>
      <c r="K41" s="259">
        <f>I41*J41</f>
        <v>22400</v>
      </c>
      <c r="L41" s="212"/>
      <c r="M41" s="212"/>
      <c r="N41" s="212"/>
      <c r="O41" s="213">
        <f>K41</f>
        <v>22400</v>
      </c>
      <c r="P41" s="303"/>
      <c r="R41" s="95"/>
      <c r="S41" s="95"/>
      <c r="T41" s="95"/>
      <c r="U41" s="95"/>
      <c r="V41" s="95"/>
      <c r="W41" s="95"/>
    </row>
    <row r="42" spans="1:23" ht="14.25" customHeight="1" x14ac:dyDescent="0.25">
      <c r="A42" s="287" t="s">
        <v>753</v>
      </c>
      <c r="B42" s="288">
        <v>2022</v>
      </c>
      <c r="C42" s="289" t="s">
        <v>1261</v>
      </c>
      <c r="D42" s="290" t="s">
        <v>1263</v>
      </c>
      <c r="E42" s="291" t="str">
        <f>CONCATENATE(B42,$E$11,C42,$E$11,D42)</f>
        <v>2022 N/A Level 5</v>
      </c>
      <c r="F42" s="33">
        <v>105000</v>
      </c>
      <c r="G42" s="96">
        <v>0.5</v>
      </c>
      <c r="H42" s="33">
        <v>1</v>
      </c>
      <c r="I42" s="101">
        <f>PRODUCT(F42,G42)</f>
        <v>52500</v>
      </c>
      <c r="J42" s="101">
        <f>H42/12</f>
        <v>8.3333333333333329E-2</v>
      </c>
      <c r="K42" s="259">
        <f>I42*J42</f>
        <v>4375</v>
      </c>
      <c r="L42" s="212"/>
      <c r="M42" s="212"/>
      <c r="N42" s="212"/>
      <c r="O42" s="213"/>
      <c r="P42" s="303">
        <f>K42</f>
        <v>4375</v>
      </c>
      <c r="R42" s="95"/>
      <c r="S42" s="95"/>
      <c r="T42" s="95"/>
      <c r="U42" s="95"/>
      <c r="V42" s="95"/>
      <c r="W42" s="95"/>
    </row>
    <row r="43" spans="1:23" ht="14.25" customHeight="1" x14ac:dyDescent="0.25">
      <c r="A43" s="287"/>
      <c r="B43" s="288"/>
      <c r="C43" s="289"/>
      <c r="D43" s="290"/>
      <c r="E43" s="291" t="str">
        <f t="shared" ref="E43:E54" si="4">CONCATENATE(B43,$E$11,C43,$E$11,D43)</f>
        <v xml:space="preserve">  </v>
      </c>
      <c r="F43" s="33"/>
      <c r="G43" s="96"/>
      <c r="H43" s="33"/>
      <c r="I43" s="101">
        <f t="shared" ref="I43:I54" si="5">PRODUCT(F43,G43)</f>
        <v>0</v>
      </c>
      <c r="J43" s="101">
        <f t="shared" ref="J43:J54" si="6">H43/12</f>
        <v>0</v>
      </c>
      <c r="K43" s="259">
        <f t="shared" ref="K43:K52" si="7">I43*J43</f>
        <v>0</v>
      </c>
      <c r="L43" s="212"/>
      <c r="M43" s="212"/>
      <c r="N43" s="212"/>
      <c r="O43" s="213"/>
      <c r="P43" s="303"/>
      <c r="R43" s="95"/>
      <c r="S43" s="95"/>
      <c r="T43" s="95"/>
      <c r="U43" s="95"/>
      <c r="V43" s="95"/>
      <c r="W43" s="95"/>
    </row>
    <row r="44" spans="1:23" ht="14.25" customHeight="1" x14ac:dyDescent="0.25">
      <c r="A44" s="287"/>
      <c r="B44" s="288"/>
      <c r="C44" s="289"/>
      <c r="D44" s="290"/>
      <c r="E44" s="291" t="str">
        <f t="shared" si="4"/>
        <v xml:space="preserve">  </v>
      </c>
      <c r="F44" s="33"/>
      <c r="G44" s="96"/>
      <c r="H44" s="33"/>
      <c r="I44" s="101">
        <f t="shared" si="5"/>
        <v>0</v>
      </c>
      <c r="J44" s="101">
        <f t="shared" si="6"/>
        <v>0</v>
      </c>
      <c r="K44" s="259">
        <f t="shared" si="7"/>
        <v>0</v>
      </c>
      <c r="L44" s="212"/>
      <c r="M44" s="212"/>
      <c r="N44" s="212"/>
      <c r="O44" s="213"/>
      <c r="P44" s="303"/>
      <c r="Q44" s="248" t="s">
        <v>1264</v>
      </c>
      <c r="R44" s="95"/>
      <c r="S44" s="95"/>
      <c r="T44" s="95"/>
      <c r="U44" s="95"/>
      <c r="V44" s="95"/>
      <c r="W44" s="95"/>
    </row>
    <row r="45" spans="1:23" ht="14.25" hidden="1" customHeight="1" x14ac:dyDescent="0.25">
      <c r="A45" s="287"/>
      <c r="B45" s="288"/>
      <c r="C45" s="289"/>
      <c r="D45" s="290"/>
      <c r="E45" s="291" t="str">
        <f t="shared" si="4"/>
        <v xml:space="preserve">  </v>
      </c>
      <c r="F45" s="33"/>
      <c r="G45" s="96"/>
      <c r="H45" s="33"/>
      <c r="I45" s="101">
        <f t="shared" si="5"/>
        <v>0</v>
      </c>
      <c r="J45" s="101">
        <f t="shared" si="6"/>
        <v>0</v>
      </c>
      <c r="K45" s="259">
        <f t="shared" si="7"/>
        <v>0</v>
      </c>
      <c r="L45" s="212"/>
      <c r="M45" s="212"/>
      <c r="N45" s="212"/>
      <c r="O45" s="213"/>
      <c r="P45" s="303"/>
      <c r="R45" s="95"/>
      <c r="S45" s="95"/>
      <c r="T45" s="95"/>
      <c r="U45" s="95"/>
      <c r="V45" s="95"/>
      <c r="W45" s="95"/>
    </row>
    <row r="46" spans="1:23" ht="14.25" hidden="1" customHeight="1" x14ac:dyDescent="0.25">
      <c r="A46" s="287"/>
      <c r="B46" s="288"/>
      <c r="C46" s="289"/>
      <c r="D46" s="290"/>
      <c r="E46" s="291" t="str">
        <f t="shared" si="4"/>
        <v xml:space="preserve">  </v>
      </c>
      <c r="F46" s="33"/>
      <c r="G46" s="96"/>
      <c r="H46" s="33"/>
      <c r="I46" s="101">
        <f t="shared" si="5"/>
        <v>0</v>
      </c>
      <c r="J46" s="101">
        <f t="shared" si="6"/>
        <v>0</v>
      </c>
      <c r="K46" s="259">
        <f t="shared" si="7"/>
        <v>0</v>
      </c>
      <c r="L46" s="212"/>
      <c r="M46" s="212"/>
      <c r="N46" s="212"/>
      <c r="O46" s="213"/>
      <c r="P46" s="303"/>
      <c r="R46" s="95"/>
      <c r="S46" s="95"/>
      <c r="T46" s="95"/>
      <c r="U46" s="95"/>
      <c r="V46" s="95"/>
      <c r="W46" s="95"/>
    </row>
    <row r="47" spans="1:23" ht="14.25" hidden="1" customHeight="1" x14ac:dyDescent="0.25">
      <c r="A47" s="287"/>
      <c r="B47" s="288"/>
      <c r="C47" s="289"/>
      <c r="D47" s="290"/>
      <c r="E47" s="291" t="str">
        <f t="shared" si="4"/>
        <v xml:space="preserve">  </v>
      </c>
      <c r="F47" s="33"/>
      <c r="G47" s="96"/>
      <c r="H47" s="33"/>
      <c r="I47" s="101">
        <f t="shared" si="5"/>
        <v>0</v>
      </c>
      <c r="J47" s="101">
        <f t="shared" si="6"/>
        <v>0</v>
      </c>
      <c r="K47" s="259">
        <f t="shared" si="7"/>
        <v>0</v>
      </c>
      <c r="L47" s="212"/>
      <c r="M47" s="212"/>
      <c r="N47" s="212"/>
      <c r="O47" s="213"/>
      <c r="P47" s="303"/>
      <c r="R47" s="95"/>
      <c r="S47" s="95"/>
      <c r="T47" s="95"/>
      <c r="U47" s="95"/>
      <c r="V47" s="95"/>
      <c r="W47" s="95"/>
    </row>
    <row r="48" spans="1:23" ht="14.25" hidden="1" customHeight="1" x14ac:dyDescent="0.25">
      <c r="A48" s="287"/>
      <c r="B48" s="288"/>
      <c r="C48" s="289"/>
      <c r="D48" s="290"/>
      <c r="E48" s="291" t="str">
        <f t="shared" si="4"/>
        <v xml:space="preserve">  </v>
      </c>
      <c r="F48" s="33"/>
      <c r="G48" s="96"/>
      <c r="H48" s="33"/>
      <c r="I48" s="101">
        <f t="shared" si="5"/>
        <v>0</v>
      </c>
      <c r="J48" s="101">
        <f t="shared" si="6"/>
        <v>0</v>
      </c>
      <c r="K48" s="259">
        <f t="shared" si="7"/>
        <v>0</v>
      </c>
      <c r="L48" s="212"/>
      <c r="M48" s="212"/>
      <c r="N48" s="212"/>
      <c r="O48" s="213"/>
      <c r="P48" s="303"/>
      <c r="R48" s="95"/>
      <c r="S48" s="95"/>
      <c r="T48" s="95"/>
      <c r="U48" s="95"/>
      <c r="V48" s="95"/>
      <c r="W48" s="95"/>
    </row>
    <row r="49" spans="1:23" ht="14.25" hidden="1" customHeight="1" x14ac:dyDescent="0.25">
      <c r="A49" s="287"/>
      <c r="B49" s="288"/>
      <c r="C49" s="289"/>
      <c r="D49" s="290"/>
      <c r="E49" s="291" t="str">
        <f t="shared" si="4"/>
        <v xml:space="preserve">  </v>
      </c>
      <c r="F49" s="33"/>
      <c r="G49" s="96"/>
      <c r="H49" s="33"/>
      <c r="I49" s="101">
        <f t="shared" si="5"/>
        <v>0</v>
      </c>
      <c r="J49" s="101">
        <f t="shared" si="6"/>
        <v>0</v>
      </c>
      <c r="K49" s="259">
        <f t="shared" si="7"/>
        <v>0</v>
      </c>
      <c r="L49" s="212"/>
      <c r="M49" s="212"/>
      <c r="N49" s="212"/>
      <c r="O49" s="213"/>
      <c r="P49" s="303"/>
      <c r="R49" s="95"/>
      <c r="S49" s="95"/>
      <c r="T49" s="95"/>
      <c r="U49" s="95"/>
      <c r="V49" s="95"/>
      <c r="W49" s="95"/>
    </row>
    <row r="50" spans="1:23" ht="14.25" hidden="1" customHeight="1" x14ac:dyDescent="0.25">
      <c r="A50" s="287"/>
      <c r="B50" s="288"/>
      <c r="C50" s="289"/>
      <c r="D50" s="290"/>
      <c r="E50" s="291" t="str">
        <f t="shared" si="4"/>
        <v xml:space="preserve">  </v>
      </c>
      <c r="F50" s="33"/>
      <c r="G50" s="96"/>
      <c r="H50" s="33"/>
      <c r="I50" s="101">
        <f t="shared" si="5"/>
        <v>0</v>
      </c>
      <c r="J50" s="101">
        <f t="shared" si="6"/>
        <v>0</v>
      </c>
      <c r="K50" s="259">
        <f t="shared" si="7"/>
        <v>0</v>
      </c>
      <c r="L50" s="212"/>
      <c r="M50" s="212"/>
      <c r="N50" s="212"/>
      <c r="O50" s="213"/>
      <c r="P50" s="303"/>
      <c r="R50" s="95"/>
      <c r="S50" s="95"/>
      <c r="T50" s="95"/>
      <c r="U50" s="95"/>
      <c r="V50" s="95"/>
      <c r="W50" s="95"/>
    </row>
    <row r="51" spans="1:23" ht="14.25" hidden="1" customHeight="1" x14ac:dyDescent="0.25">
      <c r="A51" s="287"/>
      <c r="B51" s="288"/>
      <c r="C51" s="289"/>
      <c r="D51" s="290"/>
      <c r="E51" s="291" t="str">
        <f t="shared" si="4"/>
        <v xml:space="preserve">  </v>
      </c>
      <c r="F51" s="33"/>
      <c r="G51" s="96"/>
      <c r="H51" s="33"/>
      <c r="I51" s="101">
        <f t="shared" si="5"/>
        <v>0</v>
      </c>
      <c r="J51" s="101">
        <f t="shared" si="6"/>
        <v>0</v>
      </c>
      <c r="K51" s="259">
        <f t="shared" si="7"/>
        <v>0</v>
      </c>
      <c r="L51" s="212"/>
      <c r="M51" s="212"/>
      <c r="N51" s="212"/>
      <c r="O51" s="213"/>
      <c r="P51" s="303"/>
      <c r="R51" s="95"/>
      <c r="S51" s="95"/>
      <c r="T51" s="95"/>
      <c r="U51" s="95"/>
      <c r="V51" s="95"/>
      <c r="W51" s="95"/>
    </row>
    <row r="52" spans="1:23" ht="14.25" hidden="1" customHeight="1" x14ac:dyDescent="0.25">
      <c r="A52" s="287"/>
      <c r="B52" s="288"/>
      <c r="C52" s="289"/>
      <c r="D52" s="290"/>
      <c r="E52" s="291" t="str">
        <f t="shared" si="4"/>
        <v xml:space="preserve">  </v>
      </c>
      <c r="F52" s="33"/>
      <c r="G52" s="96"/>
      <c r="H52" s="33"/>
      <c r="I52" s="101">
        <f t="shared" si="5"/>
        <v>0</v>
      </c>
      <c r="J52" s="101">
        <f t="shared" si="6"/>
        <v>0</v>
      </c>
      <c r="K52" s="259">
        <f t="shared" si="7"/>
        <v>0</v>
      </c>
      <c r="L52" s="212"/>
      <c r="M52" s="212"/>
      <c r="N52" s="212"/>
      <c r="O52" s="213"/>
      <c r="P52" s="303"/>
      <c r="R52" s="95"/>
      <c r="S52" s="95"/>
      <c r="T52" s="95"/>
      <c r="U52" s="95"/>
      <c r="V52" s="95"/>
      <c r="W52" s="95"/>
    </row>
    <row r="53" spans="1:23" ht="14.25" hidden="1" customHeight="1" x14ac:dyDescent="0.25">
      <c r="A53" s="287"/>
      <c r="B53" s="288"/>
      <c r="C53" s="289"/>
      <c r="D53" s="290"/>
      <c r="E53" s="291" t="str">
        <f t="shared" si="4"/>
        <v xml:space="preserve">  </v>
      </c>
      <c r="F53" s="33"/>
      <c r="G53" s="96"/>
      <c r="H53" s="33"/>
      <c r="I53" s="101">
        <f t="shared" si="5"/>
        <v>0</v>
      </c>
      <c r="J53" s="101">
        <f t="shared" si="6"/>
        <v>0</v>
      </c>
      <c r="K53" s="259">
        <f>I53*J53</f>
        <v>0</v>
      </c>
      <c r="L53" s="212"/>
      <c r="M53" s="212"/>
      <c r="N53" s="212"/>
      <c r="O53" s="213"/>
      <c r="P53" s="303"/>
      <c r="R53" s="95"/>
      <c r="S53" s="95"/>
      <c r="T53" s="95"/>
      <c r="U53" s="95"/>
      <c r="V53" s="95"/>
      <c r="W53" s="95"/>
    </row>
    <row r="54" spans="1:23" ht="14.25" hidden="1" customHeight="1" x14ac:dyDescent="0.25">
      <c r="A54" s="287"/>
      <c r="B54" s="288"/>
      <c r="C54" s="289"/>
      <c r="D54" s="290"/>
      <c r="E54" s="291" t="str">
        <f t="shared" si="4"/>
        <v xml:space="preserve">  </v>
      </c>
      <c r="F54" s="33"/>
      <c r="G54" s="96"/>
      <c r="H54" s="33"/>
      <c r="I54" s="101">
        <f t="shared" si="5"/>
        <v>0</v>
      </c>
      <c r="J54" s="101">
        <f t="shared" si="6"/>
        <v>0</v>
      </c>
      <c r="K54" s="259">
        <f>I54*J54</f>
        <v>0</v>
      </c>
      <c r="L54" s="212"/>
      <c r="M54" s="212"/>
      <c r="N54" s="212"/>
      <c r="O54" s="213"/>
      <c r="P54" s="303"/>
      <c r="R54" s="95"/>
      <c r="S54" s="95"/>
      <c r="T54" s="95"/>
      <c r="U54" s="95"/>
      <c r="V54" s="95"/>
      <c r="W54" s="95"/>
    </row>
    <row r="55" spans="1:23" ht="14.25" customHeight="1" x14ac:dyDescent="0.25">
      <c r="A55" s="440" t="s">
        <v>13</v>
      </c>
      <c r="B55" s="441"/>
      <c r="C55" s="441"/>
      <c r="D55" s="441"/>
      <c r="E55" s="441"/>
      <c r="F55" s="441"/>
      <c r="G55" s="441"/>
      <c r="H55" s="441"/>
      <c r="I55" s="441"/>
      <c r="J55" s="441"/>
      <c r="K55" s="442"/>
      <c r="L55" s="218">
        <f>SUM(L41:L54)</f>
        <v>0</v>
      </c>
      <c r="M55" s="218">
        <f>SUM(M41:M54)</f>
        <v>0</v>
      </c>
      <c r="N55" s="218">
        <f>SUM(N41:N54)</f>
        <v>0</v>
      </c>
      <c r="O55" s="218">
        <f>SUM(O41:O54)</f>
        <v>22400</v>
      </c>
      <c r="P55" s="219">
        <f>SUM(P41:P54)</f>
        <v>4375</v>
      </c>
      <c r="R55" s="95"/>
      <c r="S55" s="95"/>
      <c r="T55" s="95"/>
      <c r="U55" s="95"/>
      <c r="V55" s="95"/>
      <c r="W55" s="95"/>
    </row>
    <row r="56" spans="1:23" ht="14.25" customHeight="1" x14ac:dyDescent="0.3">
      <c r="A56" s="16" t="s">
        <v>0</v>
      </c>
      <c r="B56" s="17"/>
      <c r="C56" s="17"/>
      <c r="D56" s="18"/>
      <c r="E56" s="18"/>
      <c r="F56" s="19"/>
      <c r="G56" s="19"/>
      <c r="H56" s="19"/>
      <c r="I56" s="19"/>
      <c r="J56" s="19"/>
      <c r="K56" s="187"/>
      <c r="L56" s="187"/>
      <c r="M56" s="187"/>
      <c r="N56" s="187"/>
      <c r="O56" s="187"/>
      <c r="P56" s="286"/>
      <c r="R56" s="95"/>
      <c r="S56" s="95"/>
      <c r="T56" s="95"/>
      <c r="U56" s="95"/>
      <c r="V56" s="95"/>
      <c r="W56" s="95"/>
    </row>
    <row r="57" spans="1:23" ht="14.25" customHeight="1" x14ac:dyDescent="0.25">
      <c r="A57" s="21" t="s">
        <v>713</v>
      </c>
      <c r="B57" s="12"/>
      <c r="C57" s="12"/>
      <c r="D57" s="19"/>
      <c r="E57" s="19"/>
      <c r="F57" s="19"/>
      <c r="G57" s="19"/>
      <c r="H57" s="19"/>
      <c r="I57" s="19"/>
      <c r="J57" s="19"/>
      <c r="K57" s="187"/>
      <c r="L57" s="187"/>
      <c r="M57" s="187"/>
      <c r="N57" s="187"/>
      <c r="O57" s="187"/>
      <c r="P57" s="286"/>
      <c r="R57" s="95"/>
      <c r="S57" s="95"/>
      <c r="T57" s="95"/>
      <c r="U57" s="95"/>
      <c r="V57" s="95"/>
      <c r="W57" s="95"/>
    </row>
    <row r="58" spans="1:23" ht="14.25" customHeight="1" x14ac:dyDescent="0.25">
      <c r="A58" s="22" t="s">
        <v>19</v>
      </c>
      <c r="B58" s="23"/>
      <c r="C58" s="23"/>
      <c r="D58" s="19"/>
      <c r="E58" s="102" t="s">
        <v>231</v>
      </c>
      <c r="F58" s="19"/>
      <c r="G58" s="19"/>
      <c r="H58" s="19"/>
      <c r="I58" s="432" t="s">
        <v>733</v>
      </c>
      <c r="J58" s="432"/>
      <c r="K58" s="187"/>
      <c r="L58" s="477" t="s">
        <v>767</v>
      </c>
      <c r="M58" s="478"/>
      <c r="N58" s="478"/>
      <c r="O58" s="478"/>
      <c r="P58" s="479"/>
      <c r="R58" s="95"/>
      <c r="S58" s="95"/>
      <c r="T58" s="95"/>
      <c r="U58" s="95"/>
      <c r="V58" s="95"/>
      <c r="W58" s="95"/>
    </row>
    <row r="59" spans="1:23" ht="14.25" customHeight="1" x14ac:dyDescent="0.25">
      <c r="A59" s="308"/>
      <c r="B59" s="309"/>
      <c r="C59" s="309"/>
      <c r="D59" s="309"/>
      <c r="E59" s="309" t="s">
        <v>9</v>
      </c>
      <c r="F59" s="309" t="s">
        <v>28</v>
      </c>
      <c r="G59" s="309"/>
      <c r="H59" s="309"/>
      <c r="I59" s="309"/>
      <c r="J59" s="309"/>
      <c r="K59" s="310"/>
      <c r="L59" s="190"/>
      <c r="M59" s="190"/>
      <c r="N59" s="190"/>
      <c r="O59" s="190"/>
      <c r="P59" s="191"/>
      <c r="R59" s="95"/>
      <c r="S59" s="95"/>
      <c r="T59" s="95"/>
      <c r="U59" s="95"/>
      <c r="V59" s="95"/>
      <c r="W59" s="95"/>
    </row>
    <row r="60" spans="1:23" ht="30.75" customHeight="1" x14ac:dyDescent="0.25">
      <c r="A60" s="311" t="s">
        <v>12</v>
      </c>
      <c r="B60" s="312" t="s">
        <v>10</v>
      </c>
      <c r="C60" s="312" t="s">
        <v>3</v>
      </c>
      <c r="D60" s="312" t="s">
        <v>1</v>
      </c>
      <c r="E60" s="312" t="s">
        <v>230</v>
      </c>
      <c r="F60" s="312" t="s">
        <v>755</v>
      </c>
      <c r="G60" s="312" t="s">
        <v>30</v>
      </c>
      <c r="H60" s="312" t="s">
        <v>25</v>
      </c>
      <c r="I60" s="312" t="s">
        <v>738</v>
      </c>
      <c r="J60" s="312" t="s">
        <v>229</v>
      </c>
      <c r="K60" s="307" t="s">
        <v>31</v>
      </c>
      <c r="L60" s="256" t="s">
        <v>1267</v>
      </c>
      <c r="M60" s="256" t="s">
        <v>1268</v>
      </c>
      <c r="N60" s="180" t="s">
        <v>766</v>
      </c>
      <c r="O60" s="181" t="s">
        <v>1269</v>
      </c>
      <c r="P60" s="182" t="s">
        <v>762</v>
      </c>
      <c r="R60" s="95"/>
      <c r="S60" s="95"/>
      <c r="T60" s="95"/>
      <c r="U60" s="95"/>
      <c r="V60" s="95"/>
      <c r="W60" s="95"/>
    </row>
    <row r="61" spans="1:23" ht="12.75" customHeight="1" x14ac:dyDescent="0.25">
      <c r="A61" s="313"/>
      <c r="B61" s="314"/>
      <c r="C61" s="314" t="s">
        <v>11</v>
      </c>
      <c r="D61" s="314" t="s">
        <v>2</v>
      </c>
      <c r="E61" s="314"/>
      <c r="F61" s="315" t="s">
        <v>29</v>
      </c>
      <c r="G61" s="316" t="s">
        <v>228</v>
      </c>
      <c r="H61" s="316" t="s">
        <v>712</v>
      </c>
      <c r="I61" s="316"/>
      <c r="J61" s="316"/>
      <c r="K61" s="317"/>
      <c r="L61" s="193"/>
      <c r="M61" s="193"/>
      <c r="N61" s="193"/>
      <c r="O61" s="193"/>
      <c r="P61" s="183"/>
      <c r="R61" s="95"/>
      <c r="S61" s="95"/>
      <c r="T61" s="95"/>
      <c r="U61" s="95"/>
      <c r="V61" s="95"/>
      <c r="W61" s="95"/>
    </row>
    <row r="62" spans="1:23" ht="14.25" customHeight="1" x14ac:dyDescent="0.25">
      <c r="A62" s="287" t="s">
        <v>747</v>
      </c>
      <c r="B62" s="288">
        <v>2020</v>
      </c>
      <c r="C62" s="289" t="s">
        <v>39</v>
      </c>
      <c r="D62" s="290" t="s">
        <v>41</v>
      </c>
      <c r="E62" s="291" t="str">
        <f>CONCATENATE(B62,$E$11,C62,$E$11,D62)</f>
        <v>2020 Syd Level 1 Step 1</v>
      </c>
      <c r="F62" s="232">
        <f>IFERROR(VLOOKUP(E62,Vlookup!A:C,3,FALSE),"")</f>
        <v>74900.844525000008</v>
      </c>
      <c r="G62" s="96">
        <v>0.5</v>
      </c>
      <c r="H62" s="33">
        <v>12</v>
      </c>
      <c r="I62" s="101">
        <f>PRODUCT(F62,G62)</f>
        <v>37450.422262500004</v>
      </c>
      <c r="J62" s="101">
        <f>H62/12</f>
        <v>1</v>
      </c>
      <c r="K62" s="259">
        <f>I62*J62</f>
        <v>37450.422262500004</v>
      </c>
      <c r="L62" s="212"/>
      <c r="M62" s="212"/>
      <c r="N62" s="212"/>
      <c r="O62" s="213"/>
      <c r="P62" s="303">
        <f>K62</f>
        <v>37450.422262500004</v>
      </c>
      <c r="R62" s="95"/>
      <c r="S62" s="95"/>
      <c r="T62" s="95"/>
      <c r="U62" s="95"/>
      <c r="V62" s="95"/>
      <c r="W62" s="95"/>
    </row>
    <row r="63" spans="1:23" ht="14.25" customHeight="1" x14ac:dyDescent="0.25">
      <c r="A63" s="287" t="s">
        <v>748</v>
      </c>
      <c r="B63" s="288">
        <v>2021</v>
      </c>
      <c r="C63" s="289" t="s">
        <v>38</v>
      </c>
      <c r="D63" s="290" t="s">
        <v>46</v>
      </c>
      <c r="E63" s="291" t="str">
        <f>CONCATENATE(B63,$E$11,C63,$E$11,D63)</f>
        <v>2021 Fre Level 1 Step 6</v>
      </c>
      <c r="F63" s="232">
        <f>IFERROR(VLOOKUP(E63,Vlookup!A:C,3,FALSE),"")</f>
        <v>78003.353450404131</v>
      </c>
      <c r="G63" s="96">
        <v>0.1</v>
      </c>
      <c r="H63" s="33">
        <v>12</v>
      </c>
      <c r="I63" s="101">
        <f>PRODUCT(F63,G63)</f>
        <v>7800.3353450404138</v>
      </c>
      <c r="J63" s="101">
        <f>H63/12</f>
        <v>1</v>
      </c>
      <c r="K63" s="259">
        <f>I63*J63</f>
        <v>7800.3353450404138</v>
      </c>
      <c r="L63" s="212">
        <f>K63</f>
        <v>7800.3353450404138</v>
      </c>
      <c r="M63" s="212"/>
      <c r="N63" s="212"/>
      <c r="O63" s="213"/>
      <c r="P63" s="303"/>
      <c r="R63" s="95"/>
      <c r="S63" s="95"/>
      <c r="T63" s="95"/>
      <c r="U63" s="95"/>
      <c r="V63" s="95"/>
      <c r="W63" s="95"/>
    </row>
    <row r="64" spans="1:23" ht="14.25" customHeight="1" x14ac:dyDescent="0.25">
      <c r="A64" s="287" t="s">
        <v>749</v>
      </c>
      <c r="B64" s="288">
        <v>2024</v>
      </c>
      <c r="C64" s="289" t="s">
        <v>40</v>
      </c>
      <c r="D64" s="290" t="s">
        <v>96</v>
      </c>
      <c r="E64" s="291" t="str">
        <f>CONCATENATE(B64,$E$11,C64,$E$11,D64)</f>
        <v>2024 Brm Level A Step 1</v>
      </c>
      <c r="F64" s="232">
        <f>IFERROR(VLOOKUP(E64,Vlookup!A:C,3,FALSE),"")</f>
        <v>109595.32211353382</v>
      </c>
      <c r="G64" s="96">
        <v>0.2</v>
      </c>
      <c r="H64" s="33">
        <v>12</v>
      </c>
      <c r="I64" s="101">
        <f>PRODUCT(F64,G64)</f>
        <v>21919.064422706768</v>
      </c>
      <c r="J64" s="101">
        <f>H64/12</f>
        <v>1</v>
      </c>
      <c r="K64" s="259">
        <f>I64*J64</f>
        <v>21919.064422706768</v>
      </c>
      <c r="L64" s="212"/>
      <c r="M64" s="212"/>
      <c r="N64" s="212"/>
      <c r="O64" s="213"/>
      <c r="P64" s="303">
        <f>K64</f>
        <v>21919.064422706768</v>
      </c>
      <c r="R64" s="95"/>
      <c r="S64" s="95"/>
      <c r="T64" s="95"/>
      <c r="U64" s="95"/>
      <c r="V64" s="95"/>
      <c r="W64" s="95"/>
    </row>
    <row r="65" spans="1:23" ht="14.25" customHeight="1" x14ac:dyDescent="0.25">
      <c r="A65" s="287"/>
      <c r="B65" s="288"/>
      <c r="C65" s="289"/>
      <c r="D65" s="290"/>
      <c r="E65" s="291" t="str">
        <f t="shared" ref="E65:E73" si="8">CONCATENATE(B65,$E$11,C65,$E$11,D65)</f>
        <v xml:space="preserve">  </v>
      </c>
      <c r="F65" s="232" t="str">
        <f>IFERROR(VLOOKUP(E65,Vlookup!A:C,3,FALSE),"")</f>
        <v/>
      </c>
      <c r="G65" s="96"/>
      <c r="H65" s="33"/>
      <c r="I65" s="101">
        <f t="shared" ref="I65:I73" si="9">PRODUCT(F65,G65)</f>
        <v>0</v>
      </c>
      <c r="J65" s="101">
        <f t="shared" ref="J65:J73" si="10">H65/12</f>
        <v>0</v>
      </c>
      <c r="K65" s="259">
        <f t="shared" ref="K65:K71" si="11">I65*J65</f>
        <v>0</v>
      </c>
      <c r="L65" s="212"/>
      <c r="M65" s="212"/>
      <c r="N65" s="212"/>
      <c r="O65" s="213"/>
      <c r="P65" s="303"/>
      <c r="R65" s="95"/>
      <c r="S65" s="95"/>
      <c r="T65" s="95"/>
      <c r="U65" s="95"/>
      <c r="V65" s="95"/>
      <c r="W65" s="95"/>
    </row>
    <row r="66" spans="1:23" ht="14.25" customHeight="1" x14ac:dyDescent="0.25">
      <c r="A66" s="287"/>
      <c r="B66" s="288"/>
      <c r="C66" s="289"/>
      <c r="D66" s="290"/>
      <c r="E66" s="291" t="str">
        <f t="shared" si="8"/>
        <v xml:space="preserve">  </v>
      </c>
      <c r="F66" s="232" t="str">
        <f>IFERROR(VLOOKUP(E66,Vlookup!A:C,3,FALSE),"")</f>
        <v/>
      </c>
      <c r="G66" s="96"/>
      <c r="H66" s="33"/>
      <c r="I66" s="101">
        <f t="shared" si="9"/>
        <v>0</v>
      </c>
      <c r="J66" s="101">
        <f t="shared" si="10"/>
        <v>0</v>
      </c>
      <c r="K66" s="259">
        <f t="shared" si="11"/>
        <v>0</v>
      </c>
      <c r="L66" s="212"/>
      <c r="M66" s="212"/>
      <c r="N66" s="212"/>
      <c r="O66" s="213"/>
      <c r="P66" s="303"/>
      <c r="Q66" s="248" t="s">
        <v>1264</v>
      </c>
      <c r="R66" s="95"/>
      <c r="S66" s="95"/>
      <c r="T66" s="95"/>
      <c r="U66" s="95"/>
      <c r="V66" s="95"/>
      <c r="W66" s="95"/>
    </row>
    <row r="67" spans="1:23" ht="14.25" hidden="1" customHeight="1" x14ac:dyDescent="0.25">
      <c r="A67" s="287"/>
      <c r="B67" s="288"/>
      <c r="C67" s="289"/>
      <c r="D67" s="290"/>
      <c r="E67" s="291" t="str">
        <f t="shared" si="8"/>
        <v xml:space="preserve">  </v>
      </c>
      <c r="F67" s="232" t="str">
        <f>IFERROR(VLOOKUP(E67,Vlookup!A:C,3,FALSE),"")</f>
        <v/>
      </c>
      <c r="G67" s="96"/>
      <c r="H67" s="33"/>
      <c r="I67" s="101">
        <f t="shared" si="9"/>
        <v>0</v>
      </c>
      <c r="J67" s="101">
        <f t="shared" si="10"/>
        <v>0</v>
      </c>
      <c r="K67" s="259">
        <f t="shared" si="11"/>
        <v>0</v>
      </c>
      <c r="L67" s="212"/>
      <c r="M67" s="212"/>
      <c r="N67" s="212"/>
      <c r="O67" s="213"/>
      <c r="P67" s="303"/>
      <c r="R67" s="95"/>
      <c r="S67" s="95"/>
      <c r="T67" s="95"/>
      <c r="U67" s="95"/>
      <c r="V67" s="95"/>
      <c r="W67" s="95"/>
    </row>
    <row r="68" spans="1:23" ht="14.25" hidden="1" customHeight="1" x14ac:dyDescent="0.25">
      <c r="A68" s="287"/>
      <c r="B68" s="288"/>
      <c r="C68" s="289"/>
      <c r="D68" s="290"/>
      <c r="E68" s="291" t="str">
        <f t="shared" si="8"/>
        <v xml:space="preserve">  </v>
      </c>
      <c r="F68" s="232" t="str">
        <f>IFERROR(VLOOKUP(E68,Vlookup!A:C,3,FALSE),"")</f>
        <v/>
      </c>
      <c r="G68" s="96"/>
      <c r="H68" s="33"/>
      <c r="I68" s="101">
        <f t="shared" si="9"/>
        <v>0</v>
      </c>
      <c r="J68" s="101">
        <f t="shared" si="10"/>
        <v>0</v>
      </c>
      <c r="K68" s="259">
        <f t="shared" si="11"/>
        <v>0</v>
      </c>
      <c r="L68" s="212"/>
      <c r="M68" s="212"/>
      <c r="N68" s="212"/>
      <c r="O68" s="213"/>
      <c r="P68" s="303"/>
      <c r="R68" s="95"/>
      <c r="S68" s="95"/>
      <c r="T68" s="95"/>
      <c r="U68" s="95"/>
      <c r="V68" s="95"/>
      <c r="W68" s="95"/>
    </row>
    <row r="69" spans="1:23" ht="14.25" hidden="1" customHeight="1" x14ac:dyDescent="0.25">
      <c r="A69" s="287"/>
      <c r="B69" s="288"/>
      <c r="C69" s="289"/>
      <c r="D69" s="290"/>
      <c r="E69" s="291" t="str">
        <f t="shared" si="8"/>
        <v xml:space="preserve">  </v>
      </c>
      <c r="F69" s="232" t="str">
        <f>IFERROR(VLOOKUP(E69,Vlookup!A:C,3,FALSE),"")</f>
        <v/>
      </c>
      <c r="G69" s="96"/>
      <c r="H69" s="33"/>
      <c r="I69" s="101">
        <f t="shared" si="9"/>
        <v>0</v>
      </c>
      <c r="J69" s="101">
        <f t="shared" si="10"/>
        <v>0</v>
      </c>
      <c r="K69" s="259">
        <f t="shared" si="11"/>
        <v>0</v>
      </c>
      <c r="L69" s="212"/>
      <c r="M69" s="212"/>
      <c r="N69" s="212"/>
      <c r="O69" s="213"/>
      <c r="P69" s="303"/>
      <c r="R69" s="95"/>
      <c r="S69" s="95"/>
      <c r="T69" s="95"/>
      <c r="U69" s="95"/>
      <c r="V69" s="95"/>
      <c r="W69" s="95"/>
    </row>
    <row r="70" spans="1:23" ht="14.25" hidden="1" customHeight="1" x14ac:dyDescent="0.25">
      <c r="A70" s="287"/>
      <c r="B70" s="288"/>
      <c r="C70" s="289"/>
      <c r="D70" s="290"/>
      <c r="E70" s="291" t="str">
        <f t="shared" si="8"/>
        <v xml:space="preserve">  </v>
      </c>
      <c r="F70" s="232" t="str">
        <f>IFERROR(VLOOKUP(E70,Vlookup!A:C,3,FALSE),"")</f>
        <v/>
      </c>
      <c r="G70" s="96"/>
      <c r="H70" s="33"/>
      <c r="I70" s="101">
        <f t="shared" si="9"/>
        <v>0</v>
      </c>
      <c r="J70" s="101">
        <f t="shared" si="10"/>
        <v>0</v>
      </c>
      <c r="K70" s="259">
        <f t="shared" si="11"/>
        <v>0</v>
      </c>
      <c r="L70" s="212"/>
      <c r="M70" s="212"/>
      <c r="N70" s="212"/>
      <c r="O70" s="213"/>
      <c r="P70" s="303"/>
      <c r="R70" s="95"/>
      <c r="S70" s="95"/>
      <c r="T70" s="95"/>
      <c r="U70" s="95"/>
      <c r="V70" s="95"/>
      <c r="W70" s="95"/>
    </row>
    <row r="71" spans="1:23" ht="14.25" hidden="1" customHeight="1" x14ac:dyDescent="0.25">
      <c r="A71" s="287"/>
      <c r="B71" s="288"/>
      <c r="C71" s="289"/>
      <c r="D71" s="290"/>
      <c r="E71" s="291" t="str">
        <f t="shared" si="8"/>
        <v xml:space="preserve">  </v>
      </c>
      <c r="F71" s="232" t="str">
        <f>IFERROR(VLOOKUP(E71,Vlookup!A:C,3,FALSE),"")</f>
        <v/>
      </c>
      <c r="G71" s="96"/>
      <c r="H71" s="33"/>
      <c r="I71" s="101">
        <f t="shared" si="9"/>
        <v>0</v>
      </c>
      <c r="J71" s="101">
        <f t="shared" si="10"/>
        <v>0</v>
      </c>
      <c r="K71" s="259">
        <f t="shared" si="11"/>
        <v>0</v>
      </c>
      <c r="L71" s="212"/>
      <c r="M71" s="212"/>
      <c r="N71" s="212"/>
      <c r="O71" s="213"/>
      <c r="P71" s="303"/>
      <c r="R71" s="95"/>
      <c r="S71" s="95"/>
      <c r="T71" s="95"/>
      <c r="U71" s="95"/>
      <c r="V71" s="95"/>
      <c r="W71" s="95"/>
    </row>
    <row r="72" spans="1:23" ht="14.25" hidden="1" customHeight="1" x14ac:dyDescent="0.25">
      <c r="A72" s="287"/>
      <c r="B72" s="288"/>
      <c r="C72" s="289"/>
      <c r="D72" s="290"/>
      <c r="E72" s="291" t="str">
        <f t="shared" si="8"/>
        <v xml:space="preserve">  </v>
      </c>
      <c r="F72" s="232" t="str">
        <f>IFERROR(VLOOKUP(E72,Vlookup!A:C,3,FALSE),"")</f>
        <v/>
      </c>
      <c r="G72" s="96"/>
      <c r="H72" s="33"/>
      <c r="I72" s="101">
        <f t="shared" si="9"/>
        <v>0</v>
      </c>
      <c r="J72" s="101">
        <f t="shared" si="10"/>
        <v>0</v>
      </c>
      <c r="K72" s="259">
        <f>I72*J72</f>
        <v>0</v>
      </c>
      <c r="L72" s="212"/>
      <c r="M72" s="212"/>
      <c r="N72" s="212"/>
      <c r="O72" s="213"/>
      <c r="P72" s="303"/>
      <c r="R72" s="95"/>
      <c r="S72" s="95"/>
      <c r="T72" s="95"/>
      <c r="U72" s="95"/>
      <c r="V72" s="95"/>
      <c r="W72" s="95"/>
    </row>
    <row r="73" spans="1:23" ht="14.25" hidden="1" customHeight="1" x14ac:dyDescent="0.25">
      <c r="A73" s="287"/>
      <c r="B73" s="288"/>
      <c r="C73" s="289"/>
      <c r="D73" s="290"/>
      <c r="E73" s="291" t="str">
        <f t="shared" si="8"/>
        <v xml:space="preserve">  </v>
      </c>
      <c r="F73" s="232" t="str">
        <f>IFERROR(VLOOKUP(E73,Vlookup!A:C,3,FALSE),"")</f>
        <v/>
      </c>
      <c r="G73" s="96"/>
      <c r="H73" s="33"/>
      <c r="I73" s="101">
        <f t="shared" si="9"/>
        <v>0</v>
      </c>
      <c r="J73" s="101">
        <f t="shared" si="10"/>
        <v>0</v>
      </c>
      <c r="K73" s="259">
        <f>I73*J73</f>
        <v>0</v>
      </c>
      <c r="L73" s="212"/>
      <c r="M73" s="212"/>
      <c r="N73" s="212"/>
      <c r="O73" s="213"/>
      <c r="P73" s="303"/>
      <c r="R73" s="95"/>
      <c r="S73" s="95"/>
      <c r="T73" s="95"/>
      <c r="U73" s="95"/>
      <c r="V73" s="95"/>
      <c r="W73" s="95"/>
    </row>
    <row r="74" spans="1:23" ht="15.9" customHeight="1" x14ac:dyDescent="0.25">
      <c r="A74" s="440" t="s">
        <v>13</v>
      </c>
      <c r="B74" s="441"/>
      <c r="C74" s="441"/>
      <c r="D74" s="441"/>
      <c r="E74" s="441"/>
      <c r="F74" s="441"/>
      <c r="G74" s="441"/>
      <c r="H74" s="441"/>
      <c r="I74" s="441"/>
      <c r="J74" s="441"/>
      <c r="K74" s="442"/>
      <c r="L74" s="220">
        <f>SUM(L62:L73)</f>
        <v>7800.3353450404138</v>
      </c>
      <c r="M74" s="220">
        <f>SUM(M62:M73)</f>
        <v>0</v>
      </c>
      <c r="N74" s="220">
        <f>SUM(N62:N73)</f>
        <v>0</v>
      </c>
      <c r="O74" s="220">
        <f>SUM(O62:O73)</f>
        <v>0</v>
      </c>
      <c r="P74" s="221">
        <f>SUM(P62:P73)</f>
        <v>59369.486685206772</v>
      </c>
      <c r="R74" s="95"/>
      <c r="S74" s="95"/>
      <c r="T74" s="95"/>
      <c r="U74" s="95"/>
      <c r="V74" s="95"/>
      <c r="W74" s="95"/>
    </row>
    <row r="75" spans="1:23" ht="11.25" customHeight="1" x14ac:dyDescent="0.25">
      <c r="A75" s="461" t="s">
        <v>715</v>
      </c>
      <c r="B75" s="462"/>
      <c r="C75" s="462"/>
      <c r="D75" s="462"/>
      <c r="E75" s="462"/>
      <c r="F75" s="462"/>
      <c r="G75" s="462"/>
      <c r="H75" s="462"/>
      <c r="I75" s="462"/>
      <c r="J75" s="462"/>
      <c r="K75" s="462"/>
      <c r="L75" s="255"/>
      <c r="M75" s="255"/>
      <c r="N75" s="197"/>
      <c r="O75" s="198"/>
      <c r="P75" s="199"/>
      <c r="R75" s="95"/>
      <c r="S75" s="95"/>
      <c r="T75" s="95"/>
      <c r="U75" s="95"/>
      <c r="V75" s="95"/>
      <c r="W75" s="95"/>
    </row>
    <row r="76" spans="1:23" ht="15" customHeight="1" x14ac:dyDescent="0.25">
      <c r="A76" s="463"/>
      <c r="B76" s="464"/>
      <c r="C76" s="464"/>
      <c r="D76" s="464"/>
      <c r="E76" s="464"/>
      <c r="F76" s="464"/>
      <c r="G76" s="464"/>
      <c r="H76" s="464"/>
      <c r="I76" s="464"/>
      <c r="J76" s="464"/>
      <c r="K76" s="464"/>
      <c r="L76" s="477" t="s">
        <v>767</v>
      </c>
      <c r="M76" s="478"/>
      <c r="N76" s="478"/>
      <c r="O76" s="478"/>
      <c r="P76" s="479"/>
      <c r="R76" s="95"/>
      <c r="S76" s="95"/>
      <c r="T76" s="95"/>
      <c r="U76" s="95"/>
      <c r="V76" s="95"/>
      <c r="W76" s="95"/>
    </row>
    <row r="77" spans="1:23" ht="29.25" customHeight="1" x14ac:dyDescent="0.25">
      <c r="A77" s="480" t="s">
        <v>734</v>
      </c>
      <c r="B77" s="481"/>
      <c r="C77" s="481"/>
      <c r="D77" s="481"/>
      <c r="E77" s="481"/>
      <c r="F77" s="481"/>
      <c r="G77" s="481"/>
      <c r="H77" s="482"/>
      <c r="I77" s="306"/>
      <c r="J77" s="306"/>
      <c r="K77" s="307" t="s">
        <v>31</v>
      </c>
      <c r="L77" s="256" t="s">
        <v>1267</v>
      </c>
      <c r="M77" s="256" t="s">
        <v>1268</v>
      </c>
      <c r="N77" s="180" t="s">
        <v>766</v>
      </c>
      <c r="O77" s="181" t="s">
        <v>1269</v>
      </c>
      <c r="P77" s="182" t="s">
        <v>762</v>
      </c>
      <c r="R77" s="95"/>
      <c r="S77" s="95"/>
      <c r="T77" s="95"/>
      <c r="U77" s="95"/>
      <c r="V77" s="95"/>
      <c r="W77" s="95"/>
    </row>
    <row r="78" spans="1:23" ht="14.25" customHeight="1" x14ac:dyDescent="0.25">
      <c r="A78" s="437" t="s">
        <v>735</v>
      </c>
      <c r="B78" s="438"/>
      <c r="C78" s="438"/>
      <c r="D78" s="438"/>
      <c r="E78" s="438"/>
      <c r="F78" s="438"/>
      <c r="G78" s="438"/>
      <c r="H78" s="439"/>
      <c r="I78" s="62"/>
      <c r="J78" s="62"/>
      <c r="K78" s="301">
        <v>5000</v>
      </c>
      <c r="L78" s="212"/>
      <c r="M78" s="212"/>
      <c r="N78" s="212"/>
      <c r="O78" s="213"/>
      <c r="P78" s="302">
        <f>K78</f>
        <v>5000</v>
      </c>
      <c r="R78" s="95"/>
      <c r="S78" s="95"/>
      <c r="T78" s="95"/>
      <c r="U78" s="95"/>
      <c r="V78" s="95"/>
      <c r="W78" s="95"/>
    </row>
    <row r="79" spans="1:23" ht="14.25" customHeight="1" x14ac:dyDescent="0.25">
      <c r="A79" s="437" t="s">
        <v>1999</v>
      </c>
      <c r="B79" s="438"/>
      <c r="C79" s="438"/>
      <c r="D79" s="438"/>
      <c r="E79" s="438"/>
      <c r="F79" s="438"/>
      <c r="G79" s="438"/>
      <c r="H79" s="439"/>
      <c r="I79" s="62"/>
      <c r="J79" s="62"/>
      <c r="K79" s="301">
        <v>8000</v>
      </c>
      <c r="L79" s="212"/>
      <c r="M79" s="212"/>
      <c r="N79" s="212"/>
      <c r="O79" s="213"/>
      <c r="P79" s="302">
        <f>K79</f>
        <v>8000</v>
      </c>
      <c r="R79" s="95"/>
      <c r="S79" s="95"/>
      <c r="T79" s="95"/>
      <c r="U79" s="95"/>
      <c r="V79" s="95"/>
      <c r="W79" s="95"/>
    </row>
    <row r="80" spans="1:23" ht="14.25" customHeight="1" x14ac:dyDescent="0.25">
      <c r="A80" s="437" t="s">
        <v>737</v>
      </c>
      <c r="B80" s="438"/>
      <c r="C80" s="438"/>
      <c r="D80" s="438"/>
      <c r="E80" s="438"/>
      <c r="F80" s="438"/>
      <c r="G80" s="438"/>
      <c r="H80" s="439"/>
      <c r="I80" s="62"/>
      <c r="J80" s="62"/>
      <c r="K80" s="301">
        <v>500</v>
      </c>
      <c r="L80" s="212"/>
      <c r="M80" s="212"/>
      <c r="N80" s="212"/>
      <c r="O80" s="213"/>
      <c r="P80" s="302">
        <f>K80</f>
        <v>500</v>
      </c>
      <c r="R80" s="95"/>
      <c r="S80" s="95"/>
      <c r="T80" s="95"/>
      <c r="U80" s="95"/>
      <c r="V80" s="95"/>
      <c r="W80" s="95"/>
    </row>
    <row r="81" spans="1:23" ht="14.25" customHeight="1" x14ac:dyDescent="0.25">
      <c r="A81" s="437" t="s">
        <v>2001</v>
      </c>
      <c r="B81" s="438"/>
      <c r="C81" s="438"/>
      <c r="D81" s="438"/>
      <c r="E81" s="438"/>
      <c r="F81" s="438"/>
      <c r="G81" s="438"/>
      <c r="H81" s="439"/>
      <c r="I81" s="62"/>
      <c r="J81" s="62"/>
      <c r="K81" s="301">
        <v>8118</v>
      </c>
      <c r="L81" s="212"/>
      <c r="M81" s="212"/>
      <c r="N81" s="212"/>
      <c r="O81" s="213"/>
      <c r="P81" s="302">
        <v>8118</v>
      </c>
      <c r="R81" s="95"/>
      <c r="S81" s="95"/>
      <c r="T81" s="95"/>
      <c r="U81" s="95"/>
      <c r="V81" s="95"/>
      <c r="W81" s="95"/>
    </row>
    <row r="82" spans="1:23" ht="14.25" customHeight="1" x14ac:dyDescent="0.25">
      <c r="A82" s="437"/>
      <c r="B82" s="438"/>
      <c r="C82" s="438"/>
      <c r="D82" s="438"/>
      <c r="E82" s="438"/>
      <c r="F82" s="438"/>
      <c r="G82" s="438"/>
      <c r="H82" s="439"/>
      <c r="I82" s="62"/>
      <c r="J82" s="62"/>
      <c r="K82" s="222"/>
      <c r="L82" s="212"/>
      <c r="M82" s="212"/>
      <c r="N82" s="212"/>
      <c r="O82" s="213"/>
      <c r="P82" s="302"/>
    </row>
    <row r="83" spans="1:23" ht="14.25" customHeight="1" x14ac:dyDescent="0.25">
      <c r="A83" s="437"/>
      <c r="B83" s="438"/>
      <c r="C83" s="438"/>
      <c r="D83" s="438"/>
      <c r="E83" s="438"/>
      <c r="F83" s="438"/>
      <c r="G83" s="438"/>
      <c r="H83" s="439"/>
      <c r="I83" s="62"/>
      <c r="J83" s="62"/>
      <c r="K83" s="222"/>
      <c r="L83" s="212"/>
      <c r="M83" s="212"/>
      <c r="N83" s="212"/>
      <c r="O83" s="213"/>
      <c r="P83" s="302"/>
    </row>
    <row r="84" spans="1:23" ht="14.25" customHeight="1" x14ac:dyDescent="0.25">
      <c r="A84" s="437"/>
      <c r="B84" s="438"/>
      <c r="C84" s="438"/>
      <c r="D84" s="438"/>
      <c r="E84" s="438"/>
      <c r="F84" s="438"/>
      <c r="G84" s="438"/>
      <c r="H84" s="439"/>
      <c r="I84" s="62"/>
      <c r="J84" s="62"/>
      <c r="K84" s="222"/>
      <c r="L84" s="212"/>
      <c r="M84" s="212"/>
      <c r="N84" s="212"/>
      <c r="O84" s="213"/>
      <c r="P84" s="302"/>
    </row>
    <row r="85" spans="1:23" ht="14.25" customHeight="1" x14ac:dyDescent="0.25">
      <c r="A85" s="437"/>
      <c r="B85" s="438"/>
      <c r="C85" s="438"/>
      <c r="D85" s="438"/>
      <c r="E85" s="438"/>
      <c r="F85" s="438"/>
      <c r="G85" s="438"/>
      <c r="H85" s="439"/>
      <c r="I85" s="62"/>
      <c r="J85" s="62"/>
      <c r="K85" s="222"/>
      <c r="L85" s="212"/>
      <c r="M85" s="212"/>
      <c r="N85" s="212"/>
      <c r="O85" s="213"/>
      <c r="P85" s="302"/>
      <c r="Q85" s="248" t="s">
        <v>1264</v>
      </c>
    </row>
    <row r="86" spans="1:23" ht="14.25" hidden="1" customHeight="1" x14ac:dyDescent="0.25">
      <c r="A86" s="437"/>
      <c r="B86" s="438"/>
      <c r="C86" s="438"/>
      <c r="D86" s="438"/>
      <c r="E86" s="438"/>
      <c r="F86" s="438"/>
      <c r="G86" s="438"/>
      <c r="H86" s="439"/>
      <c r="I86" s="62"/>
      <c r="J86" s="62"/>
      <c r="K86" s="222"/>
      <c r="L86" s="212"/>
      <c r="M86" s="212"/>
      <c r="N86" s="212"/>
      <c r="O86" s="213"/>
      <c r="P86" s="302"/>
    </row>
    <row r="87" spans="1:23" ht="14.25" hidden="1" customHeight="1" x14ac:dyDescent="0.25">
      <c r="A87" s="437"/>
      <c r="B87" s="438"/>
      <c r="C87" s="438"/>
      <c r="D87" s="438"/>
      <c r="E87" s="438"/>
      <c r="F87" s="438"/>
      <c r="G87" s="438"/>
      <c r="H87" s="439"/>
      <c r="I87" s="62"/>
      <c r="J87" s="62"/>
      <c r="K87" s="222"/>
      <c r="L87" s="212"/>
      <c r="M87" s="212"/>
      <c r="N87" s="212"/>
      <c r="O87" s="213"/>
      <c r="P87" s="302"/>
    </row>
    <row r="88" spans="1:23" ht="14.25" hidden="1" customHeight="1" x14ac:dyDescent="0.25">
      <c r="A88" s="437"/>
      <c r="B88" s="438"/>
      <c r="C88" s="438"/>
      <c r="D88" s="438"/>
      <c r="E88" s="438"/>
      <c r="F88" s="438"/>
      <c r="G88" s="438"/>
      <c r="H88" s="439"/>
      <c r="I88" s="62"/>
      <c r="J88" s="62"/>
      <c r="K88" s="222"/>
      <c r="L88" s="212"/>
      <c r="M88" s="212"/>
      <c r="N88" s="212"/>
      <c r="O88" s="213"/>
      <c r="P88" s="302"/>
    </row>
    <row r="89" spans="1:23" ht="14.25" hidden="1" customHeight="1" x14ac:dyDescent="0.25">
      <c r="A89" s="437"/>
      <c r="B89" s="438"/>
      <c r="C89" s="438"/>
      <c r="D89" s="438"/>
      <c r="E89" s="438"/>
      <c r="F89" s="438"/>
      <c r="G89" s="438"/>
      <c r="H89" s="439"/>
      <c r="I89" s="62"/>
      <c r="J89" s="62"/>
      <c r="K89" s="222"/>
      <c r="L89" s="212"/>
      <c r="M89" s="212"/>
      <c r="N89" s="212"/>
      <c r="O89" s="213"/>
      <c r="P89" s="302"/>
    </row>
    <row r="90" spans="1:23" ht="14.25" hidden="1" customHeight="1" x14ac:dyDescent="0.25">
      <c r="A90" s="437"/>
      <c r="B90" s="438"/>
      <c r="C90" s="438"/>
      <c r="D90" s="438"/>
      <c r="E90" s="438"/>
      <c r="F90" s="438"/>
      <c r="G90" s="438"/>
      <c r="H90" s="439"/>
      <c r="I90" s="62"/>
      <c r="J90" s="62"/>
      <c r="K90" s="222"/>
      <c r="L90" s="212"/>
      <c r="M90" s="212"/>
      <c r="N90" s="212"/>
      <c r="O90" s="213"/>
      <c r="P90" s="302"/>
    </row>
    <row r="91" spans="1:23" ht="14.25" hidden="1" customHeight="1" x14ac:dyDescent="0.25">
      <c r="A91" s="474"/>
      <c r="B91" s="475"/>
      <c r="C91" s="475"/>
      <c r="D91" s="475"/>
      <c r="E91" s="475"/>
      <c r="F91" s="475"/>
      <c r="G91" s="475"/>
      <c r="H91" s="476"/>
      <c r="I91" s="63"/>
      <c r="J91" s="63"/>
      <c r="K91" s="224" t="s">
        <v>9</v>
      </c>
      <c r="L91" s="212"/>
      <c r="M91" s="212"/>
      <c r="N91" s="212"/>
      <c r="O91" s="213"/>
      <c r="P91" s="302"/>
    </row>
    <row r="92" spans="1:23" ht="14.25" hidden="1" customHeight="1" x14ac:dyDescent="0.25">
      <c r="A92" s="437"/>
      <c r="B92" s="438"/>
      <c r="C92" s="438"/>
      <c r="D92" s="438"/>
      <c r="E92" s="438"/>
      <c r="F92" s="438"/>
      <c r="G92" s="438"/>
      <c r="H92" s="439"/>
      <c r="I92" s="62"/>
      <c r="J92" s="62"/>
      <c r="K92" s="222" t="s">
        <v>9</v>
      </c>
      <c r="L92" s="212"/>
      <c r="M92" s="212"/>
      <c r="N92" s="212"/>
      <c r="O92" s="213"/>
      <c r="P92" s="302"/>
    </row>
    <row r="93" spans="1:23" ht="14.25" hidden="1" customHeight="1" x14ac:dyDescent="0.25">
      <c r="A93" s="437"/>
      <c r="B93" s="438"/>
      <c r="C93" s="438"/>
      <c r="D93" s="438"/>
      <c r="E93" s="438"/>
      <c r="F93" s="438"/>
      <c r="G93" s="438"/>
      <c r="H93" s="439"/>
      <c r="I93" s="62"/>
      <c r="J93" s="62"/>
      <c r="K93" s="222" t="s">
        <v>9</v>
      </c>
      <c r="L93" s="212"/>
      <c r="M93" s="212"/>
      <c r="N93" s="212"/>
      <c r="O93" s="213"/>
      <c r="P93" s="302"/>
    </row>
    <row r="94" spans="1:23" ht="15.9" customHeight="1" x14ac:dyDescent="0.25">
      <c r="A94" s="471" t="s">
        <v>13</v>
      </c>
      <c r="B94" s="472"/>
      <c r="C94" s="472"/>
      <c r="D94" s="472"/>
      <c r="E94" s="472"/>
      <c r="F94" s="472"/>
      <c r="G94" s="472"/>
      <c r="H94" s="472"/>
      <c r="I94" s="472"/>
      <c r="J94" s="472"/>
      <c r="K94" s="473"/>
      <c r="L94" s="220">
        <f>SUM(L78:L93)</f>
        <v>0</v>
      </c>
      <c r="M94" s="220">
        <f>SUM(M78:M93)</f>
        <v>0</v>
      </c>
      <c r="N94" s="220">
        <f>SUM(N78:N93)</f>
        <v>0</v>
      </c>
      <c r="O94" s="220">
        <f>SUM(O78:O93)</f>
        <v>0</v>
      </c>
      <c r="P94" s="229">
        <f>SUM(P78:P93)</f>
        <v>21618</v>
      </c>
    </row>
    <row r="95" spans="1:23" ht="15.9" customHeight="1" x14ac:dyDescent="0.25">
      <c r="A95" s="293" t="s">
        <v>764</v>
      </c>
      <c r="B95" s="152"/>
      <c r="C95" s="163"/>
      <c r="D95" s="151"/>
      <c r="E95" s="151"/>
      <c r="F95" s="151"/>
      <c r="G95" s="151"/>
      <c r="H95" s="151"/>
      <c r="I95" s="151"/>
      <c r="J95" s="151"/>
      <c r="K95" s="200"/>
      <c r="L95" s="200"/>
      <c r="M95" s="200"/>
      <c r="N95" s="200"/>
      <c r="O95" s="261"/>
      <c r="P95" s="201"/>
    </row>
    <row r="96" spans="1:23" ht="27" customHeight="1" x14ac:dyDescent="0.3">
      <c r="A96" s="294" t="s">
        <v>1277</v>
      </c>
      <c r="B96" s="162"/>
      <c r="C96" s="38"/>
      <c r="D96" s="39"/>
      <c r="E96" s="39"/>
      <c r="F96" s="40"/>
      <c r="G96" s="40"/>
      <c r="H96" s="40"/>
      <c r="I96" s="40"/>
      <c r="J96" s="40"/>
      <c r="K96" s="202"/>
      <c r="L96" s="257" t="s">
        <v>1267</v>
      </c>
      <c r="M96" s="258" t="s">
        <v>1268</v>
      </c>
      <c r="N96" s="237" t="s">
        <v>766</v>
      </c>
      <c r="O96" s="181" t="s">
        <v>1269</v>
      </c>
      <c r="P96" s="182" t="s">
        <v>762</v>
      </c>
    </row>
    <row r="97" spans="1:17" ht="15.75" customHeight="1" x14ac:dyDescent="0.3">
      <c r="A97" s="295" t="s">
        <v>728</v>
      </c>
      <c r="B97" s="137">
        <v>0.1</v>
      </c>
      <c r="C97" s="39"/>
      <c r="D97" s="39"/>
      <c r="E97" s="39"/>
      <c r="F97" s="39"/>
      <c r="G97" s="114"/>
      <c r="H97" s="114" t="s">
        <v>14</v>
      </c>
      <c r="I97" s="114"/>
      <c r="J97" s="56"/>
      <c r="K97" s="114"/>
      <c r="L97" s="226">
        <f>L94+L74+L55+L39</f>
        <v>7800.3353450404138</v>
      </c>
      <c r="M97" s="226">
        <f>M94+M74+M55+M39</f>
        <v>0</v>
      </c>
      <c r="N97" s="226">
        <f>N94+N74+N55+N39</f>
        <v>18937.925439521165</v>
      </c>
      <c r="O97" s="226">
        <f>O94+O74+O55+O39</f>
        <v>22400</v>
      </c>
      <c r="P97" s="229">
        <f>P94+P74+P55+P39</f>
        <v>258243.35430321406</v>
      </c>
    </row>
    <row r="98" spans="1:17" ht="15.75" customHeight="1" x14ac:dyDescent="0.3">
      <c r="A98" s="140" t="s">
        <v>2495</v>
      </c>
      <c r="B98" s="138">
        <v>0.15</v>
      </c>
      <c r="C98" s="38"/>
      <c r="D98" s="39"/>
      <c r="E98" s="39"/>
      <c r="F98" s="40"/>
      <c r="G98" s="40"/>
      <c r="H98" s="40"/>
      <c r="I98" s="40"/>
      <c r="J98" s="40"/>
      <c r="K98" s="204"/>
      <c r="L98" s="202"/>
      <c r="M98" s="202"/>
      <c r="N98" s="202"/>
      <c r="O98" s="202"/>
      <c r="P98" s="304"/>
    </row>
    <row r="99" spans="1:17" ht="15.75" customHeight="1" x14ac:dyDescent="0.3">
      <c r="A99" s="135" t="s">
        <v>2496</v>
      </c>
      <c r="B99" s="137">
        <v>0.2</v>
      </c>
      <c r="C99" s="39"/>
      <c r="D99" s="39"/>
      <c r="E99" s="39"/>
      <c r="F99" s="42"/>
      <c r="G99" s="42"/>
      <c r="H99" s="42" t="s">
        <v>754</v>
      </c>
      <c r="I99" s="42"/>
      <c r="J99" s="42"/>
      <c r="K99" s="253">
        <v>0.3</v>
      </c>
      <c r="L99" s="206"/>
      <c r="M99" s="206"/>
      <c r="N99" s="206"/>
      <c r="O99" s="206"/>
      <c r="P99" s="229">
        <f>P97*K99</f>
        <v>77473.006290964215</v>
      </c>
    </row>
    <row r="100" spans="1:17" ht="15.75" customHeight="1" x14ac:dyDescent="0.3">
      <c r="A100" s="135" t="s">
        <v>731</v>
      </c>
      <c r="B100" s="139">
        <v>0.3</v>
      </c>
      <c r="C100" s="43"/>
      <c r="D100" s="43"/>
      <c r="E100" s="43"/>
      <c r="F100" s="43"/>
      <c r="G100" s="43"/>
      <c r="H100" s="43"/>
      <c r="I100" s="43"/>
      <c r="J100" s="43"/>
      <c r="K100" s="207"/>
      <c r="L100" s="305"/>
      <c r="M100" s="305"/>
      <c r="N100" s="305"/>
      <c r="O100" s="305"/>
      <c r="P100" s="304"/>
    </row>
    <row r="101" spans="1:17" ht="27" customHeight="1" thickBot="1" x14ac:dyDescent="0.35">
      <c r="A101" s="135"/>
      <c r="B101" s="139"/>
      <c r="C101" s="43"/>
      <c r="D101" s="43"/>
      <c r="E101" s="43"/>
      <c r="F101" s="43"/>
      <c r="G101" s="43"/>
      <c r="H101" s="43"/>
      <c r="I101" s="43"/>
      <c r="J101" s="43"/>
      <c r="K101" s="207"/>
      <c r="L101" s="256" t="s">
        <v>1267</v>
      </c>
      <c r="M101" s="256" t="s">
        <v>1268</v>
      </c>
      <c r="N101" s="180" t="s">
        <v>1259</v>
      </c>
      <c r="O101" s="181" t="s">
        <v>1269</v>
      </c>
      <c r="P101" s="241" t="s">
        <v>762</v>
      </c>
    </row>
    <row r="102" spans="1:17" s="44" customFormat="1" ht="15.75" customHeight="1" thickBot="1" x14ac:dyDescent="0.35">
      <c r="A102" s="140" t="s">
        <v>1276</v>
      </c>
      <c r="B102" s="141"/>
      <c r="C102" s="142"/>
      <c r="D102" s="142"/>
      <c r="E102" s="142"/>
      <c r="F102" s="113"/>
      <c r="G102" s="114"/>
      <c r="H102" s="114"/>
      <c r="I102" s="114"/>
      <c r="J102" s="143"/>
      <c r="K102" s="114" t="s">
        <v>18</v>
      </c>
      <c r="L102" s="228">
        <f>+L97</f>
        <v>7800.3353450404138</v>
      </c>
      <c r="M102" s="228">
        <f>+M97</f>
        <v>0</v>
      </c>
      <c r="N102" s="228">
        <f>+N97</f>
        <v>18937.925439521165</v>
      </c>
      <c r="O102" s="228">
        <f>+O97</f>
        <v>22400</v>
      </c>
      <c r="P102" s="228">
        <f>+P97+P99</f>
        <v>335716.36059417826</v>
      </c>
      <c r="Q102" s="249"/>
    </row>
    <row r="103" spans="1:17" ht="13.8" thickBot="1" x14ac:dyDescent="0.3">
      <c r="A103" s="296"/>
      <c r="B103" s="297"/>
      <c r="C103" s="298"/>
      <c r="D103" s="298"/>
      <c r="E103" s="298"/>
      <c r="F103" s="298"/>
      <c r="G103" s="298"/>
      <c r="H103" s="298"/>
      <c r="I103" s="298"/>
      <c r="J103" s="298"/>
      <c r="K103" s="299"/>
      <c r="L103" s="299"/>
      <c r="M103" s="299"/>
      <c r="N103" s="299"/>
      <c r="O103" s="299"/>
      <c r="P103" s="300"/>
    </row>
    <row r="104" spans="1:17" s="52" customFormat="1" ht="13.5" hidden="1" customHeight="1" x14ac:dyDescent="0.2">
      <c r="A104" s="47" t="s">
        <v>24</v>
      </c>
      <c r="B104" s="48"/>
      <c r="C104" s="48"/>
      <c r="D104" s="49"/>
      <c r="E104" s="49"/>
      <c r="F104" s="49"/>
      <c r="G104" s="49"/>
      <c r="H104" s="49"/>
      <c r="I104" s="49"/>
      <c r="J104" s="49"/>
      <c r="K104" s="209"/>
      <c r="L104" s="209"/>
      <c r="M104" s="209"/>
      <c r="N104" s="209"/>
      <c r="O104" s="209"/>
      <c r="P104" s="210"/>
      <c r="Q104" s="250"/>
    </row>
    <row r="105" spans="1:17" s="52" customFormat="1" ht="13.5" hidden="1" customHeight="1" x14ac:dyDescent="0.2">
      <c r="A105" s="47" t="s">
        <v>20</v>
      </c>
      <c r="B105" s="48"/>
      <c r="C105" s="48"/>
      <c r="D105" s="49"/>
      <c r="E105" s="49"/>
      <c r="F105" s="49"/>
      <c r="G105" s="49"/>
      <c r="H105" s="49"/>
      <c r="I105" s="49"/>
      <c r="J105" s="49"/>
      <c r="K105" s="209"/>
      <c r="L105" s="209"/>
      <c r="M105" s="209"/>
      <c r="N105" s="209"/>
      <c r="O105" s="209"/>
      <c r="P105" s="210"/>
      <c r="Q105" s="250"/>
    </row>
    <row r="106" spans="1:17" s="52" customFormat="1" ht="13.5" hidden="1" customHeight="1" x14ac:dyDescent="0.2">
      <c r="A106" s="47" t="s">
        <v>22</v>
      </c>
      <c r="B106" s="48"/>
      <c r="C106" s="48"/>
      <c r="D106" s="49"/>
      <c r="E106" s="49"/>
      <c r="F106" s="49"/>
      <c r="G106" s="49"/>
      <c r="H106" s="49"/>
      <c r="I106" s="49"/>
      <c r="J106" s="49"/>
      <c r="K106" s="209"/>
      <c r="L106" s="209"/>
      <c r="M106" s="209"/>
      <c r="N106" s="209"/>
      <c r="O106" s="209"/>
      <c r="P106" s="210"/>
      <c r="Q106" s="250"/>
    </row>
    <row r="107" spans="1:17" s="52" customFormat="1" ht="13.5" hidden="1" customHeight="1" x14ac:dyDescent="0.2">
      <c r="A107" s="47" t="s">
        <v>21</v>
      </c>
      <c r="B107" s="48"/>
      <c r="C107" s="48"/>
      <c r="D107" s="49"/>
      <c r="E107" s="49"/>
      <c r="F107" s="49"/>
      <c r="G107" s="49"/>
      <c r="H107" s="49"/>
      <c r="I107" s="49"/>
      <c r="J107" s="49"/>
      <c r="K107" s="209"/>
      <c r="L107" s="209"/>
      <c r="M107" s="209"/>
      <c r="N107" s="209"/>
      <c r="O107" s="209"/>
      <c r="P107" s="210"/>
      <c r="Q107" s="250"/>
    </row>
    <row r="108" spans="1:17" s="52" customFormat="1" ht="13.5" hidden="1" customHeight="1" thickBot="1" x14ac:dyDescent="0.25">
      <c r="A108" s="47"/>
      <c r="B108" s="48"/>
      <c r="C108" s="48"/>
      <c r="D108" s="49"/>
      <c r="E108" s="49"/>
      <c r="F108" s="49"/>
      <c r="G108" s="49"/>
      <c r="H108" s="49"/>
      <c r="I108" s="49"/>
      <c r="J108" s="49"/>
      <c r="K108" s="209"/>
      <c r="L108" s="209"/>
      <c r="M108" s="209"/>
      <c r="N108" s="209"/>
      <c r="O108" s="209"/>
      <c r="P108" s="210"/>
      <c r="Q108" s="250"/>
    </row>
    <row r="109" spans="1:17" s="54" customFormat="1" ht="15.6" x14ac:dyDescent="0.3">
      <c r="A109" s="470" t="s">
        <v>6</v>
      </c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252"/>
    </row>
    <row r="114" spans="14:14" x14ac:dyDescent="0.25">
      <c r="N114" s="211" t="s">
        <v>2491</v>
      </c>
    </row>
  </sheetData>
  <sheetProtection formatCells="0" insertRows="0" selectLockedCells="1"/>
  <protectedRanges>
    <protectedRange sqref="K93 N93:O93" name="Third Party Costs"/>
    <protectedRange sqref="K92 N92:O92" name="Equipment Costs"/>
    <protectedRange sqref="K81:O85 K86:K90 N86:O90 L86:M93 L78:O80" name="Material"/>
    <protectedRange sqref="A14:E14 A22:E38 A40:E40 A65:E73 B15:B21 E15:E21 A43:E54 B41:B42 B62:B64 E62:E64" name="Direct Costs"/>
    <protectedRange sqref="D5:M8" name="Titles"/>
    <protectedRange sqref="A15:A21" name="Direct Costs_3"/>
    <protectedRange sqref="C15:D21" name="Direct Costs_4"/>
    <protectedRange sqref="A41:A42" name="Direct Costs_5"/>
    <protectedRange sqref="C41:E42" name="Direct Costs_6"/>
    <protectedRange sqref="A62:A64" name="Direct Costs_7"/>
    <protectedRange sqref="C62:D64" name="Direct Costs_8"/>
    <protectedRange sqref="K78:K80" name="Material_1"/>
  </protectedRanges>
  <mergeCells count="38">
    <mergeCell ref="B3:M3"/>
    <mergeCell ref="B2:M2"/>
    <mergeCell ref="A1:P1"/>
    <mergeCell ref="R2:W12"/>
    <mergeCell ref="I10:J10"/>
    <mergeCell ref="L10:P10"/>
    <mergeCell ref="B5:M5"/>
    <mergeCell ref="A14:P14"/>
    <mergeCell ref="A39:K39"/>
    <mergeCell ref="B8:M8"/>
    <mergeCell ref="B7:M7"/>
    <mergeCell ref="B6:M6"/>
    <mergeCell ref="A40:P40"/>
    <mergeCell ref="A55:K55"/>
    <mergeCell ref="I58:J58"/>
    <mergeCell ref="L58:P58"/>
    <mergeCell ref="A74:K74"/>
    <mergeCell ref="A75:K76"/>
    <mergeCell ref="L76:P76"/>
    <mergeCell ref="A77:H77"/>
    <mergeCell ref="A78:H78"/>
    <mergeCell ref="A79:H79"/>
    <mergeCell ref="A80:H80"/>
    <mergeCell ref="A81:H81"/>
    <mergeCell ref="A82:H82"/>
    <mergeCell ref="A83:H83"/>
    <mergeCell ref="A84:H84"/>
    <mergeCell ref="A85:H85"/>
    <mergeCell ref="A92:H92"/>
    <mergeCell ref="A93:H93"/>
    <mergeCell ref="A94:K94"/>
    <mergeCell ref="A109:P109"/>
    <mergeCell ref="A86:H86"/>
    <mergeCell ref="A87:H87"/>
    <mergeCell ref="A88:H88"/>
    <mergeCell ref="A89:H89"/>
    <mergeCell ref="A90:H90"/>
    <mergeCell ref="A91:H91"/>
  </mergeCells>
  <dataValidations count="2">
    <dataValidation type="list" allowBlank="1" showInputMessage="1" showErrorMessage="1" sqref="C15:C38 C62:C73">
      <formula1>Campus</formula1>
    </dataValidation>
    <dataValidation type="list" allowBlank="1" showInputMessage="1" showErrorMessage="1" sqref="D15:D38 D62:D73">
      <formula1>Level</formula1>
    </dataValidation>
  </dataValidations>
  <pageMargins left="3.937007874015748E-2" right="3.937007874015748E-2" top="0.74803149606299213" bottom="0.74803149606299213" header="0.31496062992125984" footer="0.31496062992125984"/>
  <pageSetup paperSize="9" scale="64" orientation="portrait" r:id="rId1"/>
  <headerFooter alignWithMargins="0">
    <oddFooter xml:space="preserve">&amp;C&amp;"Arial,Bold"&amp;12&amp;UTHIS IS AN INTERNAL UNIVERSITY DOCUMENT WHICH IS NOT TO BE SENT TO THE GRANT SOURCE
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opLeftCell="A34" workbookViewId="0">
      <selection activeCell="C70" sqref="C70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1.33203125" bestFit="1" customWidth="1"/>
    <col min="5" max="5" width="9.1093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33203125" bestFit="1" customWidth="1"/>
    <col min="14" max="14" width="8.88671875" bestFit="1" customWidth="1"/>
    <col min="15" max="15" width="14.33203125" customWidth="1"/>
    <col min="16" max="16" width="12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774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773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773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126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126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'2020 (Cas)'!C5*1.02</f>
        <v>30895.493999999999</v>
      </c>
      <c r="D5" s="90">
        <f>+C5*12/313/75</f>
        <v>15.793223769968051</v>
      </c>
      <c r="E5" s="333">
        <v>37.5</v>
      </c>
      <c r="F5" s="334">
        <f>C5*F$4</f>
        <v>4093.652955</v>
      </c>
      <c r="G5" s="334">
        <f>(C5+F5)*5.5722%</f>
        <v>1949.6652466265095</v>
      </c>
      <c r="H5" s="334">
        <f>(C5)*0.75%</f>
        <v>231.71620499999997</v>
      </c>
      <c r="I5" s="335">
        <f>C5+F5+G5+H5</f>
        <v>37170.528406626501</v>
      </c>
      <c r="J5" s="336">
        <f>I5*1.25</f>
        <v>46463.160508283123</v>
      </c>
      <c r="M5" s="337" t="s">
        <v>136</v>
      </c>
      <c r="N5" s="333" t="s">
        <v>137</v>
      </c>
      <c r="O5" s="90">
        <f>'2020 (Cas)'!O5*1.02</f>
        <v>50971.44</v>
      </c>
      <c r="P5" s="90">
        <f>+O5*12/313/75</f>
        <v>26.055688178913741</v>
      </c>
      <c r="Q5" s="333">
        <v>37.5</v>
      </c>
      <c r="R5" s="334">
        <f>O5*R$4</f>
        <v>6753.7158000000009</v>
      </c>
      <c r="S5" s="334">
        <f>(O5+R5)*5.45%</f>
        <v>3146.0209911000002</v>
      </c>
      <c r="T5" s="334">
        <f>(O5)*0.75%</f>
        <v>382.28579999999999</v>
      </c>
      <c r="U5" s="335">
        <f>O5+R5+S5+T5</f>
        <v>61253.462591099997</v>
      </c>
      <c r="V5" s="336">
        <f>U5*1.25</f>
        <v>76566.828238874994</v>
      </c>
    </row>
    <row r="6" spans="1:22" s="338" customFormat="1" ht="14.4" x14ac:dyDescent="0.3">
      <c r="A6" s="337" t="s">
        <v>138</v>
      </c>
      <c r="B6" s="333" t="s">
        <v>134</v>
      </c>
      <c r="C6" s="90">
        <f>'2020 (Cas)'!C6*1.02</f>
        <v>35309.136000000006</v>
      </c>
      <c r="D6" s="90">
        <f t="shared" ref="D6:D69" si="0">+C6*12/313/75</f>
        <v>18.049398594249205</v>
      </c>
      <c r="E6" s="333">
        <v>37.5</v>
      </c>
      <c r="F6" s="334">
        <f t="shared" ref="F6:F69" si="1">C6*F$4</f>
        <v>4678.4605200000015</v>
      </c>
      <c r="G6" s="334">
        <f t="shared" ref="G6:G69" si="2">(C6+F6)*5.5722%</f>
        <v>2228.18885328744</v>
      </c>
      <c r="H6" s="334">
        <f t="shared" ref="H6:H69" si="3">(C6)*0.75%</f>
        <v>264.81852000000003</v>
      </c>
      <c r="I6" s="335">
        <f t="shared" ref="I6:I69" si="4">C6+F6+G6+H6</f>
        <v>42480.603893287451</v>
      </c>
      <c r="J6" s="336">
        <f t="shared" ref="J6:J69" si="5">I6*1.25</f>
        <v>53100.754866609313</v>
      </c>
      <c r="M6" s="337" t="s">
        <v>139</v>
      </c>
      <c r="N6" s="333" t="s">
        <v>137</v>
      </c>
      <c r="O6" s="90">
        <f>'2020 (Cas)'!O6*1.02</f>
        <v>52392.3</v>
      </c>
      <c r="P6" s="91">
        <f t="shared" ref="P6:P59" si="6">+O6*12/313/75</f>
        <v>26.78200638977636</v>
      </c>
      <c r="Q6" s="333">
        <v>37.5</v>
      </c>
      <c r="R6" s="334">
        <f t="shared" ref="R6:R69" si="7">O6*R$4</f>
        <v>6941.9797500000004</v>
      </c>
      <c r="S6" s="334">
        <f t="shared" ref="S6:S69" si="8">(O6+R6)*5.45%</f>
        <v>3233.718246375</v>
      </c>
      <c r="T6" s="334">
        <f t="shared" ref="T6:T67" si="9">(O6)*0.75%</f>
        <v>392.94225</v>
      </c>
      <c r="U6" s="335">
        <f t="shared" ref="U6:U67" si="10">O6+R6+S6+T6</f>
        <v>62960.940246375001</v>
      </c>
      <c r="V6" s="336">
        <f t="shared" ref="V6:V69" si="11">U6*1.25</f>
        <v>78701.175307968748</v>
      </c>
    </row>
    <row r="7" spans="1:22" s="338" customFormat="1" ht="14.4" x14ac:dyDescent="0.3">
      <c r="A7" s="337" t="s">
        <v>140</v>
      </c>
      <c r="B7" s="333" t="s">
        <v>134</v>
      </c>
      <c r="C7" s="90">
        <f>'2020 (Cas)'!C7*1.02</f>
        <v>39722.778000000006</v>
      </c>
      <c r="D7" s="90">
        <f t="shared" si="0"/>
        <v>20.305573418530354</v>
      </c>
      <c r="E7" s="333">
        <v>37.5</v>
      </c>
      <c r="F7" s="334">
        <f t="shared" si="1"/>
        <v>5263.2680850000006</v>
      </c>
      <c r="G7" s="334">
        <f t="shared" si="2"/>
        <v>2506.71245994837</v>
      </c>
      <c r="H7" s="334">
        <f t="shared" si="3"/>
        <v>297.92083500000001</v>
      </c>
      <c r="I7" s="335">
        <f t="shared" si="4"/>
        <v>47790.679379948378</v>
      </c>
      <c r="J7" s="336">
        <f t="shared" si="5"/>
        <v>59738.349224935475</v>
      </c>
      <c r="M7" s="337" t="s">
        <v>141</v>
      </c>
      <c r="N7" s="333" t="s">
        <v>137</v>
      </c>
      <c r="O7" s="90">
        <f>'2020 (Cas)'!O7*1.02</f>
        <v>53838.66</v>
      </c>
      <c r="P7" s="91">
        <f t="shared" si="6"/>
        <v>27.521359744408947</v>
      </c>
      <c r="Q7" s="333">
        <v>37.5</v>
      </c>
      <c r="R7" s="334">
        <f t="shared" si="7"/>
        <v>7133.6224500000008</v>
      </c>
      <c r="S7" s="334">
        <f t="shared" si="8"/>
        <v>3322.9893935250002</v>
      </c>
      <c r="T7" s="334">
        <f t="shared" si="9"/>
        <v>403.78995000000003</v>
      </c>
      <c r="U7" s="335">
        <f t="shared" si="10"/>
        <v>64699.061793525005</v>
      </c>
      <c r="V7" s="336">
        <f t="shared" si="11"/>
        <v>80873.827241906256</v>
      </c>
    </row>
    <row r="8" spans="1:22" s="338" customFormat="1" ht="14.4" x14ac:dyDescent="0.3">
      <c r="A8" s="337" t="s">
        <v>41</v>
      </c>
      <c r="B8" s="333" t="s">
        <v>134</v>
      </c>
      <c r="C8" s="90">
        <f>'2020 (Cas)'!C8*1.02</f>
        <v>44136.42</v>
      </c>
      <c r="D8" s="90">
        <f t="shared" si="0"/>
        <v>22.561748242811504</v>
      </c>
      <c r="E8" s="333">
        <v>37.5</v>
      </c>
      <c r="F8" s="334">
        <f t="shared" si="1"/>
        <v>5848.0756499999998</v>
      </c>
      <c r="G8" s="334">
        <f t="shared" si="2"/>
        <v>2785.2360666092995</v>
      </c>
      <c r="H8" s="334">
        <f t="shared" si="3"/>
        <v>331.02314999999999</v>
      </c>
      <c r="I8" s="335">
        <f t="shared" si="4"/>
        <v>53100.754866609299</v>
      </c>
      <c r="J8" s="336">
        <f t="shared" si="5"/>
        <v>66375.943583261629</v>
      </c>
      <c r="M8" s="337" t="s">
        <v>142</v>
      </c>
      <c r="N8" s="333" t="s">
        <v>137</v>
      </c>
      <c r="O8" s="90">
        <f>'2020 (Cas)'!O8*1.02</f>
        <v>55288.08</v>
      </c>
      <c r="P8" s="91">
        <f t="shared" si="6"/>
        <v>28.262277316293929</v>
      </c>
      <c r="Q8" s="333">
        <v>37.5</v>
      </c>
      <c r="R8" s="334">
        <f t="shared" si="7"/>
        <v>7325.6706000000004</v>
      </c>
      <c r="S8" s="334">
        <f t="shared" si="8"/>
        <v>3412.4494076999999</v>
      </c>
      <c r="T8" s="334">
        <f t="shared" si="9"/>
        <v>414.66059999999999</v>
      </c>
      <c r="U8" s="335">
        <f t="shared" si="10"/>
        <v>66440.8606077</v>
      </c>
      <c r="V8" s="336">
        <f t="shared" si="11"/>
        <v>83051.075759625004</v>
      </c>
    </row>
    <row r="9" spans="1:22" s="338" customFormat="1" ht="14.4" x14ac:dyDescent="0.3">
      <c r="A9" s="337" t="s">
        <v>42</v>
      </c>
      <c r="B9" s="333" t="s">
        <v>134</v>
      </c>
      <c r="C9" s="90">
        <f>'2020 (Cas)'!C9*1.02</f>
        <v>44770.86</v>
      </c>
      <c r="D9" s="90">
        <f t="shared" si="0"/>
        <v>22.886062619808307</v>
      </c>
      <c r="E9" s="333">
        <v>37.5</v>
      </c>
      <c r="F9" s="334">
        <f t="shared" si="1"/>
        <v>5932.1389500000005</v>
      </c>
      <c r="G9" s="334">
        <f t="shared" si="2"/>
        <v>2825.2725074918999</v>
      </c>
      <c r="H9" s="334">
        <f t="shared" si="3"/>
        <v>335.78145000000001</v>
      </c>
      <c r="I9" s="335">
        <f t="shared" si="4"/>
        <v>53864.052907491903</v>
      </c>
      <c r="J9" s="336">
        <f t="shared" si="5"/>
        <v>67330.066134364883</v>
      </c>
      <c r="M9" s="337" t="s">
        <v>143</v>
      </c>
      <c r="N9" s="333" t="s">
        <v>137</v>
      </c>
      <c r="O9" s="90">
        <f>'2020 (Cas)'!O9*1.02</f>
        <v>56737.5</v>
      </c>
      <c r="P9" s="91">
        <f t="shared" si="6"/>
        <v>29.003194888178914</v>
      </c>
      <c r="Q9" s="333">
        <v>37.5</v>
      </c>
      <c r="R9" s="334">
        <f t="shared" si="7"/>
        <v>7517.71875</v>
      </c>
      <c r="S9" s="334">
        <f t="shared" si="8"/>
        <v>3501.9094218750001</v>
      </c>
      <c r="T9" s="334">
        <f t="shared" si="9"/>
        <v>425.53125</v>
      </c>
      <c r="U9" s="335">
        <f t="shared" si="10"/>
        <v>68182.659421874996</v>
      </c>
      <c r="V9" s="336">
        <f t="shared" si="11"/>
        <v>85228.324277343752</v>
      </c>
    </row>
    <row r="10" spans="1:22" s="338" customFormat="1" ht="14.4" x14ac:dyDescent="0.3">
      <c r="A10" s="337" t="s">
        <v>43</v>
      </c>
      <c r="B10" s="333" t="s">
        <v>134</v>
      </c>
      <c r="C10" s="90">
        <f>'2020 (Cas)'!C10*1.02</f>
        <v>45500.160000000003</v>
      </c>
      <c r="D10" s="90">
        <f t="shared" si="0"/>
        <v>23.258867731629394</v>
      </c>
      <c r="E10" s="333">
        <v>37.5</v>
      </c>
      <c r="F10" s="334">
        <f t="shared" si="1"/>
        <v>6028.771200000001</v>
      </c>
      <c r="G10" s="334">
        <f t="shared" si="2"/>
        <v>2871.2951043264002</v>
      </c>
      <c r="H10" s="334">
        <f t="shared" si="3"/>
        <v>341.25120000000004</v>
      </c>
      <c r="I10" s="335">
        <f t="shared" si="4"/>
        <v>54741.477504326409</v>
      </c>
      <c r="J10" s="336">
        <f t="shared" si="5"/>
        <v>68426.846880408004</v>
      </c>
      <c r="M10" s="337" t="s">
        <v>144</v>
      </c>
      <c r="N10" s="333" t="s">
        <v>137</v>
      </c>
      <c r="O10" s="90">
        <f>'2020 (Cas)'!O10*1.02</f>
        <v>57498.42</v>
      </c>
      <c r="P10" s="91">
        <f t="shared" si="6"/>
        <v>29.392163578274765</v>
      </c>
      <c r="Q10" s="333">
        <v>37.5</v>
      </c>
      <c r="R10" s="334">
        <f t="shared" si="7"/>
        <v>7618.5406499999999</v>
      </c>
      <c r="S10" s="334">
        <f t="shared" si="8"/>
        <v>3548.874355425</v>
      </c>
      <c r="T10" s="334">
        <f t="shared" si="9"/>
        <v>431.23814999999996</v>
      </c>
      <c r="U10" s="335">
        <f t="shared" si="10"/>
        <v>69097.073155425009</v>
      </c>
      <c r="V10" s="336">
        <f t="shared" si="11"/>
        <v>86371.341444281265</v>
      </c>
    </row>
    <row r="11" spans="1:22" s="338" customFormat="1" ht="14.4" x14ac:dyDescent="0.3">
      <c r="A11" s="337" t="s">
        <v>44</v>
      </c>
      <c r="B11" s="333" t="s">
        <v>134</v>
      </c>
      <c r="C11" s="90">
        <f>'2020 (Cas)'!C11*1.02</f>
        <v>49778.04</v>
      </c>
      <c r="D11" s="90">
        <f t="shared" si="0"/>
        <v>25.445643450479231</v>
      </c>
      <c r="E11" s="333">
        <v>37.5</v>
      </c>
      <c r="F11" s="334">
        <f t="shared" si="1"/>
        <v>6595.5903000000008</v>
      </c>
      <c r="G11" s="334">
        <f t="shared" si="2"/>
        <v>3141.2514275765998</v>
      </c>
      <c r="H11" s="334">
        <f t="shared" si="3"/>
        <v>373.33530000000002</v>
      </c>
      <c r="I11" s="335">
        <f t="shared" si="4"/>
        <v>59888.217027576604</v>
      </c>
      <c r="J11" s="336">
        <f t="shared" si="5"/>
        <v>74860.271284470757</v>
      </c>
      <c r="M11" s="337" t="s">
        <v>145</v>
      </c>
      <c r="N11" s="333" t="s">
        <v>137</v>
      </c>
      <c r="O11" s="90">
        <f>'2020 (Cas)'!O11*1.02</f>
        <v>58261.38</v>
      </c>
      <c r="P11" s="91">
        <f t="shared" si="6"/>
        <v>29.7821750798722</v>
      </c>
      <c r="Q11" s="333">
        <v>37.5</v>
      </c>
      <c r="R11" s="334">
        <f t="shared" si="7"/>
        <v>7719.63285</v>
      </c>
      <c r="S11" s="334">
        <f t="shared" si="8"/>
        <v>3595.9652003249998</v>
      </c>
      <c r="T11" s="334">
        <f t="shared" si="9"/>
        <v>436.96034999999995</v>
      </c>
      <c r="U11" s="335">
        <f t="shared" si="10"/>
        <v>70013.938400324987</v>
      </c>
      <c r="V11" s="336">
        <f t="shared" si="11"/>
        <v>87517.423000406241</v>
      </c>
    </row>
    <row r="12" spans="1:22" s="338" customFormat="1" ht="14.4" x14ac:dyDescent="0.3">
      <c r="A12" s="337" t="s">
        <v>45</v>
      </c>
      <c r="B12" s="333" t="s">
        <v>134</v>
      </c>
      <c r="C12" s="90">
        <f>'2020 (Cas)'!C12*1.02</f>
        <v>50818.44</v>
      </c>
      <c r="D12" s="90">
        <f t="shared" si="0"/>
        <v>25.977477316293932</v>
      </c>
      <c r="E12" s="333">
        <v>37.5</v>
      </c>
      <c r="F12" s="334">
        <f t="shared" si="1"/>
        <v>6733.4433000000008</v>
      </c>
      <c r="G12" s="334">
        <f t="shared" si="2"/>
        <v>3206.9060412425997</v>
      </c>
      <c r="H12" s="334">
        <f t="shared" si="3"/>
        <v>381.13830000000002</v>
      </c>
      <c r="I12" s="335">
        <f t="shared" si="4"/>
        <v>61139.927641242597</v>
      </c>
      <c r="J12" s="336">
        <f t="shared" si="5"/>
        <v>76424.909551553254</v>
      </c>
      <c r="M12" s="337" t="s">
        <v>146</v>
      </c>
      <c r="N12" s="333" t="s">
        <v>137</v>
      </c>
      <c r="O12" s="90">
        <f>'2020 (Cas)'!O12*1.02</f>
        <v>59730.18</v>
      </c>
      <c r="P12" s="91">
        <f t="shared" si="6"/>
        <v>30.532999361022362</v>
      </c>
      <c r="Q12" s="333">
        <v>37.5</v>
      </c>
      <c r="R12" s="334">
        <f t="shared" si="7"/>
        <v>7914.2488500000009</v>
      </c>
      <c r="S12" s="334">
        <f t="shared" si="8"/>
        <v>3686.6213723249998</v>
      </c>
      <c r="T12" s="334">
        <f t="shared" si="9"/>
        <v>447.97634999999997</v>
      </c>
      <c r="U12" s="335">
        <f t="shared" si="10"/>
        <v>71779.02657232499</v>
      </c>
      <c r="V12" s="336">
        <f t="shared" si="11"/>
        <v>89723.783215406234</v>
      </c>
    </row>
    <row r="13" spans="1:22" s="338" customFormat="1" ht="14.4" x14ac:dyDescent="0.3">
      <c r="A13" s="337" t="s">
        <v>46</v>
      </c>
      <c r="B13" s="333" t="s">
        <v>134</v>
      </c>
      <c r="C13" s="90">
        <f>'2020 (Cas)'!C13*1.02</f>
        <v>51868.020000000004</v>
      </c>
      <c r="D13" s="90">
        <f t="shared" si="0"/>
        <v>26.514003833865814</v>
      </c>
      <c r="E13" s="333">
        <v>37.5</v>
      </c>
      <c r="F13" s="334">
        <f t="shared" si="1"/>
        <v>6872.5126500000006</v>
      </c>
      <c r="G13" s="334">
        <f t="shared" si="2"/>
        <v>3273.1399603232999</v>
      </c>
      <c r="H13" s="334">
        <f t="shared" si="3"/>
        <v>389.01015000000001</v>
      </c>
      <c r="I13" s="335">
        <f t="shared" si="4"/>
        <v>62402.682760323311</v>
      </c>
      <c r="J13" s="336">
        <f t="shared" si="5"/>
        <v>78003.353450404131</v>
      </c>
      <c r="M13" s="337" t="s">
        <v>147</v>
      </c>
      <c r="N13" s="333" t="s">
        <v>137</v>
      </c>
      <c r="O13" s="90">
        <f>'2020 (Cas)'!O13*1.02</f>
        <v>60639</v>
      </c>
      <c r="P13" s="91">
        <f t="shared" si="6"/>
        <v>30.997571884984026</v>
      </c>
      <c r="Q13" s="333">
        <v>37.5</v>
      </c>
      <c r="R13" s="334">
        <f t="shared" si="7"/>
        <v>8034.6675000000005</v>
      </c>
      <c r="S13" s="334">
        <f t="shared" si="8"/>
        <v>3742.7148787499996</v>
      </c>
      <c r="T13" s="334">
        <f t="shared" si="9"/>
        <v>454.79249999999996</v>
      </c>
      <c r="U13" s="335">
        <f t="shared" si="10"/>
        <v>72871.174878749996</v>
      </c>
      <c r="V13" s="336">
        <f t="shared" si="11"/>
        <v>91088.968598437496</v>
      </c>
    </row>
    <row r="14" spans="1:22" s="338" customFormat="1" ht="14.4" x14ac:dyDescent="0.3">
      <c r="A14" s="337" t="s">
        <v>47</v>
      </c>
      <c r="B14" s="333" t="s">
        <v>134</v>
      </c>
      <c r="C14" s="90">
        <f>'2020 (Cas)'!C14*1.02</f>
        <v>53431.68</v>
      </c>
      <c r="D14" s="90">
        <f t="shared" si="0"/>
        <v>27.313318849840257</v>
      </c>
      <c r="E14" s="333">
        <v>37.5</v>
      </c>
      <c r="F14" s="334">
        <f t="shared" si="1"/>
        <v>7079.6976000000004</v>
      </c>
      <c r="G14" s="334">
        <f t="shared" si="2"/>
        <v>3371.8149826271997</v>
      </c>
      <c r="H14" s="334">
        <f t="shared" si="3"/>
        <v>400.73759999999999</v>
      </c>
      <c r="I14" s="335">
        <f t="shared" si="4"/>
        <v>64283.930182627199</v>
      </c>
      <c r="J14" s="336">
        <f t="shared" si="5"/>
        <v>80354.912728283991</v>
      </c>
      <c r="M14" s="337" t="s">
        <v>148</v>
      </c>
      <c r="N14" s="333" t="s">
        <v>137</v>
      </c>
      <c r="O14" s="90">
        <f>'2020 (Cas)'!O14*1.02</f>
        <v>61542.720000000001</v>
      </c>
      <c r="P14" s="91">
        <f t="shared" si="6"/>
        <v>31.459537380191694</v>
      </c>
      <c r="Q14" s="333">
        <v>37.5</v>
      </c>
      <c r="R14" s="334">
        <f t="shared" si="7"/>
        <v>8154.4104000000007</v>
      </c>
      <c r="S14" s="334">
        <f t="shared" si="8"/>
        <v>3798.4936067999997</v>
      </c>
      <c r="T14" s="334">
        <f t="shared" si="9"/>
        <v>461.57040000000001</v>
      </c>
      <c r="U14" s="335">
        <f t="shared" si="10"/>
        <v>73957.194406799987</v>
      </c>
      <c r="V14" s="336">
        <f t="shared" si="11"/>
        <v>92446.49300849998</v>
      </c>
    </row>
    <row r="15" spans="1:22" s="338" customFormat="1" ht="14.4" x14ac:dyDescent="0.3">
      <c r="A15" s="337" t="s">
        <v>48</v>
      </c>
      <c r="B15" s="333" t="s">
        <v>134</v>
      </c>
      <c r="C15" s="90">
        <f>'2020 (Cas)'!C15*1.02</f>
        <v>54480.24</v>
      </c>
      <c r="D15" s="90">
        <f t="shared" si="0"/>
        <v>27.849323961661341</v>
      </c>
      <c r="E15" s="333">
        <v>37.5</v>
      </c>
      <c r="F15" s="334">
        <f t="shared" si="1"/>
        <v>7218.6318000000001</v>
      </c>
      <c r="G15" s="334">
        <f t="shared" si="2"/>
        <v>3437.9845344395999</v>
      </c>
      <c r="H15" s="334">
        <f t="shared" si="3"/>
        <v>408.60179999999997</v>
      </c>
      <c r="I15" s="335">
        <f t="shared" si="4"/>
        <v>65545.458134439599</v>
      </c>
      <c r="J15" s="336">
        <f t="shared" si="5"/>
        <v>81931.822668049499</v>
      </c>
      <c r="M15" s="337" t="s">
        <v>149</v>
      </c>
      <c r="N15" s="333" t="s">
        <v>137</v>
      </c>
      <c r="O15" s="90">
        <f>'2020 (Cas)'!O15*1.02</f>
        <v>63349.14</v>
      </c>
      <c r="P15" s="91">
        <f t="shared" si="6"/>
        <v>32.382946964856224</v>
      </c>
      <c r="Q15" s="333">
        <v>37.5</v>
      </c>
      <c r="R15" s="334">
        <f t="shared" si="7"/>
        <v>8393.761050000001</v>
      </c>
      <c r="S15" s="334">
        <f t="shared" si="8"/>
        <v>3909.988107225</v>
      </c>
      <c r="T15" s="334">
        <f t="shared" si="9"/>
        <v>475.11854999999997</v>
      </c>
      <c r="U15" s="335">
        <f t="shared" si="10"/>
        <v>76128.007707224999</v>
      </c>
      <c r="V15" s="336">
        <f t="shared" si="11"/>
        <v>95160.009634031245</v>
      </c>
    </row>
    <row r="16" spans="1:22" s="338" customFormat="1" ht="14.4" x14ac:dyDescent="0.3">
      <c r="A16" s="337" t="s">
        <v>49</v>
      </c>
      <c r="B16" s="333" t="s">
        <v>134</v>
      </c>
      <c r="C16" s="90">
        <f>'2020 (Cas)'!C16*1.02</f>
        <v>55262.58</v>
      </c>
      <c r="D16" s="90">
        <f t="shared" si="0"/>
        <v>28.24924217252396</v>
      </c>
      <c r="E16" s="333">
        <v>37.5</v>
      </c>
      <c r="F16" s="334">
        <f t="shared" si="1"/>
        <v>7322.2918500000005</v>
      </c>
      <c r="G16" s="334">
        <f t="shared" si="2"/>
        <v>3487.3542292256998</v>
      </c>
      <c r="H16" s="334">
        <f t="shared" si="3"/>
        <v>414.46935000000002</v>
      </c>
      <c r="I16" s="335">
        <f t="shared" si="4"/>
        <v>66486.6954292257</v>
      </c>
      <c r="J16" s="336">
        <f t="shared" si="5"/>
        <v>83108.369286532121</v>
      </c>
      <c r="M16" s="337" t="s">
        <v>150</v>
      </c>
      <c r="N16" s="333" t="s">
        <v>137</v>
      </c>
      <c r="O16" s="90">
        <f>'2020 (Cas)'!O16*1.02</f>
        <v>65162.700000000004</v>
      </c>
      <c r="P16" s="91">
        <f t="shared" si="6"/>
        <v>33.310006389776362</v>
      </c>
      <c r="Q16" s="333">
        <v>37.5</v>
      </c>
      <c r="R16" s="334">
        <f t="shared" si="7"/>
        <v>8634.0577500000018</v>
      </c>
      <c r="S16" s="334">
        <f t="shared" si="8"/>
        <v>4021.9232973750004</v>
      </c>
      <c r="T16" s="334">
        <f t="shared" si="9"/>
        <v>488.72025000000002</v>
      </c>
      <c r="U16" s="335">
        <f t="shared" si="10"/>
        <v>78307.401297375007</v>
      </c>
      <c r="V16" s="336">
        <f t="shared" si="11"/>
        <v>97884.251621718751</v>
      </c>
    </row>
    <row r="17" spans="1:22" s="338" customFormat="1" ht="14.4" x14ac:dyDescent="0.3">
      <c r="A17" s="337" t="s">
        <v>50</v>
      </c>
      <c r="B17" s="333" t="s">
        <v>134</v>
      </c>
      <c r="C17" s="90">
        <f>'2020 (Cas)'!C17*1.02</f>
        <v>56315.22</v>
      </c>
      <c r="D17" s="90">
        <f t="shared" si="0"/>
        <v>28.787332907348244</v>
      </c>
      <c r="E17" s="333">
        <v>37.5</v>
      </c>
      <c r="F17" s="334">
        <f t="shared" si="1"/>
        <v>7461.7666500000005</v>
      </c>
      <c r="G17" s="334">
        <f t="shared" si="2"/>
        <v>3553.7812501112994</v>
      </c>
      <c r="H17" s="334">
        <f t="shared" si="3"/>
        <v>422.36415</v>
      </c>
      <c r="I17" s="335">
        <f t="shared" si="4"/>
        <v>67753.132050111293</v>
      </c>
      <c r="J17" s="336">
        <f t="shared" si="5"/>
        <v>84691.41506263912</v>
      </c>
      <c r="M17" s="337" t="s">
        <v>151</v>
      </c>
      <c r="N17" s="333" t="s">
        <v>137</v>
      </c>
      <c r="O17" s="90">
        <f>'2020 (Cas)'!O17*1.02</f>
        <v>66970.14</v>
      </c>
      <c r="P17" s="91">
        <f t="shared" si="6"/>
        <v>34.233937380191691</v>
      </c>
      <c r="Q17" s="333">
        <v>37.5</v>
      </c>
      <c r="R17" s="334">
        <f t="shared" si="7"/>
        <v>8873.5435500000003</v>
      </c>
      <c r="S17" s="334">
        <f t="shared" si="8"/>
        <v>4133.4807534749998</v>
      </c>
      <c r="T17" s="334">
        <f t="shared" si="9"/>
        <v>502.27605</v>
      </c>
      <c r="U17" s="335">
        <f t="shared" si="10"/>
        <v>80479.440353475002</v>
      </c>
      <c r="V17" s="336">
        <f t="shared" si="11"/>
        <v>100599.30044184375</v>
      </c>
    </row>
    <row r="18" spans="1:22" s="338" customFormat="1" ht="14.4" x14ac:dyDescent="0.3">
      <c r="A18" s="337" t="s">
        <v>51</v>
      </c>
      <c r="B18" s="333" t="s">
        <v>134</v>
      </c>
      <c r="C18" s="90">
        <f>'2020 (Cas)'!C18*1.02</f>
        <v>57892.14</v>
      </c>
      <c r="D18" s="90">
        <f t="shared" si="0"/>
        <v>29.593426198083066</v>
      </c>
      <c r="E18" s="333">
        <v>37.5</v>
      </c>
      <c r="F18" s="334">
        <f t="shared" si="1"/>
        <v>7670.7085500000003</v>
      </c>
      <c r="G18" s="334">
        <f t="shared" si="2"/>
        <v>3653.2930469030994</v>
      </c>
      <c r="H18" s="334">
        <f t="shared" si="3"/>
        <v>434.19104999999996</v>
      </c>
      <c r="I18" s="335">
        <f t="shared" si="4"/>
        <v>69650.332646903087</v>
      </c>
      <c r="J18" s="336">
        <f t="shared" si="5"/>
        <v>87062.915808628866</v>
      </c>
      <c r="M18" s="337" t="s">
        <v>152</v>
      </c>
      <c r="N18" s="333" t="s">
        <v>137</v>
      </c>
      <c r="O18" s="90">
        <f>'2020 (Cas)'!O18*1.02</f>
        <v>68779.62</v>
      </c>
      <c r="P18" s="91">
        <f t="shared" si="6"/>
        <v>35.158911182108625</v>
      </c>
      <c r="Q18" s="333">
        <v>37.5</v>
      </c>
      <c r="R18" s="334">
        <f t="shared" si="7"/>
        <v>9113.299649999999</v>
      </c>
      <c r="S18" s="334">
        <f t="shared" si="8"/>
        <v>4245.1641209250001</v>
      </c>
      <c r="T18" s="334">
        <f t="shared" si="9"/>
        <v>515.84714999999994</v>
      </c>
      <c r="U18" s="335">
        <f t="shared" si="10"/>
        <v>82653.930920924991</v>
      </c>
      <c r="V18" s="336">
        <f t="shared" si="11"/>
        <v>103317.41365115624</v>
      </c>
    </row>
    <row r="19" spans="1:22" s="338" customFormat="1" ht="14.4" x14ac:dyDescent="0.3">
      <c r="A19" s="337" t="s">
        <v>52</v>
      </c>
      <c r="B19" s="333" t="s">
        <v>134</v>
      </c>
      <c r="C19" s="90">
        <f>'2020 (Cas)'!C19*1.02</f>
        <v>59469.06</v>
      </c>
      <c r="D19" s="90">
        <f t="shared" si="0"/>
        <v>30.399519488817891</v>
      </c>
      <c r="E19" s="333">
        <v>37.5</v>
      </c>
      <c r="F19" s="334">
        <f t="shared" si="1"/>
        <v>7879.6504500000001</v>
      </c>
      <c r="G19" s="334">
        <f t="shared" si="2"/>
        <v>3752.8048436948993</v>
      </c>
      <c r="H19" s="334">
        <f t="shared" si="3"/>
        <v>446.01794999999998</v>
      </c>
      <c r="I19" s="335">
        <f t="shared" si="4"/>
        <v>71547.533243694896</v>
      </c>
      <c r="J19" s="336">
        <f t="shared" si="5"/>
        <v>89434.416554618627</v>
      </c>
      <c r="M19" s="337" t="s">
        <v>153</v>
      </c>
      <c r="N19" s="333" t="s">
        <v>137</v>
      </c>
      <c r="O19" s="90">
        <f>'2020 (Cas)'!O19*1.02</f>
        <v>70733.94</v>
      </c>
      <c r="P19" s="91">
        <f t="shared" si="6"/>
        <v>36.157924600638978</v>
      </c>
      <c r="Q19" s="333">
        <v>37.5</v>
      </c>
      <c r="R19" s="334">
        <f t="shared" si="7"/>
        <v>9372.2470499999999</v>
      </c>
      <c r="S19" s="334">
        <f t="shared" si="8"/>
        <v>4365.7871942250003</v>
      </c>
      <c r="T19" s="334">
        <f t="shared" si="9"/>
        <v>530.50454999999999</v>
      </c>
      <c r="U19" s="335">
        <f t="shared" si="10"/>
        <v>85002.478794225011</v>
      </c>
      <c r="V19" s="336">
        <f t="shared" si="11"/>
        <v>106253.09849278127</v>
      </c>
    </row>
    <row r="20" spans="1:22" s="338" customFormat="1" ht="14.4" x14ac:dyDescent="0.3">
      <c r="A20" s="337" t="s">
        <v>53</v>
      </c>
      <c r="B20" s="333" t="s">
        <v>134</v>
      </c>
      <c r="C20" s="90">
        <f>'2020 (Cas)'!C20*1.02</f>
        <v>61049.04</v>
      </c>
      <c r="D20" s="90">
        <f t="shared" si="0"/>
        <v>31.207176996805114</v>
      </c>
      <c r="E20" s="333">
        <v>37.5</v>
      </c>
      <c r="F20" s="334">
        <f t="shared" si="1"/>
        <v>8088.9978000000001</v>
      </c>
      <c r="G20" s="334">
        <f t="shared" si="2"/>
        <v>3852.5097422915997</v>
      </c>
      <c r="H20" s="334">
        <f t="shared" si="3"/>
        <v>457.86779999999999</v>
      </c>
      <c r="I20" s="335">
        <f t="shared" si="4"/>
        <v>73448.415342291613</v>
      </c>
      <c r="J20" s="336">
        <f t="shared" si="5"/>
        <v>91810.519177864509</v>
      </c>
      <c r="M20" s="337" t="s">
        <v>154</v>
      </c>
      <c r="N20" s="333" t="s">
        <v>137</v>
      </c>
      <c r="O20" s="90">
        <f>'2020 (Cas)'!O20*1.02</f>
        <v>72712.740000000005</v>
      </c>
      <c r="P20" s="91">
        <f t="shared" si="6"/>
        <v>37.169451757188504</v>
      </c>
      <c r="Q20" s="333">
        <v>37.5</v>
      </c>
      <c r="R20" s="334">
        <f t="shared" si="7"/>
        <v>9634.4380500000007</v>
      </c>
      <c r="S20" s="334">
        <f t="shared" si="8"/>
        <v>4487.9212037249999</v>
      </c>
      <c r="T20" s="334">
        <f t="shared" si="9"/>
        <v>545.34555</v>
      </c>
      <c r="U20" s="335">
        <f t="shared" si="10"/>
        <v>87380.444803724997</v>
      </c>
      <c r="V20" s="336">
        <f t="shared" si="11"/>
        <v>109225.55600465625</v>
      </c>
    </row>
    <row r="21" spans="1:22" s="338" customFormat="1" ht="14.4" x14ac:dyDescent="0.3">
      <c r="A21" s="337" t="s">
        <v>54</v>
      </c>
      <c r="B21" s="333" t="s">
        <v>134</v>
      </c>
      <c r="C21" s="90">
        <f>'2020 (Cas)'!C21*1.02</f>
        <v>62624.94</v>
      </c>
      <c r="D21" s="90">
        <f t="shared" si="0"/>
        <v>32.012748881789136</v>
      </c>
      <c r="E21" s="333">
        <v>37.5</v>
      </c>
      <c r="F21" s="334">
        <f t="shared" si="1"/>
        <v>8297.8045500000007</v>
      </c>
      <c r="G21" s="334">
        <f t="shared" si="2"/>
        <v>3951.9571718150996</v>
      </c>
      <c r="H21" s="334">
        <f t="shared" si="3"/>
        <v>469.68705</v>
      </c>
      <c r="I21" s="335">
        <f t="shared" si="4"/>
        <v>75344.388771815095</v>
      </c>
      <c r="J21" s="336">
        <f t="shared" si="5"/>
        <v>94180.485964768872</v>
      </c>
      <c r="M21" s="337" t="s">
        <v>155</v>
      </c>
      <c r="N21" s="333" t="s">
        <v>137</v>
      </c>
      <c r="O21" s="90">
        <f>'2020 (Cas)'!O21*1.02</f>
        <v>74670.12</v>
      </c>
      <c r="P21" s="91">
        <f t="shared" si="6"/>
        <v>38.170029392971244</v>
      </c>
      <c r="Q21" s="333">
        <v>37.5</v>
      </c>
      <c r="R21" s="334">
        <f t="shared" si="7"/>
        <v>9893.7909</v>
      </c>
      <c r="S21" s="334">
        <f t="shared" si="8"/>
        <v>4608.7331440499993</v>
      </c>
      <c r="T21" s="334">
        <f t="shared" si="9"/>
        <v>560.02589999999998</v>
      </c>
      <c r="U21" s="335">
        <f t="shared" si="10"/>
        <v>89732.66994404998</v>
      </c>
      <c r="V21" s="336">
        <f t="shared" si="11"/>
        <v>112165.83743006247</v>
      </c>
    </row>
    <row r="22" spans="1:22" s="338" customFormat="1" ht="14.4" x14ac:dyDescent="0.3">
      <c r="A22" s="337" t="s">
        <v>55</v>
      </c>
      <c r="B22" s="333" t="s">
        <v>134</v>
      </c>
      <c r="C22" s="90">
        <f>'2020 (Cas)'!C22*1.02</f>
        <v>65252.46</v>
      </c>
      <c r="D22" s="90">
        <f t="shared" si="0"/>
        <v>33.355890095846647</v>
      </c>
      <c r="E22" s="333">
        <v>37.5</v>
      </c>
      <c r="F22" s="334">
        <f t="shared" si="1"/>
        <v>8645.9509500000004</v>
      </c>
      <c r="G22" s="334">
        <f t="shared" si="2"/>
        <v>4117.7672549559002</v>
      </c>
      <c r="H22" s="334">
        <f t="shared" si="3"/>
        <v>489.39344999999997</v>
      </c>
      <c r="I22" s="335">
        <f t="shared" si="4"/>
        <v>78505.571654955915</v>
      </c>
      <c r="J22" s="336">
        <f t="shared" si="5"/>
        <v>98131.964568694893</v>
      </c>
      <c r="M22" s="337" t="s">
        <v>156</v>
      </c>
      <c r="N22" s="333" t="s">
        <v>137</v>
      </c>
      <c r="O22" s="90">
        <f>'2020 (Cas)'!O22*1.02</f>
        <v>75959.399999999994</v>
      </c>
      <c r="P22" s="91">
        <f t="shared" si="6"/>
        <v>38.829086261980827</v>
      </c>
      <c r="Q22" s="333">
        <v>37.5</v>
      </c>
      <c r="R22" s="334">
        <f t="shared" si="7"/>
        <v>10064.620499999999</v>
      </c>
      <c r="S22" s="334">
        <f t="shared" si="8"/>
        <v>4688.3091172499999</v>
      </c>
      <c r="T22" s="334">
        <f t="shared" si="9"/>
        <v>569.69549999999992</v>
      </c>
      <c r="U22" s="335">
        <f t="shared" si="10"/>
        <v>91282.025117249999</v>
      </c>
      <c r="V22" s="336">
        <f t="shared" si="11"/>
        <v>114102.5313965625</v>
      </c>
    </row>
    <row r="23" spans="1:22" s="338" customFormat="1" ht="14.4" x14ac:dyDescent="0.3">
      <c r="A23" s="337" t="s">
        <v>56</v>
      </c>
      <c r="B23" s="333" t="s">
        <v>134</v>
      </c>
      <c r="C23" s="90">
        <f>'2020 (Cas)'!C23*1.02</f>
        <v>66830.399999999994</v>
      </c>
      <c r="D23" s="90">
        <f t="shared" si="0"/>
        <v>34.162504792332264</v>
      </c>
      <c r="E23" s="333">
        <v>37.5</v>
      </c>
      <c r="F23" s="334">
        <f t="shared" si="1"/>
        <v>8855.0280000000002</v>
      </c>
      <c r="G23" s="334">
        <f t="shared" si="2"/>
        <v>4217.3434190159996</v>
      </c>
      <c r="H23" s="334">
        <f t="shared" si="3"/>
        <v>501.22799999999995</v>
      </c>
      <c r="I23" s="335">
        <f t="shared" si="4"/>
        <v>80403.999419016007</v>
      </c>
      <c r="J23" s="336">
        <f t="shared" si="5"/>
        <v>100504.99927377001</v>
      </c>
      <c r="M23" s="337" t="s">
        <v>157</v>
      </c>
      <c r="N23" s="333" t="s">
        <v>137</v>
      </c>
      <c r="O23" s="90">
        <f>'2020 (Cas)'!O23*1.02</f>
        <v>77248.680000000008</v>
      </c>
      <c r="P23" s="91">
        <f t="shared" si="6"/>
        <v>39.488143130990423</v>
      </c>
      <c r="Q23" s="333">
        <v>37.5</v>
      </c>
      <c r="R23" s="334">
        <f t="shared" si="7"/>
        <v>10235.450100000002</v>
      </c>
      <c r="S23" s="334">
        <f t="shared" si="8"/>
        <v>4767.8850904500005</v>
      </c>
      <c r="T23" s="334">
        <f t="shared" si="9"/>
        <v>579.36509999999998</v>
      </c>
      <c r="U23" s="335">
        <f t="shared" si="10"/>
        <v>92831.380290450004</v>
      </c>
      <c r="V23" s="336">
        <f t="shared" si="11"/>
        <v>116039.22536306251</v>
      </c>
    </row>
    <row r="24" spans="1:22" s="338" customFormat="1" ht="14.4" x14ac:dyDescent="0.3">
      <c r="A24" s="337" t="s">
        <v>57</v>
      </c>
      <c r="B24" s="333" t="s">
        <v>134</v>
      </c>
      <c r="C24" s="90">
        <f>'2020 (Cas)'!C24*1.02</f>
        <v>68145.180000000008</v>
      </c>
      <c r="D24" s="90">
        <f t="shared" si="0"/>
        <v>34.834596805111829</v>
      </c>
      <c r="E24" s="333">
        <v>37.5</v>
      </c>
      <c r="F24" s="334">
        <f t="shared" si="1"/>
        <v>9029.236350000001</v>
      </c>
      <c r="G24" s="334">
        <f t="shared" si="2"/>
        <v>4300.3128278547001</v>
      </c>
      <c r="H24" s="334">
        <f t="shared" si="3"/>
        <v>511.08885000000004</v>
      </c>
      <c r="I24" s="335">
        <f t="shared" si="4"/>
        <v>81985.818027854708</v>
      </c>
      <c r="J24" s="336">
        <f t="shared" si="5"/>
        <v>102482.27253481839</v>
      </c>
      <c r="M24" s="337" t="s">
        <v>158</v>
      </c>
      <c r="N24" s="333" t="s">
        <v>137</v>
      </c>
      <c r="O24" s="90">
        <f>'2020 (Cas)'!O24*1.02</f>
        <v>79811.94</v>
      </c>
      <c r="P24" s="91">
        <f t="shared" si="6"/>
        <v>40.79843578274761</v>
      </c>
      <c r="Q24" s="333">
        <v>37.5</v>
      </c>
      <c r="R24" s="334">
        <f t="shared" si="7"/>
        <v>10575.082050000001</v>
      </c>
      <c r="S24" s="334">
        <f t="shared" si="8"/>
        <v>4926.0927017249996</v>
      </c>
      <c r="T24" s="334">
        <f t="shared" si="9"/>
        <v>598.58955000000003</v>
      </c>
      <c r="U24" s="335">
        <f t="shared" si="10"/>
        <v>95911.704301724996</v>
      </c>
      <c r="V24" s="336">
        <f t="shared" si="11"/>
        <v>119889.63037715625</v>
      </c>
    </row>
    <row r="25" spans="1:22" s="338" customFormat="1" ht="14.4" x14ac:dyDescent="0.3">
      <c r="A25" s="337" t="s">
        <v>58</v>
      </c>
      <c r="B25" s="333" t="s">
        <v>134</v>
      </c>
      <c r="C25" s="90">
        <f>'2020 (Cas)'!C25*1.02</f>
        <v>69456.899999999994</v>
      </c>
      <c r="D25" s="90">
        <f t="shared" si="0"/>
        <v>35.505124600638972</v>
      </c>
      <c r="E25" s="333">
        <v>37.5</v>
      </c>
      <c r="F25" s="334">
        <f t="shared" si="1"/>
        <v>9203.0392499999998</v>
      </c>
      <c r="G25" s="334">
        <f t="shared" si="2"/>
        <v>4383.0891348884988</v>
      </c>
      <c r="H25" s="334">
        <f t="shared" si="3"/>
        <v>520.92674999999997</v>
      </c>
      <c r="I25" s="335">
        <f t="shared" si="4"/>
        <v>83563.9551348885</v>
      </c>
      <c r="J25" s="336">
        <f t="shared" si="5"/>
        <v>104454.94391861063</v>
      </c>
      <c r="M25" s="337" t="s">
        <v>159</v>
      </c>
      <c r="N25" s="333" t="s">
        <v>137</v>
      </c>
      <c r="O25" s="90">
        <f>'2020 (Cas)'!O25*1.02</f>
        <v>82367.040000000008</v>
      </c>
      <c r="P25" s="91">
        <f t="shared" si="6"/>
        <v>42.104557188498411</v>
      </c>
      <c r="Q25" s="333">
        <v>37.5</v>
      </c>
      <c r="R25" s="334">
        <f t="shared" si="7"/>
        <v>10913.632800000001</v>
      </c>
      <c r="S25" s="334">
        <f t="shared" si="8"/>
        <v>5083.7966676000005</v>
      </c>
      <c r="T25" s="334">
        <f t="shared" si="9"/>
        <v>617.75280000000009</v>
      </c>
      <c r="U25" s="335">
        <f t="shared" si="10"/>
        <v>98982.222267600024</v>
      </c>
      <c r="V25" s="336">
        <f t="shared" si="11"/>
        <v>123727.77783450003</v>
      </c>
    </row>
    <row r="26" spans="1:22" s="338" customFormat="1" ht="14.4" x14ac:dyDescent="0.3">
      <c r="A26" s="337" t="s">
        <v>59</v>
      </c>
      <c r="B26" s="333" t="s">
        <v>134</v>
      </c>
      <c r="C26" s="90">
        <f>'2020 (Cas)'!C26*1.02</f>
        <v>70510.559999999998</v>
      </c>
      <c r="D26" s="90">
        <f t="shared" si="0"/>
        <v>36.043736741214055</v>
      </c>
      <c r="E26" s="333">
        <v>37.5</v>
      </c>
      <c r="F26" s="334">
        <f t="shared" si="1"/>
        <v>9342.6491999999998</v>
      </c>
      <c r="G26" s="334">
        <f t="shared" si="2"/>
        <v>4449.5805230423994</v>
      </c>
      <c r="H26" s="334">
        <f t="shared" si="3"/>
        <v>528.82920000000001</v>
      </c>
      <c r="I26" s="335">
        <f t="shared" si="4"/>
        <v>84831.618923042392</v>
      </c>
      <c r="J26" s="336">
        <f t="shared" si="5"/>
        <v>106039.52365380299</v>
      </c>
      <c r="M26" s="337" t="s">
        <v>160</v>
      </c>
      <c r="N26" s="333" t="s">
        <v>137</v>
      </c>
      <c r="O26" s="90">
        <f>'2020 (Cas)'!O26*1.02</f>
        <v>84949.680000000008</v>
      </c>
      <c r="P26" s="91">
        <f t="shared" si="6"/>
        <v>43.424756549520772</v>
      </c>
      <c r="Q26" s="333">
        <v>37.5</v>
      </c>
      <c r="R26" s="334">
        <f t="shared" si="7"/>
        <v>11255.832600000002</v>
      </c>
      <c r="S26" s="334">
        <f t="shared" si="8"/>
        <v>5243.2004367000009</v>
      </c>
      <c r="T26" s="334">
        <f t="shared" si="9"/>
        <v>637.12260000000003</v>
      </c>
      <c r="U26" s="335">
        <f t="shared" si="10"/>
        <v>102085.83563670002</v>
      </c>
      <c r="V26" s="336">
        <f t="shared" si="11"/>
        <v>127607.29454587503</v>
      </c>
    </row>
    <row r="27" spans="1:22" s="338" customFormat="1" ht="14.4" x14ac:dyDescent="0.3">
      <c r="A27" s="337" t="s">
        <v>60</v>
      </c>
      <c r="B27" s="333" t="s">
        <v>134</v>
      </c>
      <c r="C27" s="90">
        <f>'2020 (Cas)'!C27*1.02</f>
        <v>72610.740000000005</v>
      </c>
      <c r="D27" s="90">
        <f t="shared" si="0"/>
        <v>37.117311182108629</v>
      </c>
      <c r="E27" s="333">
        <v>37.5</v>
      </c>
      <c r="F27" s="334">
        <f t="shared" si="1"/>
        <v>9620.9230500000012</v>
      </c>
      <c r="G27" s="334">
        <f t="shared" si="2"/>
        <v>4582.1127284720997</v>
      </c>
      <c r="H27" s="334">
        <f t="shared" si="3"/>
        <v>544.58055000000002</v>
      </c>
      <c r="I27" s="335">
        <f t="shared" si="4"/>
        <v>87358.356328472102</v>
      </c>
      <c r="J27" s="336">
        <f t="shared" si="5"/>
        <v>109197.94541059012</v>
      </c>
      <c r="M27" s="337" t="s">
        <v>161</v>
      </c>
      <c r="N27" s="333" t="s">
        <v>137</v>
      </c>
      <c r="O27" s="90">
        <f>'2020 (Cas)'!O27*1.02</f>
        <v>90574.98</v>
      </c>
      <c r="P27" s="91">
        <f t="shared" si="6"/>
        <v>46.30030926517572</v>
      </c>
      <c r="Q27" s="333">
        <v>37.5</v>
      </c>
      <c r="R27" s="334">
        <f t="shared" si="7"/>
        <v>12001.18485</v>
      </c>
      <c r="S27" s="334">
        <f t="shared" si="8"/>
        <v>5590.4009843249996</v>
      </c>
      <c r="T27" s="334">
        <f t="shared" si="9"/>
        <v>679.31234999999992</v>
      </c>
      <c r="U27" s="335">
        <f t="shared" si="10"/>
        <v>108845.87818432499</v>
      </c>
      <c r="V27" s="336">
        <f t="shared" si="11"/>
        <v>136057.34773040624</v>
      </c>
    </row>
    <row r="28" spans="1:22" s="338" customFormat="1" ht="14.4" x14ac:dyDescent="0.3">
      <c r="A28" s="337" t="s">
        <v>61</v>
      </c>
      <c r="B28" s="333" t="s">
        <v>134</v>
      </c>
      <c r="C28" s="90">
        <f>'2020 (Cas)'!C28*1.02</f>
        <v>75243.360000000001</v>
      </c>
      <c r="D28" s="90">
        <f t="shared" si="0"/>
        <v>38.463059424920132</v>
      </c>
      <c r="E28" s="333">
        <v>37.5</v>
      </c>
      <c r="F28" s="334">
        <f t="shared" si="1"/>
        <v>9969.7452000000012</v>
      </c>
      <c r="G28" s="334">
        <f t="shared" si="2"/>
        <v>4748.2446479543996</v>
      </c>
      <c r="H28" s="334">
        <f t="shared" si="3"/>
        <v>564.3252</v>
      </c>
      <c r="I28" s="335">
        <f t="shared" si="4"/>
        <v>90525.675047954413</v>
      </c>
      <c r="J28" s="336">
        <f t="shared" si="5"/>
        <v>113157.09380994302</v>
      </c>
      <c r="M28" s="337" t="s">
        <v>162</v>
      </c>
      <c r="N28" s="333" t="s">
        <v>137</v>
      </c>
      <c r="O28" s="90">
        <f>'2020 (Cas)'!O28*1.02</f>
        <v>93614.58</v>
      </c>
      <c r="P28" s="91">
        <f t="shared" si="6"/>
        <v>47.854098402555906</v>
      </c>
      <c r="Q28" s="333">
        <v>37.5</v>
      </c>
      <c r="R28" s="334">
        <f t="shared" si="7"/>
        <v>12403.931850000001</v>
      </c>
      <c r="S28" s="334">
        <f t="shared" si="8"/>
        <v>5778.0088958250008</v>
      </c>
      <c r="T28" s="334">
        <f t="shared" si="9"/>
        <v>702.10934999999995</v>
      </c>
      <c r="U28" s="335">
        <f t="shared" si="10"/>
        <v>112498.63009582501</v>
      </c>
      <c r="V28" s="336">
        <f t="shared" si="11"/>
        <v>140623.28761978127</v>
      </c>
    </row>
    <row r="29" spans="1:22" s="338" customFormat="1" ht="14.4" x14ac:dyDescent="0.3">
      <c r="A29" s="337" t="s">
        <v>62</v>
      </c>
      <c r="B29" s="333" t="s">
        <v>134</v>
      </c>
      <c r="C29" s="90">
        <f>'2020 (Cas)'!C29*1.02</f>
        <v>78399.240000000005</v>
      </c>
      <c r="D29" s="90">
        <f t="shared" si="0"/>
        <v>40.076288817891381</v>
      </c>
      <c r="E29" s="333">
        <v>37.5</v>
      </c>
      <c r="F29" s="334">
        <f t="shared" si="1"/>
        <v>10387.899300000001</v>
      </c>
      <c r="G29" s="334">
        <f t="shared" si="2"/>
        <v>4947.3969760746004</v>
      </c>
      <c r="H29" s="334">
        <f t="shared" si="3"/>
        <v>587.99430000000007</v>
      </c>
      <c r="I29" s="335">
        <f t="shared" si="4"/>
        <v>94322.530576074612</v>
      </c>
      <c r="J29" s="336">
        <f t="shared" si="5"/>
        <v>117903.16322009327</v>
      </c>
      <c r="M29" s="337" t="s">
        <v>163</v>
      </c>
      <c r="N29" s="333" t="s">
        <v>137</v>
      </c>
      <c r="O29" s="90">
        <f>'2020 (Cas)'!O29*1.02</f>
        <v>96677.64</v>
      </c>
      <c r="P29" s="91">
        <f t="shared" si="6"/>
        <v>49.419879872204469</v>
      </c>
      <c r="Q29" s="333">
        <v>37.5</v>
      </c>
      <c r="R29" s="334">
        <f t="shared" si="7"/>
        <v>12809.7873</v>
      </c>
      <c r="S29" s="334">
        <f t="shared" si="8"/>
        <v>5967.0647878499994</v>
      </c>
      <c r="T29" s="334">
        <f t="shared" si="9"/>
        <v>725.08229999999992</v>
      </c>
      <c r="U29" s="335">
        <f t="shared" si="10"/>
        <v>116179.57438784999</v>
      </c>
      <c r="V29" s="336">
        <f t="shared" si="11"/>
        <v>145224.46798481248</v>
      </c>
    </row>
    <row r="30" spans="1:22" s="338" customFormat="1" ht="14.4" x14ac:dyDescent="0.3">
      <c r="A30" s="337" t="s">
        <v>63</v>
      </c>
      <c r="B30" s="333" t="s">
        <v>134</v>
      </c>
      <c r="C30" s="90">
        <f>'2020 (Cas)'!C30*1.02</f>
        <v>81026.759999999995</v>
      </c>
      <c r="D30" s="90">
        <f t="shared" si="0"/>
        <v>41.419430031948878</v>
      </c>
      <c r="E30" s="333">
        <v>37.5</v>
      </c>
      <c r="F30" s="334">
        <f t="shared" si="1"/>
        <v>10736.045700000001</v>
      </c>
      <c r="G30" s="334">
        <f t="shared" si="2"/>
        <v>5113.2070592153996</v>
      </c>
      <c r="H30" s="334">
        <f t="shared" si="3"/>
        <v>607.70069999999998</v>
      </c>
      <c r="I30" s="335">
        <f t="shared" si="4"/>
        <v>97483.713459215403</v>
      </c>
      <c r="J30" s="336">
        <f t="shared" si="5"/>
        <v>121854.64182401926</v>
      </c>
      <c r="M30" s="337" t="s">
        <v>164</v>
      </c>
      <c r="N30" s="333" t="s">
        <v>137</v>
      </c>
      <c r="O30" s="90">
        <f>'2020 (Cas)'!O30*1.02</f>
        <v>98054.64</v>
      </c>
      <c r="P30" s="91">
        <f t="shared" si="6"/>
        <v>50.123777635782744</v>
      </c>
      <c r="Q30" s="333">
        <v>37.5</v>
      </c>
      <c r="R30" s="334">
        <f t="shared" si="7"/>
        <v>12992.239800000001</v>
      </c>
      <c r="S30" s="334">
        <f t="shared" si="8"/>
        <v>6052.0549491000002</v>
      </c>
      <c r="T30" s="334">
        <f t="shared" si="9"/>
        <v>735.40980000000002</v>
      </c>
      <c r="U30" s="335">
        <f t="shared" si="10"/>
        <v>117834.34454909999</v>
      </c>
      <c r="V30" s="336">
        <f t="shared" si="11"/>
        <v>147292.93068637498</v>
      </c>
    </row>
    <row r="31" spans="1:22" s="338" customFormat="1" ht="14.4" x14ac:dyDescent="0.3">
      <c r="A31" s="337" t="s">
        <v>64</v>
      </c>
      <c r="B31" s="333" t="s">
        <v>134</v>
      </c>
      <c r="C31" s="90">
        <f>'2020 (Cas)'!C31*1.02</f>
        <v>82602.66</v>
      </c>
      <c r="D31" s="90">
        <f t="shared" si="0"/>
        <v>42.225001916932904</v>
      </c>
      <c r="E31" s="333">
        <v>37.5</v>
      </c>
      <c r="F31" s="334">
        <f t="shared" si="1"/>
        <v>10944.85245</v>
      </c>
      <c r="G31" s="334">
        <f t="shared" si="2"/>
        <v>5212.6544887389</v>
      </c>
      <c r="H31" s="334">
        <f t="shared" si="3"/>
        <v>619.51994999999999</v>
      </c>
      <c r="I31" s="335">
        <f t="shared" si="4"/>
        <v>99379.686888738914</v>
      </c>
      <c r="J31" s="336">
        <f t="shared" si="5"/>
        <v>124224.60861092363</v>
      </c>
      <c r="M31" s="337" t="s">
        <v>165</v>
      </c>
      <c r="N31" s="333" t="s">
        <v>137</v>
      </c>
      <c r="O31" s="90">
        <f>'2020 (Cas)'!O31*1.02</f>
        <v>99429.6</v>
      </c>
      <c r="P31" s="91">
        <f t="shared" si="6"/>
        <v>50.826632587859436</v>
      </c>
      <c r="Q31" s="333">
        <v>37.5</v>
      </c>
      <c r="R31" s="334">
        <f t="shared" si="7"/>
        <v>13174.422000000002</v>
      </c>
      <c r="S31" s="334">
        <f t="shared" si="8"/>
        <v>6136.9191990000008</v>
      </c>
      <c r="T31" s="334">
        <f t="shared" si="9"/>
        <v>745.72199999999998</v>
      </c>
      <c r="U31" s="335">
        <f t="shared" si="10"/>
        <v>119486.663199</v>
      </c>
      <c r="V31" s="336">
        <f t="shared" si="11"/>
        <v>149358.32899875002</v>
      </c>
    </row>
    <row r="32" spans="1:22" s="338" customFormat="1" ht="14.4" x14ac:dyDescent="0.3">
      <c r="A32" s="337" t="s">
        <v>65</v>
      </c>
      <c r="B32" s="333" t="s">
        <v>134</v>
      </c>
      <c r="C32" s="90">
        <f>'2020 (Cas)'!C32*1.02</f>
        <v>84178.559999999998</v>
      </c>
      <c r="D32" s="90">
        <f t="shared" si="0"/>
        <v>43.03057380191693</v>
      </c>
      <c r="E32" s="333">
        <v>37.5</v>
      </c>
      <c r="F32" s="334">
        <f t="shared" si="1"/>
        <v>11153.6592</v>
      </c>
      <c r="G32" s="334">
        <f t="shared" si="2"/>
        <v>5312.1019182623986</v>
      </c>
      <c r="H32" s="334">
        <f t="shared" si="3"/>
        <v>631.33920000000001</v>
      </c>
      <c r="I32" s="335">
        <f t="shared" si="4"/>
        <v>101275.66031826239</v>
      </c>
      <c r="J32" s="336">
        <f t="shared" si="5"/>
        <v>126594.575397828</v>
      </c>
      <c r="M32" s="337" t="s">
        <v>166</v>
      </c>
      <c r="N32" s="333" t="s">
        <v>137</v>
      </c>
      <c r="O32" s="90">
        <f>'2020 (Cas)'!O32*1.02</f>
        <v>102180.54000000001</v>
      </c>
      <c r="P32" s="91">
        <f t="shared" si="6"/>
        <v>52.232863897763579</v>
      </c>
      <c r="Q32" s="333">
        <v>37.5</v>
      </c>
      <c r="R32" s="334">
        <f t="shared" si="7"/>
        <v>13538.921550000001</v>
      </c>
      <c r="S32" s="334">
        <f t="shared" si="8"/>
        <v>6306.7106544750004</v>
      </c>
      <c r="T32" s="334">
        <f t="shared" si="9"/>
        <v>766.35405000000003</v>
      </c>
      <c r="U32" s="335">
        <f t="shared" si="10"/>
        <v>122792.526254475</v>
      </c>
      <c r="V32" s="336">
        <f t="shared" si="11"/>
        <v>153490.65781809375</v>
      </c>
    </row>
    <row r="33" spans="1:22" s="338" customFormat="1" ht="14.4" x14ac:dyDescent="0.3">
      <c r="A33" s="337" t="s">
        <v>66</v>
      </c>
      <c r="B33" s="333" t="s">
        <v>134</v>
      </c>
      <c r="C33" s="90">
        <f>'2020 (Cas)'!C33*1.02</f>
        <v>85756.5</v>
      </c>
      <c r="D33" s="90">
        <f t="shared" si="0"/>
        <v>43.837188498402554</v>
      </c>
      <c r="E33" s="333">
        <v>37.5</v>
      </c>
      <c r="F33" s="334">
        <f t="shared" si="1"/>
        <v>11362.73625</v>
      </c>
      <c r="G33" s="334">
        <f t="shared" si="2"/>
        <v>5411.6780823224999</v>
      </c>
      <c r="H33" s="334">
        <f t="shared" si="3"/>
        <v>643.17374999999993</v>
      </c>
      <c r="I33" s="335">
        <f t="shared" si="4"/>
        <v>103174.0880823225</v>
      </c>
      <c r="J33" s="336">
        <f t="shared" si="5"/>
        <v>128967.61010290313</v>
      </c>
      <c r="M33" s="337" t="s">
        <v>167</v>
      </c>
      <c r="N33" s="333" t="s">
        <v>137</v>
      </c>
      <c r="O33" s="90">
        <f>'2020 (Cas)'!O33*1.02</f>
        <v>104929.44</v>
      </c>
      <c r="P33" s="91">
        <f t="shared" si="6"/>
        <v>53.638052396166138</v>
      </c>
      <c r="Q33" s="333">
        <v>37.5</v>
      </c>
      <c r="R33" s="334">
        <f t="shared" si="7"/>
        <v>13903.150800000001</v>
      </c>
      <c r="S33" s="334">
        <f t="shared" si="8"/>
        <v>6476.3761986</v>
      </c>
      <c r="T33" s="334">
        <f t="shared" si="9"/>
        <v>786.97079999999994</v>
      </c>
      <c r="U33" s="335">
        <f t="shared" si="10"/>
        <v>126095.9377986</v>
      </c>
      <c r="V33" s="336">
        <f t="shared" si="11"/>
        <v>157619.92224824999</v>
      </c>
    </row>
    <row r="34" spans="1:22" s="338" customFormat="1" ht="14.4" x14ac:dyDescent="0.3">
      <c r="A34" s="337" t="s">
        <v>67</v>
      </c>
      <c r="B34" s="333" t="s">
        <v>134</v>
      </c>
      <c r="C34" s="90">
        <f>'2020 (Cas)'!C34*1.02</f>
        <v>88911.360000000001</v>
      </c>
      <c r="D34" s="90">
        <f t="shared" si="0"/>
        <v>45.449896485623007</v>
      </c>
      <c r="E34" s="333">
        <v>37.5</v>
      </c>
      <c r="F34" s="334">
        <f t="shared" si="1"/>
        <v>11780.755200000001</v>
      </c>
      <c r="G34" s="334">
        <f t="shared" si="2"/>
        <v>5610.7660431743998</v>
      </c>
      <c r="H34" s="334">
        <f t="shared" si="3"/>
        <v>666.83519999999999</v>
      </c>
      <c r="I34" s="335">
        <f t="shared" si="4"/>
        <v>106969.7164431744</v>
      </c>
      <c r="J34" s="336">
        <f t="shared" si="5"/>
        <v>133712.145553968</v>
      </c>
      <c r="M34" s="337" t="s">
        <v>168</v>
      </c>
      <c r="N34" s="333" t="s">
        <v>137</v>
      </c>
      <c r="O34" s="90">
        <f>'2020 (Cas)'!O34*1.02</f>
        <v>107681.40000000001</v>
      </c>
      <c r="P34" s="91">
        <f t="shared" si="6"/>
        <v>55.044805111821091</v>
      </c>
      <c r="Q34" s="333">
        <v>37.5</v>
      </c>
      <c r="R34" s="334">
        <f t="shared" si="7"/>
        <v>14267.785500000002</v>
      </c>
      <c r="S34" s="334">
        <f t="shared" si="8"/>
        <v>6646.2306097500004</v>
      </c>
      <c r="T34" s="334">
        <f t="shared" si="9"/>
        <v>807.6105</v>
      </c>
      <c r="U34" s="335">
        <f t="shared" si="10"/>
        <v>129403.02660975</v>
      </c>
      <c r="V34" s="336">
        <f t="shared" si="11"/>
        <v>161753.7832621875</v>
      </c>
    </row>
    <row r="35" spans="1:22" s="338" customFormat="1" ht="14.4" x14ac:dyDescent="0.3">
      <c r="A35" s="337" t="s">
        <v>68</v>
      </c>
      <c r="B35" s="333" t="s">
        <v>134</v>
      </c>
      <c r="C35" s="90">
        <f>'2020 (Cas)'!C35*1.02</f>
        <v>92065.2</v>
      </c>
      <c r="D35" s="90">
        <f t="shared" si="0"/>
        <v>47.062083067092651</v>
      </c>
      <c r="E35" s="333">
        <v>37.5</v>
      </c>
      <c r="F35" s="334">
        <f t="shared" si="1"/>
        <v>12198.639000000001</v>
      </c>
      <c r="G35" s="334">
        <f t="shared" si="2"/>
        <v>5809.7896367579988</v>
      </c>
      <c r="H35" s="334">
        <f t="shared" si="3"/>
        <v>690.48899999999992</v>
      </c>
      <c r="I35" s="335">
        <f t="shared" si="4"/>
        <v>110764.11763675799</v>
      </c>
      <c r="J35" s="336">
        <f t="shared" si="5"/>
        <v>138455.14704594749</v>
      </c>
      <c r="M35" s="337" t="s">
        <v>169</v>
      </c>
      <c r="N35" s="333" t="s">
        <v>137</v>
      </c>
      <c r="O35" s="90">
        <f>'2020 (Cas)'!O35*1.02</f>
        <v>111253.44</v>
      </c>
      <c r="P35" s="91">
        <f t="shared" si="6"/>
        <v>56.870768051118212</v>
      </c>
      <c r="Q35" s="333">
        <v>37.5</v>
      </c>
      <c r="R35" s="334">
        <f t="shared" si="7"/>
        <v>14741.080800000002</v>
      </c>
      <c r="S35" s="334">
        <f t="shared" si="8"/>
        <v>6866.7013835999996</v>
      </c>
      <c r="T35" s="334">
        <f t="shared" si="9"/>
        <v>834.4008</v>
      </c>
      <c r="U35" s="335">
        <f t="shared" si="10"/>
        <v>133695.62298360001</v>
      </c>
      <c r="V35" s="336">
        <f t="shared" si="11"/>
        <v>167119.52872950002</v>
      </c>
    </row>
    <row r="36" spans="1:22" s="338" customFormat="1" ht="14.4" x14ac:dyDescent="0.3">
      <c r="A36" s="337" t="s">
        <v>69</v>
      </c>
      <c r="B36" s="333" t="s">
        <v>134</v>
      </c>
      <c r="C36" s="90">
        <f>'2020 (Cas)'!C36*1.02</f>
        <v>95219.040000000008</v>
      </c>
      <c r="D36" s="90">
        <f t="shared" si="0"/>
        <v>48.674269648562301</v>
      </c>
      <c r="E36" s="333">
        <v>37.5</v>
      </c>
      <c r="F36" s="334">
        <f t="shared" si="1"/>
        <v>12616.522800000002</v>
      </c>
      <c r="G36" s="334">
        <f t="shared" si="2"/>
        <v>6008.8132303416005</v>
      </c>
      <c r="H36" s="334">
        <f t="shared" si="3"/>
        <v>714.14280000000008</v>
      </c>
      <c r="I36" s="335">
        <f t="shared" si="4"/>
        <v>114558.51883034162</v>
      </c>
      <c r="J36" s="336">
        <f t="shared" si="5"/>
        <v>143198.14853792702</v>
      </c>
      <c r="M36" s="337" t="s">
        <v>170</v>
      </c>
      <c r="N36" s="333" t="s">
        <v>137</v>
      </c>
      <c r="O36" s="90">
        <f>'2020 (Cas)'!O36*1.02</f>
        <v>114806.1</v>
      </c>
      <c r="P36" s="91">
        <f t="shared" si="6"/>
        <v>58.686824281150173</v>
      </c>
      <c r="Q36" s="333">
        <v>37.5</v>
      </c>
      <c r="R36" s="334">
        <f t="shared" si="7"/>
        <v>15211.808250000002</v>
      </c>
      <c r="S36" s="334">
        <f t="shared" si="8"/>
        <v>7085.9759996250004</v>
      </c>
      <c r="T36" s="334">
        <f t="shared" si="9"/>
        <v>861.04575</v>
      </c>
      <c r="U36" s="335">
        <f t="shared" si="10"/>
        <v>137964.92999962499</v>
      </c>
      <c r="V36" s="336">
        <f t="shared" si="11"/>
        <v>172456.16249953123</v>
      </c>
    </row>
    <row r="37" spans="1:22" s="338" customFormat="1" ht="14.4" x14ac:dyDescent="0.3">
      <c r="A37" s="337" t="s">
        <v>70</v>
      </c>
      <c r="B37" s="333" t="s">
        <v>134</v>
      </c>
      <c r="C37" s="90">
        <f>'2020 (Cas)'!C37*1.02</f>
        <v>98896.14</v>
      </c>
      <c r="D37" s="90">
        <f t="shared" si="0"/>
        <v>50.553937380191691</v>
      </c>
      <c r="E37" s="333">
        <v>37.5</v>
      </c>
      <c r="F37" s="334">
        <f t="shared" si="1"/>
        <v>13103.73855</v>
      </c>
      <c r="G37" s="334">
        <f t="shared" si="2"/>
        <v>6240.8572325630994</v>
      </c>
      <c r="H37" s="334">
        <f t="shared" si="3"/>
        <v>741.72104999999999</v>
      </c>
      <c r="I37" s="335">
        <f t="shared" si="4"/>
        <v>118982.45683256308</v>
      </c>
      <c r="J37" s="336">
        <f t="shared" si="5"/>
        <v>148728.07104070386</v>
      </c>
      <c r="M37" s="337" t="s">
        <v>171</v>
      </c>
      <c r="N37" s="333" t="s">
        <v>137</v>
      </c>
      <c r="O37" s="90">
        <f>'2020 (Cas)'!O37*1.02</f>
        <v>118347.54000000001</v>
      </c>
      <c r="P37" s="91">
        <f t="shared" si="6"/>
        <v>60.497145047923318</v>
      </c>
      <c r="Q37" s="333">
        <v>37.5</v>
      </c>
      <c r="R37" s="334">
        <f t="shared" si="7"/>
        <v>15681.049050000001</v>
      </c>
      <c r="S37" s="334">
        <f t="shared" si="8"/>
        <v>7304.5581032250002</v>
      </c>
      <c r="T37" s="334">
        <f t="shared" si="9"/>
        <v>887.60655000000008</v>
      </c>
      <c r="U37" s="335">
        <f t="shared" si="10"/>
        <v>142220.753703225</v>
      </c>
      <c r="V37" s="336">
        <f t="shared" si="11"/>
        <v>177775.94212903123</v>
      </c>
    </row>
    <row r="38" spans="1:22" s="338" customFormat="1" ht="14.4" x14ac:dyDescent="0.3">
      <c r="A38" s="337" t="s">
        <v>71</v>
      </c>
      <c r="B38" s="333" t="s">
        <v>134</v>
      </c>
      <c r="C38" s="90">
        <f>'2020 (Cas)'!C38*1.02</f>
        <v>99424.5</v>
      </c>
      <c r="D38" s="90">
        <f t="shared" si="0"/>
        <v>50.824025559105429</v>
      </c>
      <c r="E38" s="333">
        <v>37.5</v>
      </c>
      <c r="F38" s="334">
        <f t="shared" si="1"/>
        <v>13173.74625</v>
      </c>
      <c r="G38" s="334">
        <f t="shared" si="2"/>
        <v>6274.1994775424992</v>
      </c>
      <c r="H38" s="334">
        <f t="shared" si="3"/>
        <v>745.68374999999992</v>
      </c>
      <c r="I38" s="335">
        <f t="shared" si="4"/>
        <v>119618.12947754249</v>
      </c>
      <c r="J38" s="336">
        <f t="shared" si="5"/>
        <v>149522.66184692812</v>
      </c>
      <c r="M38" s="337" t="s">
        <v>172</v>
      </c>
      <c r="N38" s="333" t="s">
        <v>137</v>
      </c>
      <c r="O38" s="90">
        <f>'2020 (Cas)'!O38*1.02</f>
        <v>121896.12</v>
      </c>
      <c r="P38" s="91">
        <f t="shared" si="6"/>
        <v>62.311115654952069</v>
      </c>
      <c r="Q38" s="333">
        <v>37.5</v>
      </c>
      <c r="R38" s="334">
        <f t="shared" si="7"/>
        <v>16151.2359</v>
      </c>
      <c r="S38" s="334">
        <f t="shared" si="8"/>
        <v>7523.58089655</v>
      </c>
      <c r="T38" s="334">
        <f t="shared" si="9"/>
        <v>914.22089999999992</v>
      </c>
      <c r="U38" s="335">
        <f t="shared" si="10"/>
        <v>146485.15769654998</v>
      </c>
      <c r="V38" s="336">
        <f t="shared" si="11"/>
        <v>183106.44712068749</v>
      </c>
    </row>
    <row r="39" spans="1:22" s="338" customFormat="1" ht="14.4" x14ac:dyDescent="0.3">
      <c r="A39" s="337" t="s">
        <v>72</v>
      </c>
      <c r="B39" s="333" t="s">
        <v>134</v>
      </c>
      <c r="C39" s="90">
        <f>'2020 (Cas)'!C39*1.02</f>
        <v>102578.34</v>
      </c>
      <c r="D39" s="90">
        <f t="shared" si="0"/>
        <v>52.43621214057508</v>
      </c>
      <c r="E39" s="333">
        <v>37.5</v>
      </c>
      <c r="F39" s="334">
        <f t="shared" si="1"/>
        <v>13591.63005</v>
      </c>
      <c r="G39" s="334">
        <f t="shared" si="2"/>
        <v>6473.2230711260991</v>
      </c>
      <c r="H39" s="334">
        <f t="shared" si="3"/>
        <v>769.33754999999996</v>
      </c>
      <c r="I39" s="335">
        <f t="shared" si="4"/>
        <v>123412.53067112609</v>
      </c>
      <c r="J39" s="336">
        <f t="shared" si="5"/>
        <v>154265.66333890762</v>
      </c>
      <c r="M39" s="337" t="s">
        <v>173</v>
      </c>
      <c r="N39" s="333" t="s">
        <v>137</v>
      </c>
      <c r="O39" s="90">
        <f>'2020 (Cas)'!O39*1.02</f>
        <v>129428.82</v>
      </c>
      <c r="P39" s="91">
        <f t="shared" si="6"/>
        <v>66.161697124600636</v>
      </c>
      <c r="Q39" s="333">
        <v>37.5</v>
      </c>
      <c r="R39" s="334">
        <f t="shared" si="7"/>
        <v>17149.318650000001</v>
      </c>
      <c r="S39" s="334">
        <f t="shared" si="8"/>
        <v>7988.5085564250003</v>
      </c>
      <c r="T39" s="334">
        <f t="shared" si="9"/>
        <v>970.71614999999997</v>
      </c>
      <c r="U39" s="335">
        <f t="shared" si="10"/>
        <v>155537.36335642499</v>
      </c>
      <c r="V39" s="336">
        <f t="shared" si="11"/>
        <v>194421.70419553123</v>
      </c>
    </row>
    <row r="40" spans="1:22" s="338" customFormat="1" ht="14.4" x14ac:dyDescent="0.3">
      <c r="A40" s="337" t="s">
        <v>73</v>
      </c>
      <c r="B40" s="333" t="s">
        <v>134</v>
      </c>
      <c r="C40" s="90">
        <f>'2020 (Cas)'!C40*1.02</f>
        <v>105738.3</v>
      </c>
      <c r="D40" s="90">
        <f t="shared" si="0"/>
        <v>54.051527156549525</v>
      </c>
      <c r="E40" s="333">
        <v>37.5</v>
      </c>
      <c r="F40" s="334">
        <f t="shared" si="1"/>
        <v>14010.324750000002</v>
      </c>
      <c r="G40" s="334">
        <f t="shared" si="2"/>
        <v>6672.6328683194997</v>
      </c>
      <c r="H40" s="334">
        <f t="shared" si="3"/>
        <v>793.03724999999997</v>
      </c>
      <c r="I40" s="335">
        <f t="shared" si="4"/>
        <v>127214.2948683195</v>
      </c>
      <c r="J40" s="336">
        <f t="shared" si="5"/>
        <v>159017.86858539938</v>
      </c>
      <c r="M40" s="337" t="s">
        <v>174</v>
      </c>
      <c r="N40" s="333" t="s">
        <v>137</v>
      </c>
      <c r="O40" s="90">
        <f>'2020 (Cas)'!O40*1.02</f>
        <v>133410.9</v>
      </c>
      <c r="P40" s="91">
        <f t="shared" si="6"/>
        <v>68.19726517571884</v>
      </c>
      <c r="Q40" s="333">
        <v>37.5</v>
      </c>
      <c r="R40" s="334">
        <f t="shared" si="7"/>
        <v>17676.94425</v>
      </c>
      <c r="S40" s="334">
        <f t="shared" si="8"/>
        <v>8234.2875116249998</v>
      </c>
      <c r="T40" s="334">
        <f t="shared" si="9"/>
        <v>1000.5817499999999</v>
      </c>
      <c r="U40" s="335">
        <f t="shared" si="10"/>
        <v>160322.71351162501</v>
      </c>
      <c r="V40" s="336">
        <f t="shared" si="11"/>
        <v>200403.39188953128</v>
      </c>
    </row>
    <row r="41" spans="1:22" s="338" customFormat="1" ht="14.4" x14ac:dyDescent="0.3">
      <c r="A41" s="337" t="s">
        <v>74</v>
      </c>
      <c r="B41" s="333" t="s">
        <v>134</v>
      </c>
      <c r="C41" s="90">
        <f>'2020 (Cas)'!C41*1.02</f>
        <v>108889.08</v>
      </c>
      <c r="D41" s="90">
        <f t="shared" si="0"/>
        <v>55.662149520766775</v>
      </c>
      <c r="E41" s="333">
        <v>37.5</v>
      </c>
      <c r="F41" s="334">
        <f t="shared" si="1"/>
        <v>14427.803100000001</v>
      </c>
      <c r="G41" s="334">
        <f t="shared" si="2"/>
        <v>6871.4633600981997</v>
      </c>
      <c r="H41" s="334">
        <f t="shared" si="3"/>
        <v>816.66809999999998</v>
      </c>
      <c r="I41" s="335">
        <f t="shared" si="4"/>
        <v>131005.01456009821</v>
      </c>
      <c r="J41" s="336">
        <f t="shared" si="5"/>
        <v>163756.26820012275</v>
      </c>
      <c r="M41" s="337" t="s">
        <v>175</v>
      </c>
      <c r="N41" s="333" t="s">
        <v>137</v>
      </c>
      <c r="O41" s="90">
        <f>'2020 (Cas)'!O41*1.02</f>
        <v>137396.04</v>
      </c>
      <c r="P41" s="91">
        <f t="shared" si="6"/>
        <v>70.234397444089453</v>
      </c>
      <c r="Q41" s="333">
        <v>37.5</v>
      </c>
      <c r="R41" s="334">
        <f t="shared" si="7"/>
        <v>18204.975300000002</v>
      </c>
      <c r="S41" s="334">
        <f t="shared" si="8"/>
        <v>8480.2553338500002</v>
      </c>
      <c r="T41" s="334">
        <f t="shared" si="9"/>
        <v>1030.4703</v>
      </c>
      <c r="U41" s="335">
        <f t="shared" si="10"/>
        <v>165111.74093385</v>
      </c>
      <c r="V41" s="336">
        <f t="shared" si="11"/>
        <v>206389.67616731249</v>
      </c>
    </row>
    <row r="42" spans="1:22" s="338" customFormat="1" ht="14.4" x14ac:dyDescent="0.3">
      <c r="A42" s="337" t="s">
        <v>75</v>
      </c>
      <c r="B42" s="333" t="s">
        <v>134</v>
      </c>
      <c r="C42" s="90">
        <f>'2020 (Cas)'!C42*1.02</f>
        <v>115195.74</v>
      </c>
      <c r="D42" s="90">
        <f t="shared" si="0"/>
        <v>58.88600127795528</v>
      </c>
      <c r="E42" s="333">
        <v>37.5</v>
      </c>
      <c r="F42" s="334">
        <f t="shared" si="1"/>
        <v>15263.435550000002</v>
      </c>
      <c r="G42" s="334">
        <f t="shared" si="2"/>
        <v>7269.4461799971004</v>
      </c>
      <c r="H42" s="334">
        <f t="shared" si="3"/>
        <v>863.96805000000006</v>
      </c>
      <c r="I42" s="335">
        <f t="shared" si="4"/>
        <v>138592.5897799971</v>
      </c>
      <c r="J42" s="336">
        <f t="shared" si="5"/>
        <v>173240.73722499638</v>
      </c>
      <c r="M42" s="337" t="s">
        <v>727</v>
      </c>
      <c r="N42" s="333" t="s">
        <v>137</v>
      </c>
      <c r="O42" s="90">
        <f>'2020 (Cas)'!O42*1.02</f>
        <v>0</v>
      </c>
      <c r="P42" s="90"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'2020 (Cas)'!C43*1.02</f>
        <v>117301.02</v>
      </c>
      <c r="D43" s="90">
        <f t="shared" si="0"/>
        <v>59.96218274760384</v>
      </c>
      <c r="E43" s="333">
        <v>37.5</v>
      </c>
      <c r="F43" s="334">
        <f t="shared" si="1"/>
        <v>15542.385150000002</v>
      </c>
      <c r="G43" s="334">
        <f t="shared" si="2"/>
        <v>7402.3002217682997</v>
      </c>
      <c r="H43" s="334">
        <f t="shared" si="3"/>
        <v>879.75765000000001</v>
      </c>
      <c r="I43" s="335">
        <f t="shared" si="4"/>
        <v>141125.46302176832</v>
      </c>
      <c r="J43" s="336">
        <f t="shared" si="5"/>
        <v>176406.82877721038</v>
      </c>
      <c r="M43" s="337" t="s">
        <v>176</v>
      </c>
      <c r="N43" s="333" t="s">
        <v>137</v>
      </c>
      <c r="O43" s="90">
        <f>'2020 (Cas)'!O43*1.02</f>
        <v>138376.26</v>
      </c>
      <c r="P43" s="91">
        <f t="shared" si="6"/>
        <v>70.735468370607038</v>
      </c>
      <c r="Q43" s="333">
        <v>37.5</v>
      </c>
      <c r="R43" s="334">
        <f t="shared" si="7"/>
        <v>18334.854450000003</v>
      </c>
      <c r="S43" s="334">
        <f t="shared" si="8"/>
        <v>8540.7557375250017</v>
      </c>
      <c r="T43" s="334">
        <f t="shared" si="9"/>
        <v>1037.82195</v>
      </c>
      <c r="U43" s="335">
        <f t="shared" si="10"/>
        <v>166289.69213752504</v>
      </c>
      <c r="V43" s="336">
        <f t="shared" si="11"/>
        <v>207862.11517190631</v>
      </c>
    </row>
    <row r="44" spans="1:22" s="338" customFormat="1" ht="14.4" x14ac:dyDescent="0.3">
      <c r="A44" s="337" t="s">
        <v>77</v>
      </c>
      <c r="B44" s="333" t="s">
        <v>134</v>
      </c>
      <c r="C44" s="90">
        <f>'2020 (Cas)'!C44*1.02</f>
        <v>119404.26000000001</v>
      </c>
      <c r="D44" s="90">
        <f t="shared" si="0"/>
        <v>61.037321405750809</v>
      </c>
      <c r="E44" s="333">
        <v>37.5</v>
      </c>
      <c r="F44" s="334">
        <f t="shared" si="1"/>
        <v>15821.064450000002</v>
      </c>
      <c r="G44" s="334">
        <f t="shared" si="2"/>
        <v>7535.0255290028999</v>
      </c>
      <c r="H44" s="334">
        <f t="shared" si="3"/>
        <v>895.53195000000005</v>
      </c>
      <c r="I44" s="335">
        <f t="shared" si="4"/>
        <v>143655.88192900291</v>
      </c>
      <c r="J44" s="336">
        <f t="shared" si="5"/>
        <v>179569.85241125364</v>
      </c>
      <c r="M44" s="337" t="s">
        <v>177</v>
      </c>
      <c r="N44" s="333" t="s">
        <v>137</v>
      </c>
      <c r="O44" s="90">
        <f>'2020 (Cas)'!O44*1.02</f>
        <v>146199.66</v>
      </c>
      <c r="P44" s="91">
        <f t="shared" si="6"/>
        <v>74.734650479233224</v>
      </c>
      <c r="Q44" s="333">
        <v>37.5</v>
      </c>
      <c r="R44" s="334">
        <f t="shared" si="7"/>
        <v>19371.454950000003</v>
      </c>
      <c r="S44" s="334">
        <f t="shared" si="8"/>
        <v>9023.6257647750008</v>
      </c>
      <c r="T44" s="334">
        <f t="shared" si="9"/>
        <v>1096.4974500000001</v>
      </c>
      <c r="U44" s="335">
        <f t="shared" si="10"/>
        <v>175691.23816477502</v>
      </c>
      <c r="V44" s="336">
        <f t="shared" si="11"/>
        <v>219614.04770596878</v>
      </c>
    </row>
    <row r="45" spans="1:22" s="338" customFormat="1" ht="14.4" x14ac:dyDescent="0.3">
      <c r="A45" s="337" t="s">
        <v>78</v>
      </c>
      <c r="B45" s="333" t="s">
        <v>134</v>
      </c>
      <c r="C45" s="90">
        <f>'2020 (Cas)'!C45*1.02</f>
        <v>122029.74</v>
      </c>
      <c r="D45" s="90">
        <f t="shared" si="0"/>
        <v>62.379419808306714</v>
      </c>
      <c r="E45" s="333">
        <v>37.5</v>
      </c>
      <c r="F45" s="334">
        <f t="shared" si="1"/>
        <v>16168.940550000001</v>
      </c>
      <c r="G45" s="334">
        <f t="shared" si="2"/>
        <v>7700.7068776071001</v>
      </c>
      <c r="H45" s="334">
        <f t="shared" si="3"/>
        <v>915.22305000000006</v>
      </c>
      <c r="I45" s="335">
        <f t="shared" si="4"/>
        <v>146814.61047760712</v>
      </c>
      <c r="J45" s="336">
        <f t="shared" si="5"/>
        <v>183518.26309700889</v>
      </c>
      <c r="M45" s="337" t="s">
        <v>178</v>
      </c>
      <c r="N45" s="333" t="s">
        <v>137</v>
      </c>
      <c r="O45" s="90">
        <f>'2020 (Cas)'!O45*1.02</f>
        <v>149100.54</v>
      </c>
      <c r="P45" s="91">
        <f t="shared" si="6"/>
        <v>76.2175284345048</v>
      </c>
      <c r="Q45" s="333">
        <v>37.5</v>
      </c>
      <c r="R45" s="334">
        <f t="shared" si="7"/>
        <v>19755.821550000001</v>
      </c>
      <c r="S45" s="334">
        <f t="shared" si="8"/>
        <v>9202.6717044750003</v>
      </c>
      <c r="T45" s="334">
        <f t="shared" si="9"/>
        <v>1118.25405</v>
      </c>
      <c r="U45" s="335">
        <f t="shared" si="10"/>
        <v>179177.287304475</v>
      </c>
      <c r="V45" s="336">
        <f t="shared" si="11"/>
        <v>223971.60913059374</v>
      </c>
    </row>
    <row r="46" spans="1:22" s="338" customFormat="1" ht="14.4" x14ac:dyDescent="0.3">
      <c r="A46" s="337" t="s">
        <v>79</v>
      </c>
      <c r="B46" s="333" t="s">
        <v>134</v>
      </c>
      <c r="C46" s="90">
        <f>'2020 (Cas)'!C46*1.02</f>
        <v>124662.36</v>
      </c>
      <c r="D46" s="90">
        <f t="shared" si="0"/>
        <v>63.72516805111821</v>
      </c>
      <c r="E46" s="333">
        <v>37.5</v>
      </c>
      <c r="F46" s="334">
        <f t="shared" si="1"/>
        <v>16517.762699999999</v>
      </c>
      <c r="G46" s="334">
        <f t="shared" si="2"/>
        <v>7866.8387970893991</v>
      </c>
      <c r="H46" s="334">
        <f t="shared" si="3"/>
        <v>934.96769999999992</v>
      </c>
      <c r="I46" s="335">
        <f t="shared" si="4"/>
        <v>149981.92919708943</v>
      </c>
      <c r="J46" s="336">
        <f t="shared" si="5"/>
        <v>187477.41149636178</v>
      </c>
      <c r="M46" s="337" t="s">
        <v>179</v>
      </c>
      <c r="N46" s="333" t="s">
        <v>137</v>
      </c>
      <c r="O46" s="90">
        <f>'2020 (Cas)'!O46*1.02</f>
        <v>151996.32</v>
      </c>
      <c r="P46" s="91">
        <f t="shared" si="6"/>
        <v>77.697799361022376</v>
      </c>
      <c r="Q46" s="333">
        <v>37.5</v>
      </c>
      <c r="R46" s="334">
        <f t="shared" si="7"/>
        <v>20139.512400000003</v>
      </c>
      <c r="S46" s="334">
        <f t="shared" si="8"/>
        <v>9381.4028658000007</v>
      </c>
      <c r="T46" s="334">
        <f t="shared" si="9"/>
        <v>1139.9724000000001</v>
      </c>
      <c r="U46" s="335">
        <f t="shared" si="10"/>
        <v>182657.2076658</v>
      </c>
      <c r="V46" s="336">
        <f t="shared" si="11"/>
        <v>228321.50958225</v>
      </c>
    </row>
    <row r="47" spans="1:22" s="338" customFormat="1" ht="14.4" x14ac:dyDescent="0.3">
      <c r="A47" s="337" t="s">
        <v>80</v>
      </c>
      <c r="B47" s="333" t="s">
        <v>134</v>
      </c>
      <c r="C47" s="90">
        <f>'2020 (Cas)'!C47*1.02</f>
        <v>131710.56</v>
      </c>
      <c r="D47" s="90">
        <f t="shared" si="0"/>
        <v>67.328081789137386</v>
      </c>
      <c r="E47" s="333">
        <v>37.5</v>
      </c>
      <c r="F47" s="334">
        <f t="shared" si="1"/>
        <v>17451.6492</v>
      </c>
      <c r="G47" s="334">
        <f t="shared" si="2"/>
        <v>8311.616621042398</v>
      </c>
      <c r="H47" s="334">
        <f t="shared" si="3"/>
        <v>987.8291999999999</v>
      </c>
      <c r="I47" s="335">
        <f t="shared" si="4"/>
        <v>158461.65502104239</v>
      </c>
      <c r="J47" s="336">
        <f t="shared" si="5"/>
        <v>198077.06877630297</v>
      </c>
      <c r="M47" s="337" t="s">
        <v>180</v>
      </c>
      <c r="N47" s="333" t="s">
        <v>137</v>
      </c>
      <c r="O47" s="90">
        <f>'2020 (Cas)'!O47*1.02</f>
        <v>153776.22</v>
      </c>
      <c r="P47" s="91">
        <f t="shared" si="6"/>
        <v>78.607652396166131</v>
      </c>
      <c r="Q47" s="333">
        <v>37.5</v>
      </c>
      <c r="R47" s="334">
        <f t="shared" si="7"/>
        <v>20375.349150000002</v>
      </c>
      <c r="S47" s="334">
        <f t="shared" si="8"/>
        <v>9491.2605186750006</v>
      </c>
      <c r="T47" s="334">
        <f t="shared" si="9"/>
        <v>1153.3216499999999</v>
      </c>
      <c r="U47" s="335">
        <f t="shared" si="10"/>
        <v>184796.15131867499</v>
      </c>
      <c r="V47" s="336">
        <f t="shared" si="11"/>
        <v>230995.18914834375</v>
      </c>
    </row>
    <row r="48" spans="1:22" s="338" customFormat="1" ht="14.4" x14ac:dyDescent="0.3">
      <c r="A48" s="337" t="s">
        <v>81</v>
      </c>
      <c r="B48" s="333" t="s">
        <v>134</v>
      </c>
      <c r="C48" s="90">
        <f>'2020 (Cas)'!C48*1.02</f>
        <v>134322.78</v>
      </c>
      <c r="D48" s="90">
        <f t="shared" si="0"/>
        <v>68.663401916932898</v>
      </c>
      <c r="E48" s="333">
        <v>37.5</v>
      </c>
      <c r="F48" s="334">
        <f t="shared" si="1"/>
        <v>17797.768350000002</v>
      </c>
      <c r="G48" s="334">
        <f t="shared" si="2"/>
        <v>8476.4611951586994</v>
      </c>
      <c r="H48" s="334">
        <f t="shared" si="3"/>
        <v>1007.42085</v>
      </c>
      <c r="I48" s="335">
        <f t="shared" si="4"/>
        <v>161604.43039515871</v>
      </c>
      <c r="J48" s="336">
        <f t="shared" si="5"/>
        <v>202005.53799394838</v>
      </c>
      <c r="M48" s="337" t="s">
        <v>181</v>
      </c>
      <c r="N48" s="333" t="s">
        <v>137</v>
      </c>
      <c r="O48" s="90">
        <f>'2020 (Cas)'!O48*1.02</f>
        <v>156831.12</v>
      </c>
      <c r="P48" s="91">
        <f t="shared" si="6"/>
        <v>80.169262619808293</v>
      </c>
      <c r="Q48" s="333">
        <v>37.5</v>
      </c>
      <c r="R48" s="334">
        <f t="shared" si="7"/>
        <v>20780.1234</v>
      </c>
      <c r="S48" s="334">
        <f t="shared" si="8"/>
        <v>9679.812765300001</v>
      </c>
      <c r="T48" s="334">
        <f t="shared" si="9"/>
        <v>1176.2333999999998</v>
      </c>
      <c r="U48" s="335">
        <f t="shared" si="10"/>
        <v>188467.28956530002</v>
      </c>
      <c r="V48" s="336">
        <f t="shared" si="11"/>
        <v>235584.11195662501</v>
      </c>
    </row>
    <row r="49" spans="1:22" s="338" customFormat="1" ht="14.4" x14ac:dyDescent="0.3">
      <c r="A49" s="337" t="s">
        <v>82</v>
      </c>
      <c r="B49" s="333" t="s">
        <v>134</v>
      </c>
      <c r="C49" s="90">
        <f>'2020 (Cas)'!C49*1.02</f>
        <v>136935</v>
      </c>
      <c r="D49" s="90">
        <f t="shared" si="0"/>
        <v>69.998722044728439</v>
      </c>
      <c r="E49" s="333">
        <v>37.5</v>
      </c>
      <c r="F49" s="334">
        <f t="shared" si="1"/>
        <v>18143.887500000001</v>
      </c>
      <c r="G49" s="334">
        <f t="shared" si="2"/>
        <v>8641.305769274999</v>
      </c>
      <c r="H49" s="334">
        <f t="shared" si="3"/>
        <v>1027.0125</v>
      </c>
      <c r="I49" s="335">
        <f t="shared" si="4"/>
        <v>164747.20576927502</v>
      </c>
      <c r="J49" s="336">
        <f t="shared" si="5"/>
        <v>205934.00721159379</v>
      </c>
      <c r="M49" s="337" t="s">
        <v>182</v>
      </c>
      <c r="N49" s="333" t="s">
        <v>137</v>
      </c>
      <c r="O49" s="90">
        <f>'2020 (Cas)'!O49*1.02</f>
        <v>159838.08000000002</v>
      </c>
      <c r="P49" s="91">
        <f t="shared" si="6"/>
        <v>81.706366773162941</v>
      </c>
      <c r="Q49" s="333">
        <v>37.5</v>
      </c>
      <c r="R49" s="334">
        <f t="shared" si="7"/>
        <v>21178.545600000005</v>
      </c>
      <c r="S49" s="334">
        <f t="shared" si="8"/>
        <v>9865.4060952000018</v>
      </c>
      <c r="T49" s="334">
        <f t="shared" si="9"/>
        <v>1198.7856000000002</v>
      </c>
      <c r="U49" s="335">
        <f t="shared" si="10"/>
        <v>192080.81729520005</v>
      </c>
      <c r="V49" s="336">
        <f t="shared" si="11"/>
        <v>240101.02161900006</v>
      </c>
    </row>
    <row r="50" spans="1:22" s="338" customFormat="1" ht="14.4" x14ac:dyDescent="0.3">
      <c r="A50" s="337" t="s">
        <v>83</v>
      </c>
      <c r="B50" s="333" t="s">
        <v>134</v>
      </c>
      <c r="C50" s="90">
        <f>'2020 (Cas)'!C50*1.02</f>
        <v>138539.46</v>
      </c>
      <c r="D50" s="90">
        <f t="shared" si="0"/>
        <v>70.81889329073482</v>
      </c>
      <c r="E50" s="333">
        <v>37.5</v>
      </c>
      <c r="F50" s="334">
        <f t="shared" si="1"/>
        <v>18356.478449999999</v>
      </c>
      <c r="G50" s="334">
        <f t="shared" si="2"/>
        <v>8742.5554823108978</v>
      </c>
      <c r="H50" s="334">
        <f t="shared" si="3"/>
        <v>1039.0459499999999</v>
      </c>
      <c r="I50" s="335">
        <f t="shared" si="4"/>
        <v>166677.5398823109</v>
      </c>
      <c r="J50" s="336">
        <f t="shared" si="5"/>
        <v>208346.92485288862</v>
      </c>
      <c r="M50" s="337" t="s">
        <v>183</v>
      </c>
      <c r="N50" s="333" t="s">
        <v>137</v>
      </c>
      <c r="O50" s="90">
        <f>'2020 (Cas)'!O50*1.02</f>
        <v>164709.6</v>
      </c>
      <c r="P50" s="91">
        <f t="shared" si="6"/>
        <v>84.196600638977642</v>
      </c>
      <c r="Q50" s="333">
        <v>37.5</v>
      </c>
      <c r="R50" s="334">
        <f t="shared" si="7"/>
        <v>21824.022000000001</v>
      </c>
      <c r="S50" s="334">
        <f t="shared" si="8"/>
        <v>10166.082399000001</v>
      </c>
      <c r="T50" s="334">
        <f t="shared" si="9"/>
        <v>1235.3219999999999</v>
      </c>
      <c r="U50" s="335">
        <f t="shared" si="10"/>
        <v>197935.02639899999</v>
      </c>
      <c r="V50" s="336">
        <f t="shared" si="11"/>
        <v>247418.78299874999</v>
      </c>
    </row>
    <row r="51" spans="1:22" s="338" customFormat="1" ht="14.4" x14ac:dyDescent="0.3">
      <c r="A51" s="337" t="s">
        <v>84</v>
      </c>
      <c r="B51" s="333" t="s">
        <v>134</v>
      </c>
      <c r="C51" s="90">
        <f>'2020 (Cas)'!C51*1.02</f>
        <v>141288.36000000002</v>
      </c>
      <c r="D51" s="90">
        <f t="shared" si="0"/>
        <v>72.224081789137387</v>
      </c>
      <c r="E51" s="333">
        <v>37.5</v>
      </c>
      <c r="F51" s="334">
        <f t="shared" si="1"/>
        <v>18720.707700000003</v>
      </c>
      <c r="G51" s="334">
        <f t="shared" si="2"/>
        <v>8916.0252703793994</v>
      </c>
      <c r="H51" s="334">
        <f t="shared" si="3"/>
        <v>1059.6627000000001</v>
      </c>
      <c r="I51" s="335">
        <f t="shared" si="4"/>
        <v>169984.75567037941</v>
      </c>
      <c r="J51" s="336">
        <f t="shared" si="5"/>
        <v>212480.94458797426</v>
      </c>
      <c r="M51" s="337" t="s">
        <v>184</v>
      </c>
      <c r="N51" s="333" t="s">
        <v>137</v>
      </c>
      <c r="O51" s="90">
        <f>'2020 (Cas)'!O51*1.02</f>
        <v>167983.80000000002</v>
      </c>
      <c r="P51" s="91">
        <f t="shared" si="6"/>
        <v>85.870313099041539</v>
      </c>
      <c r="Q51" s="333">
        <v>37.5</v>
      </c>
      <c r="R51" s="334">
        <f t="shared" si="7"/>
        <v>22257.853500000005</v>
      </c>
      <c r="S51" s="334">
        <f t="shared" si="8"/>
        <v>10368.170115750001</v>
      </c>
      <c r="T51" s="334">
        <f t="shared" si="9"/>
        <v>1259.8785</v>
      </c>
      <c r="U51" s="335">
        <f t="shared" si="10"/>
        <v>201869.70211575</v>
      </c>
      <c r="V51" s="336">
        <f t="shared" si="11"/>
        <v>252337.12764468748</v>
      </c>
    </row>
    <row r="52" spans="1:22" s="338" customFormat="1" ht="14.4" x14ac:dyDescent="0.3">
      <c r="A52" s="337" t="s">
        <v>85</v>
      </c>
      <c r="B52" s="333" t="s">
        <v>134</v>
      </c>
      <c r="C52" s="90">
        <f>'2020 (Cas)'!C52*1.02</f>
        <v>143998.5</v>
      </c>
      <c r="D52" s="90">
        <f t="shared" si="0"/>
        <v>73.609456869009577</v>
      </c>
      <c r="E52" s="333">
        <v>37.5</v>
      </c>
      <c r="F52" s="334">
        <f t="shared" si="1"/>
        <v>19079.80125</v>
      </c>
      <c r="G52" s="334">
        <f t="shared" si="2"/>
        <v>9087.0491022524984</v>
      </c>
      <c r="H52" s="334">
        <f t="shared" si="3"/>
        <v>1079.98875</v>
      </c>
      <c r="I52" s="335">
        <f t="shared" si="4"/>
        <v>173245.33910225247</v>
      </c>
      <c r="J52" s="336">
        <f t="shared" si="5"/>
        <v>216556.6738778156</v>
      </c>
      <c r="M52" s="337" t="s">
        <v>185</v>
      </c>
      <c r="N52" s="333" t="s">
        <v>137</v>
      </c>
      <c r="O52" s="90">
        <f>'2020 (Cas)'!O52*1.02</f>
        <v>171262.08000000002</v>
      </c>
      <c r="P52" s="91">
        <f t="shared" si="6"/>
        <v>87.546111182108646</v>
      </c>
      <c r="Q52" s="333">
        <v>37.5</v>
      </c>
      <c r="R52" s="334">
        <f t="shared" si="7"/>
        <v>22692.225600000002</v>
      </c>
      <c r="S52" s="334">
        <f t="shared" si="8"/>
        <v>10570.509655200001</v>
      </c>
      <c r="T52" s="334">
        <f t="shared" si="9"/>
        <v>1284.4656</v>
      </c>
      <c r="U52" s="335">
        <f t="shared" si="10"/>
        <v>205809.28085520002</v>
      </c>
      <c r="V52" s="336">
        <f t="shared" si="11"/>
        <v>257261.60106900003</v>
      </c>
    </row>
    <row r="53" spans="1:22" s="338" customFormat="1" ht="14.4" x14ac:dyDescent="0.3">
      <c r="A53" s="337" t="s">
        <v>86</v>
      </c>
      <c r="B53" s="333" t="s">
        <v>134</v>
      </c>
      <c r="C53" s="90">
        <f>'2020 (Cas)'!C53*1.02</f>
        <v>148388.58000000002</v>
      </c>
      <c r="D53" s="90">
        <f t="shared" si="0"/>
        <v>75.853587220447295</v>
      </c>
      <c r="E53" s="333">
        <v>37.5</v>
      </c>
      <c r="F53" s="334">
        <f t="shared" si="1"/>
        <v>19661.486850000005</v>
      </c>
      <c r="G53" s="334">
        <f t="shared" si="2"/>
        <v>9364.0858250157016</v>
      </c>
      <c r="H53" s="334">
        <f t="shared" si="3"/>
        <v>1112.91435</v>
      </c>
      <c r="I53" s="335">
        <f t="shared" si="4"/>
        <v>178527.06702501574</v>
      </c>
      <c r="J53" s="336">
        <f t="shared" si="5"/>
        <v>223158.83378126967</v>
      </c>
      <c r="M53" s="337" t="s">
        <v>186</v>
      </c>
      <c r="N53" s="333" t="s">
        <v>137</v>
      </c>
      <c r="O53" s="90">
        <f>'2020 (Cas)'!O53*1.02</f>
        <v>175647.06</v>
      </c>
      <c r="P53" s="91">
        <f t="shared" si="6"/>
        <v>89.787634504792322</v>
      </c>
      <c r="Q53" s="333">
        <v>37.5</v>
      </c>
      <c r="R53" s="334">
        <f t="shared" si="7"/>
        <v>23273.23545</v>
      </c>
      <c r="S53" s="334">
        <f t="shared" si="8"/>
        <v>10841.156102025001</v>
      </c>
      <c r="T53" s="334">
        <f t="shared" si="9"/>
        <v>1317.35295</v>
      </c>
      <c r="U53" s="335">
        <f t="shared" si="10"/>
        <v>211078.80450202501</v>
      </c>
      <c r="V53" s="336">
        <f t="shared" si="11"/>
        <v>263848.50562753127</v>
      </c>
    </row>
    <row r="54" spans="1:22" s="338" customFormat="1" ht="14.4" x14ac:dyDescent="0.3">
      <c r="A54" s="337" t="s">
        <v>87</v>
      </c>
      <c r="B54" s="333" t="s">
        <v>134</v>
      </c>
      <c r="C54" s="90">
        <f>'2020 (Cas)'!C54*1.02</f>
        <v>151337.4</v>
      </c>
      <c r="D54" s="90">
        <f t="shared" si="0"/>
        <v>77.360971246006386</v>
      </c>
      <c r="E54" s="333">
        <v>37.5</v>
      </c>
      <c r="F54" s="334">
        <f t="shared" si="1"/>
        <v>20052.2055</v>
      </c>
      <c r="G54" s="334">
        <f t="shared" si="2"/>
        <v>9550.1715976709984</v>
      </c>
      <c r="H54" s="334">
        <f t="shared" si="3"/>
        <v>1135.0304999999998</v>
      </c>
      <c r="I54" s="335">
        <f t="shared" si="4"/>
        <v>182074.807597671</v>
      </c>
      <c r="J54" s="336">
        <f t="shared" si="5"/>
        <v>227593.50949708873</v>
      </c>
      <c r="M54" s="337" t="s">
        <v>187</v>
      </c>
      <c r="N54" s="333" t="s">
        <v>137</v>
      </c>
      <c r="O54" s="90">
        <f>'2020 (Cas)'!O54*1.02</f>
        <v>179140.56</v>
      </c>
      <c r="P54" s="91">
        <f t="shared" si="6"/>
        <v>91.573449201277938</v>
      </c>
      <c r="Q54" s="333">
        <v>37.5</v>
      </c>
      <c r="R54" s="334">
        <f t="shared" si="7"/>
        <v>23736.124200000002</v>
      </c>
      <c r="S54" s="334">
        <f t="shared" si="8"/>
        <v>11056.779288899999</v>
      </c>
      <c r="T54" s="334">
        <f t="shared" si="9"/>
        <v>1343.5542</v>
      </c>
      <c r="U54" s="335">
        <f t="shared" si="10"/>
        <v>215277.0176889</v>
      </c>
      <c r="V54" s="336">
        <f t="shared" si="11"/>
        <v>269096.272111125</v>
      </c>
    </row>
    <row r="55" spans="1:22" s="338" customFormat="1" ht="14.4" x14ac:dyDescent="0.3">
      <c r="A55" s="337" t="s">
        <v>88</v>
      </c>
      <c r="B55" s="333" t="s">
        <v>134</v>
      </c>
      <c r="C55" s="90">
        <f>'2020 (Cas)'!C55*1.02</f>
        <v>154291.32</v>
      </c>
      <c r="D55" s="90">
        <f t="shared" si="0"/>
        <v>78.870962300319491</v>
      </c>
      <c r="E55" s="333">
        <v>37.5</v>
      </c>
      <c r="F55" s="334">
        <f t="shared" si="1"/>
        <v>20443.599900000001</v>
      </c>
      <c r="G55" s="334">
        <f t="shared" si="2"/>
        <v>9736.5792066677986</v>
      </c>
      <c r="H55" s="334">
        <f t="shared" si="3"/>
        <v>1157.1849</v>
      </c>
      <c r="I55" s="335">
        <f t="shared" si="4"/>
        <v>185628.68400666781</v>
      </c>
      <c r="J55" s="336">
        <f t="shared" si="5"/>
        <v>232035.85500833477</v>
      </c>
      <c r="M55" s="337" t="s">
        <v>188</v>
      </c>
      <c r="N55" s="333" t="s">
        <v>137</v>
      </c>
      <c r="O55" s="90">
        <f>'2020 (Cas)'!O55*1.02</f>
        <v>182637.12</v>
      </c>
      <c r="P55" s="91">
        <f t="shared" si="6"/>
        <v>93.360828115015977</v>
      </c>
      <c r="Q55" s="333">
        <v>37.5</v>
      </c>
      <c r="R55" s="334">
        <f t="shared" si="7"/>
        <v>24199.418400000002</v>
      </c>
      <c r="S55" s="334">
        <f t="shared" si="8"/>
        <v>11272.5913428</v>
      </c>
      <c r="T55" s="334">
        <f t="shared" si="9"/>
        <v>1369.7783999999999</v>
      </c>
      <c r="U55" s="335">
        <f t="shared" si="10"/>
        <v>219478.90814280001</v>
      </c>
      <c r="V55" s="336">
        <f t="shared" si="11"/>
        <v>274348.63517850003</v>
      </c>
    </row>
    <row r="56" spans="1:22" s="338" customFormat="1" ht="14.4" x14ac:dyDescent="0.3">
      <c r="A56" s="337" t="s">
        <v>89</v>
      </c>
      <c r="B56" s="333" t="s">
        <v>134</v>
      </c>
      <c r="C56" s="90">
        <f>'2020 (Cas)'!C56*1.02</f>
        <v>158241.78</v>
      </c>
      <c r="D56" s="90">
        <f t="shared" si="0"/>
        <v>80.890366773162938</v>
      </c>
      <c r="E56" s="333">
        <v>37.5</v>
      </c>
      <c r="F56" s="334">
        <f t="shared" si="1"/>
        <v>20967.03585</v>
      </c>
      <c r="G56" s="334">
        <f t="shared" si="2"/>
        <v>9985.8736367936999</v>
      </c>
      <c r="H56" s="334">
        <f t="shared" si="3"/>
        <v>1186.8133499999999</v>
      </c>
      <c r="I56" s="335">
        <f t="shared" si="4"/>
        <v>190381.50283679372</v>
      </c>
      <c r="J56" s="336">
        <f t="shared" si="5"/>
        <v>237976.87854599213</v>
      </c>
      <c r="M56" s="337" t="s">
        <v>189</v>
      </c>
      <c r="N56" s="333" t="s">
        <v>137</v>
      </c>
      <c r="O56" s="90">
        <f>'2020 (Cas)'!O56*1.02</f>
        <v>201205.2</v>
      </c>
      <c r="P56" s="91">
        <f t="shared" si="6"/>
        <v>102.85249840255592</v>
      </c>
      <c r="Q56" s="333">
        <v>37.5</v>
      </c>
      <c r="R56" s="334">
        <f t="shared" si="7"/>
        <v>26659.689000000002</v>
      </c>
      <c r="S56" s="334">
        <f t="shared" si="8"/>
        <v>12418.636450500002</v>
      </c>
      <c r="T56" s="334">
        <f t="shared" si="9"/>
        <v>1509.039</v>
      </c>
      <c r="U56" s="335">
        <f t="shared" si="10"/>
        <v>241792.56445050001</v>
      </c>
      <c r="V56" s="336">
        <f t="shared" si="11"/>
        <v>302240.70556312503</v>
      </c>
    </row>
    <row r="57" spans="1:22" s="338" customFormat="1" ht="14.4" x14ac:dyDescent="0.3">
      <c r="A57" s="337" t="s">
        <v>90</v>
      </c>
      <c r="B57" s="333" t="s">
        <v>134</v>
      </c>
      <c r="C57" s="90">
        <f>'2020 (Cas)'!C57*1.02</f>
        <v>161390.51999999999</v>
      </c>
      <c r="D57" s="90">
        <f t="shared" si="0"/>
        <v>82.499946325878582</v>
      </c>
      <c r="E57" s="333">
        <v>37.5</v>
      </c>
      <c r="F57" s="334">
        <f t="shared" si="1"/>
        <v>21384.243900000001</v>
      </c>
      <c r="G57" s="334">
        <f t="shared" si="2"/>
        <v>10184.575394035799</v>
      </c>
      <c r="H57" s="334">
        <f t="shared" si="3"/>
        <v>1210.4288999999999</v>
      </c>
      <c r="I57" s="335">
        <f t="shared" si="4"/>
        <v>194169.7681940358</v>
      </c>
      <c r="J57" s="336">
        <f t="shared" si="5"/>
        <v>242712.21024254477</v>
      </c>
      <c r="M57" s="337" t="s">
        <v>190</v>
      </c>
      <c r="N57" s="333" t="s">
        <v>137</v>
      </c>
      <c r="O57" s="90">
        <f>'2020 (Cas)'!O57*1.02</f>
        <v>211076.76</v>
      </c>
      <c r="P57" s="91">
        <f t="shared" si="6"/>
        <v>107.89866325878596</v>
      </c>
      <c r="Q57" s="333">
        <v>37.5</v>
      </c>
      <c r="R57" s="334">
        <f t="shared" si="7"/>
        <v>27967.670700000002</v>
      </c>
      <c r="S57" s="334">
        <f t="shared" si="8"/>
        <v>13027.921473150001</v>
      </c>
      <c r="T57" s="334">
        <f t="shared" si="9"/>
        <v>1583.0757000000001</v>
      </c>
      <c r="U57" s="335">
        <f t="shared" si="10"/>
        <v>253655.42787315001</v>
      </c>
      <c r="V57" s="336">
        <f t="shared" si="11"/>
        <v>317069.28484143753</v>
      </c>
    </row>
    <row r="58" spans="1:22" s="338" customFormat="1" ht="14.4" x14ac:dyDescent="0.3">
      <c r="A58" s="337" t="s">
        <v>91</v>
      </c>
      <c r="B58" s="333" t="s">
        <v>134</v>
      </c>
      <c r="C58" s="90">
        <f>'2020 (Cas)'!C58*1.02</f>
        <v>164539.26</v>
      </c>
      <c r="D58" s="90">
        <f t="shared" si="0"/>
        <v>84.109525878594255</v>
      </c>
      <c r="E58" s="333">
        <v>37.5</v>
      </c>
      <c r="F58" s="334">
        <f t="shared" si="1"/>
        <v>21801.451950000002</v>
      </c>
      <c r="G58" s="334">
        <f t="shared" si="2"/>
        <v>10383.2771512779</v>
      </c>
      <c r="H58" s="334">
        <f t="shared" si="3"/>
        <v>1234.0444500000001</v>
      </c>
      <c r="I58" s="335">
        <f t="shared" si="4"/>
        <v>197958.03355127791</v>
      </c>
      <c r="J58" s="336">
        <f t="shared" si="5"/>
        <v>247447.5419390974</v>
      </c>
      <c r="M58" s="337" t="s">
        <v>191</v>
      </c>
      <c r="N58" s="333" t="s">
        <v>137</v>
      </c>
      <c r="O58" s="90">
        <f>'2020 (Cas)'!O58*1.02</f>
        <v>215300.58000000002</v>
      </c>
      <c r="P58" s="91">
        <f t="shared" si="6"/>
        <v>110.05780447284344</v>
      </c>
      <c r="Q58" s="333">
        <v>37.5</v>
      </c>
      <c r="R58" s="334">
        <f t="shared" si="7"/>
        <v>28527.326850000005</v>
      </c>
      <c r="S58" s="334">
        <f t="shared" si="8"/>
        <v>13288.620923325001</v>
      </c>
      <c r="T58" s="334">
        <f t="shared" si="9"/>
        <v>1614.7543500000002</v>
      </c>
      <c r="U58" s="335">
        <f t="shared" si="10"/>
        <v>258731.28212332504</v>
      </c>
      <c r="V58" s="336">
        <f t="shared" si="11"/>
        <v>323414.10265415628</v>
      </c>
    </row>
    <row r="59" spans="1:22" s="338" customFormat="1" ht="14.4" x14ac:dyDescent="0.3">
      <c r="A59" s="337" t="s">
        <v>92</v>
      </c>
      <c r="B59" s="333" t="s">
        <v>134</v>
      </c>
      <c r="C59" s="90">
        <f>'2020 (Cas)'!C59*1.02</f>
        <v>181265.22</v>
      </c>
      <c r="D59" s="90">
        <f t="shared" si="0"/>
        <v>92.659537380191694</v>
      </c>
      <c r="E59" s="333">
        <v>37.5</v>
      </c>
      <c r="F59" s="334">
        <f t="shared" si="1"/>
        <v>24017.641650000001</v>
      </c>
      <c r="G59" s="334">
        <f t="shared" si="2"/>
        <v>11438.771616861299</v>
      </c>
      <c r="H59" s="334">
        <f t="shared" si="3"/>
        <v>1359.4891499999999</v>
      </c>
      <c r="I59" s="335">
        <f t="shared" si="4"/>
        <v>218081.12241686133</v>
      </c>
      <c r="J59" s="336">
        <f t="shared" si="5"/>
        <v>272601.40302107664</v>
      </c>
      <c r="M59" s="337" t="s">
        <v>192</v>
      </c>
      <c r="N59" s="333" t="s">
        <v>137</v>
      </c>
      <c r="O59" s="90">
        <f>'2020 (Cas)'!O59*1.02</f>
        <v>219366.30000000002</v>
      </c>
      <c r="P59" s="91">
        <f t="shared" si="6"/>
        <v>112.13612779552716</v>
      </c>
      <c r="Q59" s="333">
        <v>37.5</v>
      </c>
      <c r="R59" s="334">
        <f t="shared" si="7"/>
        <v>29066.034750000003</v>
      </c>
      <c r="S59" s="334">
        <f t="shared" si="8"/>
        <v>13539.562243875</v>
      </c>
      <c r="T59" s="334">
        <f t="shared" si="9"/>
        <v>1645.2472500000001</v>
      </c>
      <c r="U59" s="335">
        <f t="shared" si="10"/>
        <v>263617.14424387499</v>
      </c>
      <c r="V59" s="336">
        <f t="shared" si="11"/>
        <v>329521.43030484376</v>
      </c>
    </row>
    <row r="60" spans="1:22" s="338" customFormat="1" ht="14.4" x14ac:dyDescent="0.3">
      <c r="A60" s="337" t="s">
        <v>93</v>
      </c>
      <c r="B60" s="333" t="s">
        <v>134</v>
      </c>
      <c r="C60" s="90">
        <f>'2020 (Cas)'!C60*1.02</f>
        <v>190160.64000000001</v>
      </c>
      <c r="D60" s="90">
        <f t="shared" si="0"/>
        <v>97.206716932907355</v>
      </c>
      <c r="E60" s="333">
        <v>37.5</v>
      </c>
      <c r="F60" s="334">
        <f t="shared" si="1"/>
        <v>25196.284800000005</v>
      </c>
      <c r="G60" s="334">
        <f t="shared" si="2"/>
        <v>12000.118563705599</v>
      </c>
      <c r="H60" s="334">
        <f t="shared" si="3"/>
        <v>1426.2048</v>
      </c>
      <c r="I60" s="335">
        <f t="shared" si="4"/>
        <v>228783.2481637056</v>
      </c>
      <c r="J60" s="336">
        <f t="shared" si="5"/>
        <v>285979.060204632</v>
      </c>
      <c r="M60" s="337" t="s">
        <v>193</v>
      </c>
      <c r="N60" s="333" t="s">
        <v>137</v>
      </c>
      <c r="O60" s="90">
        <f>'2020 (Cas)'!O60*1.02</f>
        <v>74083.62</v>
      </c>
      <c r="P60" s="91">
        <f>+O60*12/313/80</f>
        <v>35.503332268370606</v>
      </c>
      <c r="Q60" s="333">
        <v>37.5</v>
      </c>
      <c r="R60" s="334">
        <f t="shared" si="7"/>
        <v>9816.0796499999997</v>
      </c>
      <c r="S60" s="334">
        <f t="shared" si="8"/>
        <v>4572.5336309249997</v>
      </c>
      <c r="T60" s="334">
        <f t="shared" si="9"/>
        <v>555.62714999999992</v>
      </c>
      <c r="U60" s="335">
        <f t="shared" si="10"/>
        <v>89027.860430924993</v>
      </c>
      <c r="V60" s="336">
        <f t="shared" si="11"/>
        <v>111284.82553865624</v>
      </c>
    </row>
    <row r="61" spans="1:22" s="338" customFormat="1" ht="14.4" x14ac:dyDescent="0.3">
      <c r="A61" s="337" t="s">
        <v>94</v>
      </c>
      <c r="B61" s="333" t="s">
        <v>134</v>
      </c>
      <c r="C61" s="90">
        <f>'2020 (Cas)'!C61*1.02</f>
        <v>193963.2</v>
      </c>
      <c r="D61" s="90">
        <f t="shared" si="0"/>
        <v>99.150517571885004</v>
      </c>
      <c r="E61" s="333">
        <v>37.5</v>
      </c>
      <c r="F61" s="334">
        <f t="shared" si="1"/>
        <v>25700.124000000003</v>
      </c>
      <c r="G61" s="334">
        <f t="shared" si="2"/>
        <v>12240.079739928</v>
      </c>
      <c r="H61" s="334">
        <f t="shared" si="3"/>
        <v>1454.7239999999999</v>
      </c>
      <c r="I61" s="335">
        <f t="shared" si="4"/>
        <v>233358.12773992802</v>
      </c>
      <c r="J61" s="336">
        <f t="shared" si="5"/>
        <v>291697.65967491001</v>
      </c>
      <c r="M61" s="337" t="s">
        <v>194</v>
      </c>
      <c r="N61" s="333" t="s">
        <v>137</v>
      </c>
      <c r="O61" s="90">
        <f>'2020 (Cas)'!O61*1.02</f>
        <v>78002.460000000006</v>
      </c>
      <c r="P61" s="91">
        <f t="shared" ref="P61:P84" si="12">+O61*12/313/80</f>
        <v>37.381370607028757</v>
      </c>
      <c r="Q61" s="333">
        <v>37.5</v>
      </c>
      <c r="R61" s="334">
        <f t="shared" si="7"/>
        <v>10335.325950000002</v>
      </c>
      <c r="S61" s="334">
        <f t="shared" si="8"/>
        <v>4814.4093342750002</v>
      </c>
      <c r="T61" s="334">
        <f t="shared" si="9"/>
        <v>585.01845000000003</v>
      </c>
      <c r="U61" s="335">
        <f t="shared" si="10"/>
        <v>93737.213734275007</v>
      </c>
      <c r="V61" s="336">
        <f t="shared" si="11"/>
        <v>117171.51716784376</v>
      </c>
    </row>
    <row r="62" spans="1:22" s="338" customFormat="1" ht="14.4" x14ac:dyDescent="0.3">
      <c r="A62" s="337" t="s">
        <v>95</v>
      </c>
      <c r="B62" s="333" t="s">
        <v>134</v>
      </c>
      <c r="C62" s="90">
        <f>'2020 (Cas)'!C62*1.02</f>
        <v>197770.86000000002</v>
      </c>
      <c r="D62" s="90">
        <f t="shared" si="0"/>
        <v>101.09692523961662</v>
      </c>
      <c r="E62" s="333">
        <v>37.5</v>
      </c>
      <c r="F62" s="334">
        <f t="shared" si="1"/>
        <v>26204.638950000004</v>
      </c>
      <c r="G62" s="334">
        <f t="shared" si="2"/>
        <v>12480.362752491899</v>
      </c>
      <c r="H62" s="334">
        <f t="shared" si="3"/>
        <v>1483.2814499999999</v>
      </c>
      <c r="I62" s="335">
        <f t="shared" si="4"/>
        <v>237939.14315249192</v>
      </c>
      <c r="J62" s="336">
        <f t="shared" si="5"/>
        <v>297423.92894061492</v>
      </c>
      <c r="M62" s="337" t="s">
        <v>195</v>
      </c>
      <c r="N62" s="333" t="s">
        <v>137</v>
      </c>
      <c r="O62" s="90">
        <f>'2020 (Cas)'!O62*1.02</f>
        <v>81955.98</v>
      </c>
      <c r="P62" s="91">
        <f t="shared" si="12"/>
        <v>39.276028753993607</v>
      </c>
      <c r="Q62" s="333">
        <v>37.5</v>
      </c>
      <c r="R62" s="334">
        <f t="shared" si="7"/>
        <v>10859.16735</v>
      </c>
      <c r="S62" s="334">
        <f t="shared" si="8"/>
        <v>5058.4255305750003</v>
      </c>
      <c r="T62" s="334">
        <f t="shared" si="9"/>
        <v>614.66985</v>
      </c>
      <c r="U62" s="335">
        <f t="shared" si="10"/>
        <v>98488.242730575002</v>
      </c>
      <c r="V62" s="336">
        <f t="shared" si="11"/>
        <v>123110.30341321876</v>
      </c>
    </row>
    <row r="63" spans="1:22" s="338" customFormat="1" ht="14.4" x14ac:dyDescent="0.3">
      <c r="A63" s="337" t="s">
        <v>96</v>
      </c>
      <c r="B63" s="333" t="s">
        <v>134</v>
      </c>
      <c r="C63" s="90">
        <f>'2020 (Cas)'!C63*1.02</f>
        <v>69365.100000000006</v>
      </c>
      <c r="D63" s="90">
        <f t="shared" si="0"/>
        <v>35.458198083067096</v>
      </c>
      <c r="E63" s="333">
        <v>37.5</v>
      </c>
      <c r="F63" s="334">
        <f t="shared" si="1"/>
        <v>9190.8757500000011</v>
      </c>
      <c r="G63" s="334">
        <f t="shared" si="2"/>
        <v>4377.2960807415002</v>
      </c>
      <c r="H63" s="334">
        <f t="shared" si="3"/>
        <v>520.23824999999999</v>
      </c>
      <c r="I63" s="335">
        <f t="shared" si="4"/>
        <v>83453.510080741515</v>
      </c>
      <c r="J63" s="336">
        <f t="shared" si="5"/>
        <v>104316.88760092689</v>
      </c>
      <c r="M63" s="337" t="s">
        <v>196</v>
      </c>
      <c r="N63" s="333" t="s">
        <v>137</v>
      </c>
      <c r="O63" s="90">
        <f>'2020 (Cas)'!O63*1.02</f>
        <v>85918.680000000008</v>
      </c>
      <c r="P63" s="91">
        <f t="shared" si="12"/>
        <v>41.175086261980837</v>
      </c>
      <c r="Q63" s="333">
        <v>37.5</v>
      </c>
      <c r="R63" s="334">
        <f t="shared" si="7"/>
        <v>11384.225100000001</v>
      </c>
      <c r="S63" s="334">
        <f t="shared" si="8"/>
        <v>5303.0083279500004</v>
      </c>
      <c r="T63" s="334">
        <f t="shared" si="9"/>
        <v>644.39010000000007</v>
      </c>
      <c r="U63" s="335">
        <f t="shared" si="10"/>
        <v>103250.30352795</v>
      </c>
      <c r="V63" s="336">
        <f t="shared" si="11"/>
        <v>129062.87940993751</v>
      </c>
    </row>
    <row r="64" spans="1:22" s="338" customFormat="1" ht="14.4" x14ac:dyDescent="0.3">
      <c r="A64" s="337" t="s">
        <v>97</v>
      </c>
      <c r="B64" s="333" t="s">
        <v>134</v>
      </c>
      <c r="C64" s="90">
        <f>'2020 (Cas)'!C64*1.02</f>
        <v>73327.8</v>
      </c>
      <c r="D64" s="90">
        <f t="shared" si="0"/>
        <v>37.483859424920134</v>
      </c>
      <c r="E64" s="333">
        <v>37.5</v>
      </c>
      <c r="F64" s="334">
        <f t="shared" si="1"/>
        <v>9715.933500000001</v>
      </c>
      <c r="G64" s="334">
        <f t="shared" si="2"/>
        <v>4627.3629180869993</v>
      </c>
      <c r="H64" s="334">
        <f t="shared" si="3"/>
        <v>549.95849999999996</v>
      </c>
      <c r="I64" s="335">
        <f t="shared" si="4"/>
        <v>88221.054918087</v>
      </c>
      <c r="J64" s="336">
        <f t="shared" si="5"/>
        <v>110276.31864760874</v>
      </c>
      <c r="M64" s="337" t="s">
        <v>197</v>
      </c>
      <c r="N64" s="333" t="s">
        <v>137</v>
      </c>
      <c r="O64" s="90">
        <f>'2020 (Cas)'!O64*1.02</f>
        <v>89132.7</v>
      </c>
      <c r="P64" s="91">
        <f t="shared" si="12"/>
        <v>42.715351437699681</v>
      </c>
      <c r="Q64" s="333">
        <v>37.5</v>
      </c>
      <c r="R64" s="334">
        <f t="shared" si="7"/>
        <v>11810.08275</v>
      </c>
      <c r="S64" s="334">
        <f t="shared" si="8"/>
        <v>5501.381659875</v>
      </c>
      <c r="T64" s="334">
        <f t="shared" si="9"/>
        <v>668.49524999999994</v>
      </c>
      <c r="U64" s="335">
        <f t="shared" si="10"/>
        <v>107112.659659875</v>
      </c>
      <c r="V64" s="336">
        <f t="shared" si="11"/>
        <v>133890.82457484375</v>
      </c>
    </row>
    <row r="65" spans="1:22" s="338" customFormat="1" ht="14.4" x14ac:dyDescent="0.3">
      <c r="A65" s="337" t="s">
        <v>98</v>
      </c>
      <c r="B65" s="333" t="s">
        <v>134</v>
      </c>
      <c r="C65" s="90">
        <f>'2020 (Cas)'!C65*1.02</f>
        <v>77290.5</v>
      </c>
      <c r="D65" s="90">
        <f t="shared" si="0"/>
        <v>39.509520766773157</v>
      </c>
      <c r="E65" s="333">
        <v>37.5</v>
      </c>
      <c r="F65" s="334">
        <f t="shared" si="1"/>
        <v>10240.991250000001</v>
      </c>
      <c r="G65" s="334">
        <f t="shared" si="2"/>
        <v>4877.4297554324994</v>
      </c>
      <c r="H65" s="334">
        <f t="shared" si="3"/>
        <v>579.67874999999992</v>
      </c>
      <c r="I65" s="335">
        <f t="shared" si="4"/>
        <v>92988.599755432515</v>
      </c>
      <c r="J65" s="336">
        <f t="shared" si="5"/>
        <v>116235.74969429064</v>
      </c>
      <c r="M65" s="337" t="s">
        <v>198</v>
      </c>
      <c r="N65" s="333" t="s">
        <v>137</v>
      </c>
      <c r="O65" s="90">
        <f>'2020 (Cas)'!O65*1.02</f>
        <v>92349.78</v>
      </c>
      <c r="P65" s="91">
        <f t="shared" si="12"/>
        <v>44.257083067092644</v>
      </c>
      <c r="Q65" s="333">
        <v>37.5</v>
      </c>
      <c r="R65" s="334">
        <f t="shared" si="7"/>
        <v>12236.34585</v>
      </c>
      <c r="S65" s="334">
        <f t="shared" si="8"/>
        <v>5699.9438588249996</v>
      </c>
      <c r="T65" s="334">
        <f t="shared" si="9"/>
        <v>692.62334999999996</v>
      </c>
      <c r="U65" s="335">
        <f t="shared" si="10"/>
        <v>110978.693058825</v>
      </c>
      <c r="V65" s="336">
        <f t="shared" si="11"/>
        <v>138723.36632353126</v>
      </c>
    </row>
    <row r="66" spans="1:22" s="338" customFormat="1" ht="14.4" x14ac:dyDescent="0.3">
      <c r="A66" s="337" t="s">
        <v>99</v>
      </c>
      <c r="B66" s="333" t="s">
        <v>134</v>
      </c>
      <c r="C66" s="90">
        <f>'2020 (Cas)'!C66*1.02</f>
        <v>81253.2</v>
      </c>
      <c r="D66" s="90">
        <f t="shared" si="0"/>
        <v>41.535182108626195</v>
      </c>
      <c r="E66" s="333">
        <v>37.5</v>
      </c>
      <c r="F66" s="334">
        <f t="shared" si="1"/>
        <v>10766.049000000001</v>
      </c>
      <c r="G66" s="334">
        <f t="shared" si="2"/>
        <v>5127.4965927779995</v>
      </c>
      <c r="H66" s="334">
        <f t="shared" si="3"/>
        <v>609.399</v>
      </c>
      <c r="I66" s="335">
        <f t="shared" si="4"/>
        <v>97756.144592778001</v>
      </c>
      <c r="J66" s="336">
        <f t="shared" si="5"/>
        <v>122195.1807409725</v>
      </c>
      <c r="M66" s="337" t="s">
        <v>199</v>
      </c>
      <c r="N66" s="333" t="s">
        <v>137</v>
      </c>
      <c r="O66" s="90">
        <f>'2020 (Cas)'!O66*1.02</f>
        <v>95565.84</v>
      </c>
      <c r="P66" s="91">
        <f t="shared" si="12"/>
        <v>45.798325878594248</v>
      </c>
      <c r="Q66" s="333">
        <v>37.5</v>
      </c>
      <c r="R66" s="334">
        <f t="shared" si="7"/>
        <v>12662.4738</v>
      </c>
      <c r="S66" s="334">
        <f t="shared" si="8"/>
        <v>5898.4431021</v>
      </c>
      <c r="T66" s="334">
        <f t="shared" si="9"/>
        <v>716.74379999999996</v>
      </c>
      <c r="U66" s="335">
        <f t="shared" si="10"/>
        <v>114843.50070210001</v>
      </c>
      <c r="V66" s="336">
        <f t="shared" si="11"/>
        <v>143554.37587762502</v>
      </c>
    </row>
    <row r="67" spans="1:22" s="338" customFormat="1" ht="14.4" x14ac:dyDescent="0.3">
      <c r="A67" s="337" t="s">
        <v>100</v>
      </c>
      <c r="B67" s="333" t="s">
        <v>134</v>
      </c>
      <c r="C67" s="90">
        <f>'2020 (Cas)'!C67*1.02</f>
        <v>84477.42</v>
      </c>
      <c r="D67" s="90">
        <f t="shared" si="0"/>
        <v>43.183345686900964</v>
      </c>
      <c r="E67" s="333">
        <v>37.5</v>
      </c>
      <c r="F67" s="334">
        <f t="shared" si="1"/>
        <v>11193.25815</v>
      </c>
      <c r="G67" s="334">
        <f t="shared" si="2"/>
        <v>5330.9615278742986</v>
      </c>
      <c r="H67" s="334">
        <f t="shared" si="3"/>
        <v>633.58064999999999</v>
      </c>
      <c r="I67" s="335">
        <f t="shared" si="4"/>
        <v>101635.2203278743</v>
      </c>
      <c r="J67" s="336">
        <f t="shared" si="5"/>
        <v>127044.02540984287</v>
      </c>
      <c r="M67" s="337" t="s">
        <v>200</v>
      </c>
      <c r="N67" s="333" t="s">
        <v>137</v>
      </c>
      <c r="O67" s="90">
        <f>'2020 (Cas)'!O67*1.02</f>
        <v>98778.84</v>
      </c>
      <c r="P67" s="91">
        <f t="shared" si="12"/>
        <v>47.338102236421733</v>
      </c>
      <c r="Q67" s="333">
        <v>37.5</v>
      </c>
      <c r="R67" s="334">
        <f t="shared" si="7"/>
        <v>13088.1963</v>
      </c>
      <c r="S67" s="334">
        <f t="shared" si="8"/>
        <v>6096.7534783499996</v>
      </c>
      <c r="T67" s="334">
        <f t="shared" si="9"/>
        <v>740.84129999999993</v>
      </c>
      <c r="U67" s="335">
        <f t="shared" si="10"/>
        <v>118704.63107834999</v>
      </c>
      <c r="V67" s="336">
        <f t="shared" si="11"/>
        <v>148380.78884793748</v>
      </c>
    </row>
    <row r="68" spans="1:22" s="338" customFormat="1" ht="14.4" x14ac:dyDescent="0.3">
      <c r="A68" s="337" t="s">
        <v>101</v>
      </c>
      <c r="B68" s="333" t="s">
        <v>134</v>
      </c>
      <c r="C68" s="90">
        <f>'2020 (Cas)'!C68*1.02</f>
        <v>87694.5</v>
      </c>
      <c r="D68" s="90">
        <f t="shared" si="0"/>
        <v>44.827859424920128</v>
      </c>
      <c r="E68" s="333">
        <v>37.5</v>
      </c>
      <c r="F68" s="334">
        <f t="shared" si="1"/>
        <v>11619.52125</v>
      </c>
      <c r="G68" s="334">
        <f t="shared" si="2"/>
        <v>5533.9758920924996</v>
      </c>
      <c r="H68" s="334">
        <f t="shared" si="3"/>
        <v>657.70875000000001</v>
      </c>
      <c r="I68" s="335">
        <f t="shared" si="4"/>
        <v>105505.7058920925</v>
      </c>
      <c r="J68" s="336">
        <f t="shared" si="5"/>
        <v>131882.13236511563</v>
      </c>
      <c r="M68" s="337" t="s">
        <v>201</v>
      </c>
      <c r="N68" s="333" t="s">
        <v>137</v>
      </c>
      <c r="O68" s="90">
        <f>'2020 (Cas)'!O68*1.02</f>
        <v>103729.92</v>
      </c>
      <c r="P68" s="91">
        <f t="shared" si="12"/>
        <v>49.71082428115016</v>
      </c>
      <c r="Q68" s="333">
        <v>37.5</v>
      </c>
      <c r="R68" s="334">
        <f t="shared" si="7"/>
        <v>13744.214400000001</v>
      </c>
      <c r="S68" s="334">
        <f t="shared" si="8"/>
        <v>6402.3403247999995</v>
      </c>
      <c r="T68" s="334">
        <f t="shared" ref="T68:T84" si="13">(O68)*0.75%</f>
        <v>777.97439999999995</v>
      </c>
      <c r="U68" s="335">
        <f t="shared" ref="U68:U84" si="14">O68+R68+S68+T68</f>
        <v>124654.4491248</v>
      </c>
      <c r="V68" s="336">
        <f t="shared" si="11"/>
        <v>155818.06140599999</v>
      </c>
    </row>
    <row r="69" spans="1:22" s="338" customFormat="1" ht="14.4" x14ac:dyDescent="0.3">
      <c r="A69" s="337" t="s">
        <v>102</v>
      </c>
      <c r="B69" s="333" t="s">
        <v>134</v>
      </c>
      <c r="C69" s="90">
        <f>'2020 (Cas)'!C69*1.02</f>
        <v>90915.66</v>
      </c>
      <c r="D69" s="90">
        <f t="shared" si="0"/>
        <v>46.474458785942488</v>
      </c>
      <c r="E69" s="333">
        <v>37.5</v>
      </c>
      <c r="F69" s="334">
        <f t="shared" si="1"/>
        <v>12046.32495</v>
      </c>
      <c r="G69" s="334">
        <f t="shared" si="2"/>
        <v>5737.2477253838997</v>
      </c>
      <c r="H69" s="334">
        <f t="shared" si="3"/>
        <v>681.86744999999996</v>
      </c>
      <c r="I69" s="335">
        <f t="shared" si="4"/>
        <v>109381.10012538391</v>
      </c>
      <c r="J69" s="336">
        <f t="shared" si="5"/>
        <v>136726.37515672989</v>
      </c>
      <c r="M69" s="337" t="s">
        <v>202</v>
      </c>
      <c r="N69" s="333" t="s">
        <v>137</v>
      </c>
      <c r="O69" s="90">
        <f>'2020 (Cas)'!O69*1.02</f>
        <v>107441.7</v>
      </c>
      <c r="P69" s="91">
        <f t="shared" si="12"/>
        <v>51.489632587859418</v>
      </c>
      <c r="Q69" s="333">
        <v>37.5</v>
      </c>
      <c r="R69" s="334">
        <f t="shared" si="7"/>
        <v>14236.025250000001</v>
      </c>
      <c r="S69" s="334">
        <f t="shared" si="8"/>
        <v>6631.4360261250004</v>
      </c>
      <c r="T69" s="334">
        <f t="shared" si="13"/>
        <v>805.81274999999994</v>
      </c>
      <c r="U69" s="335">
        <f t="shared" si="14"/>
        <v>129114.974026125</v>
      </c>
      <c r="V69" s="336">
        <f t="shared" si="11"/>
        <v>161393.71753265624</v>
      </c>
    </row>
    <row r="70" spans="1:22" s="338" customFormat="1" ht="14.4" x14ac:dyDescent="0.3">
      <c r="A70" s="337" t="s">
        <v>103</v>
      </c>
      <c r="B70" s="333" t="s">
        <v>134</v>
      </c>
      <c r="C70" s="90">
        <f>'2020 (Cas)'!C70*1.02</f>
        <v>94131.72</v>
      </c>
      <c r="D70" s="90">
        <f t="shared" ref="D70:D87" si="15">+C70*12/313/75</f>
        <v>48.118451118210871</v>
      </c>
      <c r="E70" s="333">
        <v>37.5</v>
      </c>
      <c r="F70" s="334">
        <f t="shared" ref="F70:F87" si="16">C70*F$4</f>
        <v>12472.4529</v>
      </c>
      <c r="G70" s="334">
        <f t="shared" ref="G70:G87" si="17">(C70+F70)*5.5722%</f>
        <v>5940.1977223337999</v>
      </c>
      <c r="H70" s="334">
        <f t="shared" ref="H70:H87" si="18">(C70)*0.75%</f>
        <v>705.98789999999997</v>
      </c>
      <c r="I70" s="335">
        <f t="shared" ref="I70:I87" si="19">C70+F70+G70+H70</f>
        <v>113250.3585223338</v>
      </c>
      <c r="J70" s="336">
        <f t="shared" ref="J70:J87" si="20">I70*1.25</f>
        <v>141562.94815291726</v>
      </c>
      <c r="M70" s="337" t="s">
        <v>203</v>
      </c>
      <c r="N70" s="333" t="s">
        <v>137</v>
      </c>
      <c r="O70" s="90">
        <f>'2020 (Cas)'!O70*1.02</f>
        <v>111147.36</v>
      </c>
      <c r="P70" s="91">
        <f t="shared" si="12"/>
        <v>53.265507987220452</v>
      </c>
      <c r="Q70" s="333">
        <v>37.5</v>
      </c>
      <c r="R70" s="334">
        <f t="shared" ref="R70:R84" si="21">O70*R$4</f>
        <v>14727.0252</v>
      </c>
      <c r="S70" s="334">
        <f t="shared" ref="S70:S84" si="22">(O70+R70)*5.45%</f>
        <v>6860.1539934000002</v>
      </c>
      <c r="T70" s="334">
        <f t="shared" si="13"/>
        <v>833.60519999999997</v>
      </c>
      <c r="U70" s="335">
        <f t="shared" si="14"/>
        <v>133568.1443934</v>
      </c>
      <c r="V70" s="336">
        <f t="shared" ref="V70:V84" si="23">U70*1.25</f>
        <v>166960.18049175001</v>
      </c>
    </row>
    <row r="71" spans="1:22" s="338" customFormat="1" ht="14.4" x14ac:dyDescent="0.3">
      <c r="A71" s="337" t="s">
        <v>104</v>
      </c>
      <c r="B71" s="333" t="s">
        <v>134</v>
      </c>
      <c r="C71" s="90">
        <f>'2020 (Cas)'!C71*1.02</f>
        <v>99087.900000000009</v>
      </c>
      <c r="D71" s="90">
        <f t="shared" si="15"/>
        <v>50.651961661341851</v>
      </c>
      <c r="E71" s="333">
        <v>37.5</v>
      </c>
      <c r="F71" s="334">
        <f t="shared" si="16"/>
        <v>13129.146750000002</v>
      </c>
      <c r="G71" s="334">
        <f t="shared" si="17"/>
        <v>6252.9582790035001</v>
      </c>
      <c r="H71" s="334">
        <f t="shared" si="18"/>
        <v>743.15925000000004</v>
      </c>
      <c r="I71" s="335">
        <f t="shared" si="19"/>
        <v>119213.16427900351</v>
      </c>
      <c r="J71" s="336">
        <f t="shared" si="20"/>
        <v>149016.45534875439</v>
      </c>
      <c r="M71" s="337" t="s">
        <v>204</v>
      </c>
      <c r="N71" s="333" t="s">
        <v>137</v>
      </c>
      <c r="O71" s="90">
        <f>'2020 (Cas)'!O71*1.02</f>
        <v>114860.16</v>
      </c>
      <c r="P71" s="91">
        <f t="shared" si="12"/>
        <v>55.044805111821084</v>
      </c>
      <c r="Q71" s="333">
        <v>37.5</v>
      </c>
      <c r="R71" s="334">
        <f t="shared" si="21"/>
        <v>15218.971200000002</v>
      </c>
      <c r="S71" s="334">
        <f t="shared" si="22"/>
        <v>7089.3126504000002</v>
      </c>
      <c r="T71" s="334">
        <f t="shared" si="13"/>
        <v>861.45119999999997</v>
      </c>
      <c r="U71" s="335">
        <f t="shared" si="14"/>
        <v>138029.89505040002</v>
      </c>
      <c r="V71" s="336">
        <f t="shared" si="23"/>
        <v>172537.36881300004</v>
      </c>
    </row>
    <row r="72" spans="1:22" s="338" customFormat="1" ht="14.4" x14ac:dyDescent="0.3">
      <c r="A72" s="337" t="s">
        <v>105</v>
      </c>
      <c r="B72" s="333" t="s">
        <v>134</v>
      </c>
      <c r="C72" s="90">
        <f>'2020 (Cas)'!C72*1.02</f>
        <v>102803.76</v>
      </c>
      <c r="D72" s="90">
        <f t="shared" si="15"/>
        <v>52.551442811501587</v>
      </c>
      <c r="E72" s="333">
        <v>37.5</v>
      </c>
      <c r="F72" s="334">
        <f t="shared" si="16"/>
        <v>13621.4982</v>
      </c>
      <c r="G72" s="334">
        <f t="shared" si="17"/>
        <v>6487.448237420399</v>
      </c>
      <c r="H72" s="334">
        <f t="shared" si="18"/>
        <v>771.02819999999997</v>
      </c>
      <c r="I72" s="335">
        <f t="shared" si="19"/>
        <v>123683.73463742039</v>
      </c>
      <c r="J72" s="336">
        <f t="shared" si="20"/>
        <v>154604.66829677549</v>
      </c>
      <c r="M72" s="337" t="s">
        <v>205</v>
      </c>
      <c r="N72" s="333" t="s">
        <v>137</v>
      </c>
      <c r="O72" s="90">
        <f>'2020 (Cas)'!O72*1.02</f>
        <v>118566.84</v>
      </c>
      <c r="P72" s="91">
        <f t="shared" si="12"/>
        <v>56.821169329073484</v>
      </c>
      <c r="Q72" s="333">
        <v>37.5</v>
      </c>
      <c r="R72" s="334">
        <f t="shared" si="21"/>
        <v>15710.106299999999</v>
      </c>
      <c r="S72" s="334">
        <f t="shared" si="22"/>
        <v>7318.093573350001</v>
      </c>
      <c r="T72" s="334">
        <f t="shared" si="13"/>
        <v>889.2512999999999</v>
      </c>
      <c r="U72" s="335">
        <f t="shared" si="14"/>
        <v>142484.29117335001</v>
      </c>
      <c r="V72" s="336">
        <f t="shared" si="23"/>
        <v>178105.36396668752</v>
      </c>
    </row>
    <row r="73" spans="1:22" s="338" customFormat="1" ht="14.4" x14ac:dyDescent="0.3">
      <c r="A73" s="337" t="s">
        <v>106</v>
      </c>
      <c r="B73" s="333" t="s">
        <v>134</v>
      </c>
      <c r="C73" s="90">
        <f>'2020 (Cas)'!C73*1.02</f>
        <v>106522.68000000001</v>
      </c>
      <c r="D73" s="90">
        <f t="shared" si="15"/>
        <v>54.45248817891374</v>
      </c>
      <c r="E73" s="333">
        <v>37.5</v>
      </c>
      <c r="F73" s="334">
        <f t="shared" si="16"/>
        <v>14114.255100000002</v>
      </c>
      <c r="G73" s="334">
        <f t="shared" si="17"/>
        <v>6722.1312976421996</v>
      </c>
      <c r="H73" s="334">
        <f t="shared" si="18"/>
        <v>798.92010000000005</v>
      </c>
      <c r="I73" s="335">
        <f t="shared" si="19"/>
        <v>128157.98649764221</v>
      </c>
      <c r="J73" s="336">
        <f t="shared" si="20"/>
        <v>160197.48312205277</v>
      </c>
      <c r="M73" s="337" t="s">
        <v>206</v>
      </c>
      <c r="N73" s="333" t="s">
        <v>137</v>
      </c>
      <c r="O73" s="90">
        <f>'2020 (Cas)'!O73*1.02</f>
        <v>122283.72</v>
      </c>
      <c r="P73" s="91">
        <f t="shared" si="12"/>
        <v>58.602421725239616</v>
      </c>
      <c r="Q73" s="333">
        <v>37.5</v>
      </c>
      <c r="R73" s="334">
        <f t="shared" si="21"/>
        <v>16202.592900000001</v>
      </c>
      <c r="S73" s="334">
        <f t="shared" si="22"/>
        <v>7547.5040530499991</v>
      </c>
      <c r="T73" s="334">
        <f t="shared" si="13"/>
        <v>917.12789999999995</v>
      </c>
      <c r="U73" s="335">
        <f t="shared" si="14"/>
        <v>146950.94485304999</v>
      </c>
      <c r="V73" s="336">
        <f t="shared" si="23"/>
        <v>183688.68106631248</v>
      </c>
    </row>
    <row r="74" spans="1:22" s="338" customFormat="1" ht="14.4" x14ac:dyDescent="0.3">
      <c r="A74" s="337" t="s">
        <v>107</v>
      </c>
      <c r="B74" s="333" t="s">
        <v>134</v>
      </c>
      <c r="C74" s="90">
        <f>'2020 (Cas)'!C74*1.02</f>
        <v>110239.56</v>
      </c>
      <c r="D74" s="90">
        <f t="shared" si="15"/>
        <v>56.352490734824279</v>
      </c>
      <c r="E74" s="333">
        <v>37.5</v>
      </c>
      <c r="F74" s="334">
        <f t="shared" si="16"/>
        <v>14606.7417</v>
      </c>
      <c r="G74" s="334">
        <f t="shared" si="17"/>
        <v>6956.6856233273993</v>
      </c>
      <c r="H74" s="334">
        <f t="shared" si="18"/>
        <v>826.79669999999999</v>
      </c>
      <c r="I74" s="335">
        <f t="shared" si="19"/>
        <v>132629.7840233274</v>
      </c>
      <c r="J74" s="336">
        <f t="shared" si="20"/>
        <v>165787.23002915925</v>
      </c>
      <c r="M74" s="337" t="s">
        <v>207</v>
      </c>
      <c r="N74" s="333" t="s">
        <v>137</v>
      </c>
      <c r="O74" s="90">
        <f>'2020 (Cas)'!O74*1.02</f>
        <v>125989.38</v>
      </c>
      <c r="P74" s="91">
        <f t="shared" si="12"/>
        <v>60.37829712460065</v>
      </c>
      <c r="Q74" s="333">
        <v>37.5</v>
      </c>
      <c r="R74" s="334">
        <f t="shared" si="21"/>
        <v>16693.592850000001</v>
      </c>
      <c r="S74" s="334">
        <f t="shared" si="22"/>
        <v>7776.2220203250008</v>
      </c>
      <c r="T74" s="334">
        <f t="shared" si="13"/>
        <v>944.92034999999998</v>
      </c>
      <c r="U74" s="335">
        <f t="shared" si="14"/>
        <v>151404.11522032501</v>
      </c>
      <c r="V74" s="336">
        <f t="shared" si="23"/>
        <v>189255.14402540628</v>
      </c>
    </row>
    <row r="75" spans="1:22" s="338" customFormat="1" ht="14.4" x14ac:dyDescent="0.3">
      <c r="A75" s="337" t="s">
        <v>108</v>
      </c>
      <c r="B75" s="333" t="s">
        <v>134</v>
      </c>
      <c r="C75" s="90">
        <f>'2020 (Cas)'!C75*1.02</f>
        <v>113953.38</v>
      </c>
      <c r="D75" s="90">
        <f t="shared" si="15"/>
        <v>58.250929073482425</v>
      </c>
      <c r="E75" s="333">
        <v>37.5</v>
      </c>
      <c r="F75" s="334">
        <f t="shared" si="16"/>
        <v>15098.82285</v>
      </c>
      <c r="G75" s="334">
        <f t="shared" si="17"/>
        <v>7191.0468472076991</v>
      </c>
      <c r="H75" s="334">
        <f t="shared" si="18"/>
        <v>854.65035</v>
      </c>
      <c r="I75" s="335">
        <f t="shared" si="19"/>
        <v>137097.90004720772</v>
      </c>
      <c r="J75" s="336">
        <f t="shared" si="20"/>
        <v>171372.37505900965</v>
      </c>
      <c r="M75" s="337" t="s">
        <v>208</v>
      </c>
      <c r="N75" s="333" t="s">
        <v>137</v>
      </c>
      <c r="O75" s="90">
        <f>'2020 (Cas)'!O75*1.02</f>
        <v>129700.14</v>
      </c>
      <c r="P75" s="91">
        <f t="shared" si="12"/>
        <v>62.156616613418535</v>
      </c>
      <c r="Q75" s="333">
        <v>37.5</v>
      </c>
      <c r="R75" s="334">
        <f t="shared" si="21"/>
        <v>17185.268550000001</v>
      </c>
      <c r="S75" s="334">
        <f t="shared" si="22"/>
        <v>8005.2547659749998</v>
      </c>
      <c r="T75" s="334">
        <f t="shared" si="13"/>
        <v>972.75104999999996</v>
      </c>
      <c r="U75" s="335">
        <f t="shared" si="14"/>
        <v>155863.41436597498</v>
      </c>
      <c r="V75" s="336">
        <f t="shared" si="23"/>
        <v>194829.26795746872</v>
      </c>
    </row>
    <row r="76" spans="1:22" s="338" customFormat="1" ht="14.4" x14ac:dyDescent="0.3">
      <c r="A76" s="337" t="s">
        <v>109</v>
      </c>
      <c r="B76" s="333" t="s">
        <v>134</v>
      </c>
      <c r="C76" s="90">
        <f>'2020 (Cas)'!C76*1.02</f>
        <v>117670.26000000001</v>
      </c>
      <c r="D76" s="90">
        <f t="shared" si="15"/>
        <v>60.150931629392979</v>
      </c>
      <c r="E76" s="333">
        <v>37.5</v>
      </c>
      <c r="F76" s="334">
        <f t="shared" si="16"/>
        <v>15591.309450000002</v>
      </c>
      <c r="G76" s="334">
        <f t="shared" si="17"/>
        <v>7425.6011728928997</v>
      </c>
      <c r="H76" s="334">
        <f t="shared" si="18"/>
        <v>882.52695000000006</v>
      </c>
      <c r="I76" s="335">
        <f t="shared" si="19"/>
        <v>141569.69757289291</v>
      </c>
      <c r="J76" s="336">
        <f t="shared" si="20"/>
        <v>176962.12196611613</v>
      </c>
      <c r="M76" s="337" t="s">
        <v>209</v>
      </c>
      <c r="N76" s="333" t="s">
        <v>137</v>
      </c>
      <c r="O76" s="90">
        <f>'2020 (Cas)'!O76*1.02</f>
        <v>133407.84</v>
      </c>
      <c r="P76" s="91">
        <f t="shared" si="12"/>
        <v>63.933469648562301</v>
      </c>
      <c r="Q76" s="333">
        <v>37.5</v>
      </c>
      <c r="R76" s="334">
        <f t="shared" si="21"/>
        <v>17676.538800000002</v>
      </c>
      <c r="S76" s="334">
        <f t="shared" si="22"/>
        <v>8234.0986446000006</v>
      </c>
      <c r="T76" s="334">
        <f t="shared" si="13"/>
        <v>1000.5587999999999</v>
      </c>
      <c r="U76" s="335">
        <f t="shared" si="14"/>
        <v>160319.03624459999</v>
      </c>
      <c r="V76" s="336">
        <f t="shared" si="23"/>
        <v>200398.79530574998</v>
      </c>
    </row>
    <row r="77" spans="1:22" s="338" customFormat="1" ht="14.4" x14ac:dyDescent="0.3">
      <c r="A77" s="337" t="s">
        <v>110</v>
      </c>
      <c r="B77" s="333" t="s">
        <v>134</v>
      </c>
      <c r="C77" s="90">
        <f>'2020 (Cas)'!C77*1.02</f>
        <v>121381.02</v>
      </c>
      <c r="D77" s="90">
        <f t="shared" si="15"/>
        <v>62.047805750798723</v>
      </c>
      <c r="E77" s="333">
        <v>37.5</v>
      </c>
      <c r="F77" s="334">
        <f t="shared" si="16"/>
        <v>16082.985150000002</v>
      </c>
      <c r="G77" s="334">
        <f t="shared" si="17"/>
        <v>7659.7692949682996</v>
      </c>
      <c r="H77" s="334">
        <f t="shared" si="18"/>
        <v>910.35765000000004</v>
      </c>
      <c r="I77" s="335">
        <f t="shared" si="19"/>
        <v>146034.13209496831</v>
      </c>
      <c r="J77" s="336">
        <f t="shared" si="20"/>
        <v>182542.6651187104</v>
      </c>
      <c r="M77" s="337" t="s">
        <v>210</v>
      </c>
      <c r="N77" s="333" t="s">
        <v>137</v>
      </c>
      <c r="O77" s="90">
        <f>'2020 (Cas)'!O77*1.02</f>
        <v>137122.68</v>
      </c>
      <c r="P77" s="91">
        <f t="shared" si="12"/>
        <v>65.713744408945686</v>
      </c>
      <c r="Q77" s="333">
        <v>37.5</v>
      </c>
      <c r="R77" s="334">
        <f t="shared" si="21"/>
        <v>18168.755099999998</v>
      </c>
      <c r="S77" s="334">
        <f t="shared" si="22"/>
        <v>8463.3832129500006</v>
      </c>
      <c r="T77" s="334">
        <f t="shared" si="13"/>
        <v>1028.4200999999998</v>
      </c>
      <c r="U77" s="335">
        <f t="shared" si="14"/>
        <v>164783.23841294998</v>
      </c>
      <c r="V77" s="336">
        <f t="shared" si="23"/>
        <v>205979.04801618747</v>
      </c>
    </row>
    <row r="78" spans="1:22" s="338" customFormat="1" ht="14.4" x14ac:dyDescent="0.3">
      <c r="A78" s="337" t="s">
        <v>111</v>
      </c>
      <c r="B78" s="333" t="s">
        <v>134</v>
      </c>
      <c r="C78" s="90">
        <f>'2020 (Cas)'!C78*1.02</f>
        <v>125098.92</v>
      </c>
      <c r="D78" s="90">
        <f t="shared" si="15"/>
        <v>63.948329712460058</v>
      </c>
      <c r="E78" s="333">
        <v>37.5</v>
      </c>
      <c r="F78" s="334">
        <f t="shared" si="16"/>
        <v>16575.606899999999</v>
      </c>
      <c r="G78" s="334">
        <f t="shared" si="17"/>
        <v>7894.3879879217993</v>
      </c>
      <c r="H78" s="334">
        <f t="shared" si="18"/>
        <v>938.24189999999999</v>
      </c>
      <c r="I78" s="335">
        <f t="shared" si="19"/>
        <v>150507.15678792179</v>
      </c>
      <c r="J78" s="336">
        <f t="shared" si="20"/>
        <v>188133.94598490224</v>
      </c>
      <c r="M78" s="337" t="s">
        <v>211</v>
      </c>
      <c r="N78" s="333" t="s">
        <v>137</v>
      </c>
      <c r="O78" s="90">
        <f>'2020 (Cas)'!O78*1.02</f>
        <v>140829.36000000002</v>
      </c>
      <c r="P78" s="91">
        <f t="shared" si="12"/>
        <v>67.490108626198094</v>
      </c>
      <c r="Q78" s="333">
        <v>37.5</v>
      </c>
      <c r="R78" s="334">
        <f t="shared" si="21"/>
        <v>18659.890200000002</v>
      </c>
      <c r="S78" s="334">
        <f t="shared" si="22"/>
        <v>8692.1641359000005</v>
      </c>
      <c r="T78" s="334">
        <f t="shared" si="13"/>
        <v>1056.2202</v>
      </c>
      <c r="U78" s="335">
        <f t="shared" si="14"/>
        <v>169237.63453590003</v>
      </c>
      <c r="V78" s="336">
        <f t="shared" si="23"/>
        <v>211547.04316987505</v>
      </c>
    </row>
    <row r="79" spans="1:22" s="338" customFormat="1" ht="14.4" x14ac:dyDescent="0.3">
      <c r="A79" s="337" t="s">
        <v>112</v>
      </c>
      <c r="B79" s="333" t="s">
        <v>134</v>
      </c>
      <c r="C79" s="90">
        <f>'2020 (Cas)'!C79*1.02</f>
        <v>128815.8</v>
      </c>
      <c r="D79" s="90">
        <f t="shared" si="15"/>
        <v>65.848332268370612</v>
      </c>
      <c r="E79" s="333">
        <v>37.5</v>
      </c>
      <c r="F79" s="334">
        <f t="shared" si="16"/>
        <v>17068.093500000003</v>
      </c>
      <c r="G79" s="334">
        <f t="shared" si="17"/>
        <v>8128.9423136069991</v>
      </c>
      <c r="H79" s="334">
        <f t="shared" si="18"/>
        <v>966.11850000000004</v>
      </c>
      <c r="I79" s="335">
        <f t="shared" si="19"/>
        <v>154978.95431360701</v>
      </c>
      <c r="J79" s="336">
        <f t="shared" si="20"/>
        <v>193723.69289200875</v>
      </c>
      <c r="M79" s="337" t="s">
        <v>212</v>
      </c>
      <c r="N79" s="333" t="s">
        <v>137</v>
      </c>
      <c r="O79" s="90">
        <f>'2020 (Cas)'!O79*1.02</f>
        <v>144543.18</v>
      </c>
      <c r="P79" s="91">
        <f t="shared" si="12"/>
        <v>69.269894568690091</v>
      </c>
      <c r="Q79" s="333">
        <v>37.5</v>
      </c>
      <c r="R79" s="334">
        <f t="shared" si="21"/>
        <v>19151.97135</v>
      </c>
      <c r="S79" s="334">
        <f t="shared" si="22"/>
        <v>8921.3857485749995</v>
      </c>
      <c r="T79" s="334">
        <f t="shared" si="13"/>
        <v>1084.07385</v>
      </c>
      <c r="U79" s="335">
        <f t="shared" si="14"/>
        <v>173700.61094857499</v>
      </c>
      <c r="V79" s="336">
        <f t="shared" si="23"/>
        <v>217125.76368571873</v>
      </c>
    </row>
    <row r="80" spans="1:22" s="338" customFormat="1" ht="14.4" x14ac:dyDescent="0.3">
      <c r="A80" s="337" t="s">
        <v>113</v>
      </c>
      <c r="B80" s="333" t="s">
        <v>134</v>
      </c>
      <c r="C80" s="90">
        <f>'2020 (Cas)'!C80*1.02</f>
        <v>132532.68</v>
      </c>
      <c r="D80" s="90">
        <f t="shared" si="15"/>
        <v>67.748334824281145</v>
      </c>
      <c r="E80" s="333">
        <v>37.5</v>
      </c>
      <c r="F80" s="334">
        <f t="shared" si="16"/>
        <v>17560.580099999999</v>
      </c>
      <c r="G80" s="334">
        <f t="shared" si="17"/>
        <v>8363.4966392921979</v>
      </c>
      <c r="H80" s="334">
        <f t="shared" si="18"/>
        <v>993.99509999999987</v>
      </c>
      <c r="I80" s="335">
        <f t="shared" si="19"/>
        <v>159450.75183929218</v>
      </c>
      <c r="J80" s="336">
        <f t="shared" si="20"/>
        <v>199313.43979911524</v>
      </c>
      <c r="M80" s="337" t="s">
        <v>213</v>
      </c>
      <c r="N80" s="333" t="s">
        <v>137</v>
      </c>
      <c r="O80" s="90">
        <f>'2020 (Cas)'!O80*1.02</f>
        <v>150729.48000000001</v>
      </c>
      <c r="P80" s="91">
        <f t="shared" si="12"/>
        <v>72.234575079872215</v>
      </c>
      <c r="Q80" s="333">
        <v>37.5</v>
      </c>
      <c r="R80" s="334">
        <f t="shared" si="21"/>
        <v>19971.656100000004</v>
      </c>
      <c r="S80" s="334">
        <f t="shared" si="22"/>
        <v>9303.2119174500003</v>
      </c>
      <c r="T80" s="334">
        <f t="shared" si="13"/>
        <v>1130.4711</v>
      </c>
      <c r="U80" s="335">
        <f t="shared" si="14"/>
        <v>181134.81911745001</v>
      </c>
      <c r="V80" s="336">
        <f t="shared" si="23"/>
        <v>226418.52389681252</v>
      </c>
    </row>
    <row r="81" spans="1:22" s="338" customFormat="1" ht="14.4" x14ac:dyDescent="0.3">
      <c r="A81" s="337" t="s">
        <v>114</v>
      </c>
      <c r="B81" s="333" t="s">
        <v>134</v>
      </c>
      <c r="C81" s="90">
        <f>'2020 (Cas)'!C81*1.02</f>
        <v>136244.46</v>
      </c>
      <c r="D81" s="90">
        <f t="shared" si="15"/>
        <v>69.645730351437706</v>
      </c>
      <c r="E81" s="333">
        <v>37.5</v>
      </c>
      <c r="F81" s="334">
        <f t="shared" si="16"/>
        <v>18052.390950000001</v>
      </c>
      <c r="G81" s="334">
        <f t="shared" si="17"/>
        <v>8597.7291286358977</v>
      </c>
      <c r="H81" s="334">
        <f t="shared" si="18"/>
        <v>1021.8334499999999</v>
      </c>
      <c r="I81" s="335">
        <f t="shared" si="19"/>
        <v>163916.41352863589</v>
      </c>
      <c r="J81" s="336">
        <f t="shared" si="20"/>
        <v>204895.51691079486</v>
      </c>
      <c r="M81" s="337" t="s">
        <v>214</v>
      </c>
      <c r="N81" s="333" t="s">
        <v>137</v>
      </c>
      <c r="O81" s="90">
        <f>'2020 (Cas)'!O81*1.02</f>
        <v>155670.36000000002</v>
      </c>
      <c r="P81" s="91">
        <f t="shared" si="12"/>
        <v>74.602408945686904</v>
      </c>
      <c r="Q81" s="333">
        <v>37.5</v>
      </c>
      <c r="R81" s="334">
        <f t="shared" si="21"/>
        <v>20626.322700000004</v>
      </c>
      <c r="S81" s="334">
        <f t="shared" si="22"/>
        <v>9608.1692071500001</v>
      </c>
      <c r="T81" s="334">
        <f t="shared" si="13"/>
        <v>1167.5277000000001</v>
      </c>
      <c r="U81" s="335">
        <f t="shared" si="14"/>
        <v>187072.37960715001</v>
      </c>
      <c r="V81" s="336">
        <f t="shared" si="23"/>
        <v>233840.47450893751</v>
      </c>
    </row>
    <row r="82" spans="1:22" s="338" customFormat="1" ht="14.4" x14ac:dyDescent="0.3">
      <c r="A82" s="337" t="s">
        <v>115</v>
      </c>
      <c r="B82" s="333" t="s">
        <v>134</v>
      </c>
      <c r="C82" s="90">
        <f>'2020 (Cas)'!C82*1.02</f>
        <v>139964.4</v>
      </c>
      <c r="D82" s="90">
        <f t="shared" si="15"/>
        <v>71.547297124600632</v>
      </c>
      <c r="E82" s="333">
        <v>37.5</v>
      </c>
      <c r="F82" s="334">
        <f t="shared" si="16"/>
        <v>18545.282999999999</v>
      </c>
      <c r="G82" s="334">
        <f t="shared" si="17"/>
        <v>8832.4765561259992</v>
      </c>
      <c r="H82" s="334">
        <f t="shared" si="18"/>
        <v>1049.7329999999999</v>
      </c>
      <c r="I82" s="335">
        <f t="shared" si="19"/>
        <v>168391.892556126</v>
      </c>
      <c r="J82" s="336">
        <f t="shared" si="20"/>
        <v>210489.8656951575</v>
      </c>
      <c r="M82" s="337" t="s">
        <v>215</v>
      </c>
      <c r="N82" s="333" t="s">
        <v>137</v>
      </c>
      <c r="O82" s="90">
        <f>'2020 (Cas)'!O82*1.02</f>
        <v>160616.34</v>
      </c>
      <c r="P82" s="91">
        <f t="shared" si="12"/>
        <v>76.972686900958465</v>
      </c>
      <c r="Q82" s="333">
        <v>37.5</v>
      </c>
      <c r="R82" s="334">
        <f t="shared" si="21"/>
        <v>21281.66505</v>
      </c>
      <c r="S82" s="334">
        <f t="shared" si="22"/>
        <v>9913.4412752250009</v>
      </c>
      <c r="T82" s="334">
        <f t="shared" si="13"/>
        <v>1204.6225499999998</v>
      </c>
      <c r="U82" s="335">
        <f t="shared" si="14"/>
        <v>193016.068875225</v>
      </c>
      <c r="V82" s="336">
        <f t="shared" si="23"/>
        <v>241270.08609403126</v>
      </c>
    </row>
    <row r="83" spans="1:22" s="338" customFormat="1" ht="14.4" x14ac:dyDescent="0.3">
      <c r="A83" s="337" t="s">
        <v>116</v>
      </c>
      <c r="B83" s="333" t="s">
        <v>134</v>
      </c>
      <c r="C83" s="90">
        <f>'2020 (Cas)'!C83*1.02</f>
        <v>146156.82</v>
      </c>
      <c r="D83" s="90">
        <f t="shared" si="15"/>
        <v>74.71275143769968</v>
      </c>
      <c r="E83" s="333">
        <v>37.5</v>
      </c>
      <c r="F83" s="334">
        <f t="shared" si="16"/>
        <v>19365.77865</v>
      </c>
      <c r="G83" s="334">
        <f t="shared" si="17"/>
        <v>9223.2502419752982</v>
      </c>
      <c r="H83" s="334">
        <f t="shared" si="18"/>
        <v>1096.17615</v>
      </c>
      <c r="I83" s="335">
        <f t="shared" si="19"/>
        <v>175842.02504197531</v>
      </c>
      <c r="J83" s="336">
        <f t="shared" si="20"/>
        <v>219802.53130246914</v>
      </c>
      <c r="M83" s="337" t="s">
        <v>216</v>
      </c>
      <c r="N83" s="333" t="s">
        <v>137</v>
      </c>
      <c r="O83" s="90">
        <f>'2020 (Cas)'!O83*1.02</f>
        <v>165564.36000000002</v>
      </c>
      <c r="P83" s="91">
        <f t="shared" si="12"/>
        <v>79.343942492012786</v>
      </c>
      <c r="Q83" s="333">
        <v>37.5</v>
      </c>
      <c r="R83" s="334">
        <f t="shared" si="21"/>
        <v>21937.277700000002</v>
      </c>
      <c r="S83" s="334">
        <f t="shared" si="22"/>
        <v>10218.839254650002</v>
      </c>
      <c r="T83" s="334">
        <f t="shared" si="13"/>
        <v>1241.7327</v>
      </c>
      <c r="U83" s="335">
        <f t="shared" si="14"/>
        <v>198962.20965465001</v>
      </c>
      <c r="V83" s="336">
        <f t="shared" si="23"/>
        <v>248702.7620683125</v>
      </c>
    </row>
    <row r="84" spans="1:22" s="338" customFormat="1" ht="14.4" x14ac:dyDescent="0.3">
      <c r="A84" s="337" t="s">
        <v>117</v>
      </c>
      <c r="B84" s="333" t="s">
        <v>134</v>
      </c>
      <c r="C84" s="90">
        <f>'2020 (Cas)'!C84*1.02</f>
        <v>151108.92000000001</v>
      </c>
      <c r="D84" s="90">
        <f t="shared" si="15"/>
        <v>77.244176357827484</v>
      </c>
      <c r="E84" s="333">
        <v>37.5</v>
      </c>
      <c r="F84" s="334">
        <f t="shared" si="16"/>
        <v>20021.931900000003</v>
      </c>
      <c r="G84" s="334">
        <f t="shared" si="17"/>
        <v>9535.7533295717985</v>
      </c>
      <c r="H84" s="334">
        <f t="shared" si="18"/>
        <v>1133.3169</v>
      </c>
      <c r="I84" s="335">
        <f t="shared" si="19"/>
        <v>181799.92212957182</v>
      </c>
      <c r="J84" s="336">
        <f t="shared" si="20"/>
        <v>227249.90266196476</v>
      </c>
      <c r="M84" s="337" t="s">
        <v>217</v>
      </c>
      <c r="N84" s="333" t="s">
        <v>137</v>
      </c>
      <c r="O84" s="90">
        <f>'2020 (Cas)'!O84*1.02</f>
        <v>192777.96</v>
      </c>
      <c r="P84" s="91">
        <f t="shared" si="12"/>
        <v>92.385603833865815</v>
      </c>
      <c r="Q84" s="333">
        <v>37.5</v>
      </c>
      <c r="R84" s="334">
        <f t="shared" si="21"/>
        <v>25543.079699999998</v>
      </c>
      <c r="S84" s="334">
        <f t="shared" si="22"/>
        <v>11898.496663649999</v>
      </c>
      <c r="T84" s="334">
        <f t="shared" si="13"/>
        <v>1445.8346999999999</v>
      </c>
      <c r="U84" s="335">
        <f t="shared" si="14"/>
        <v>231665.37106365</v>
      </c>
      <c r="V84" s="336">
        <f t="shared" si="23"/>
        <v>289581.71382956253</v>
      </c>
    </row>
    <row r="85" spans="1:22" s="338" customFormat="1" ht="14.4" x14ac:dyDescent="0.3">
      <c r="A85" s="337" t="s">
        <v>118</v>
      </c>
      <c r="B85" s="333" t="s">
        <v>134</v>
      </c>
      <c r="C85" s="90">
        <f>'2020 (Cas)'!C85*1.02</f>
        <v>156065.1</v>
      </c>
      <c r="D85" s="90">
        <f t="shared" si="15"/>
        <v>79.777686900958471</v>
      </c>
      <c r="E85" s="333">
        <v>37.5</v>
      </c>
      <c r="F85" s="334">
        <f t="shared" si="16"/>
        <v>20678.625750000003</v>
      </c>
      <c r="G85" s="334">
        <f t="shared" si="17"/>
        <v>9848.5138862414988</v>
      </c>
      <c r="H85" s="334">
        <f t="shared" si="18"/>
        <v>1170.4882500000001</v>
      </c>
      <c r="I85" s="335">
        <f t="shared" si="19"/>
        <v>187762.72788624151</v>
      </c>
      <c r="J85" s="336">
        <f t="shared" si="20"/>
        <v>234703.40985780189</v>
      </c>
    </row>
    <row r="86" spans="1:22" s="338" customFormat="1" ht="14.4" x14ac:dyDescent="0.3">
      <c r="A86" s="337" t="s">
        <v>119</v>
      </c>
      <c r="B86" s="333" t="s">
        <v>134</v>
      </c>
      <c r="C86" s="90">
        <f>'2020 (Cas)'!C86*1.02</f>
        <v>161020.26</v>
      </c>
      <c r="D86" s="90">
        <f t="shared" si="15"/>
        <v>82.31067603833867</v>
      </c>
      <c r="E86" s="333">
        <v>37.5</v>
      </c>
      <c r="F86" s="334">
        <f t="shared" si="16"/>
        <v>21335.184450000001</v>
      </c>
      <c r="G86" s="334">
        <f t="shared" si="17"/>
        <v>10161.210075642899</v>
      </c>
      <c r="H86" s="334">
        <f t="shared" si="18"/>
        <v>1207.6519499999999</v>
      </c>
      <c r="I86" s="335">
        <f t="shared" si="19"/>
        <v>193724.30647564292</v>
      </c>
      <c r="J86" s="336">
        <f t="shared" si="20"/>
        <v>242155.38309455366</v>
      </c>
    </row>
    <row r="87" spans="1:22" s="338" customFormat="1" ht="14.4" x14ac:dyDescent="0.3">
      <c r="A87" s="337" t="s">
        <v>120</v>
      </c>
      <c r="B87" s="333" t="s">
        <v>134</v>
      </c>
      <c r="C87" s="90">
        <f>'2020 (Cas)'!C87*1.02</f>
        <v>188273.64</v>
      </c>
      <c r="D87" s="90">
        <f t="shared" si="15"/>
        <v>96.242116293929726</v>
      </c>
      <c r="E87" s="333">
        <v>37.5</v>
      </c>
      <c r="F87" s="334">
        <f t="shared" si="16"/>
        <v>24946.257300000005</v>
      </c>
      <c r="G87" s="334">
        <f t="shared" si="17"/>
        <v>11881.0391173506</v>
      </c>
      <c r="H87" s="334">
        <f t="shared" si="18"/>
        <v>1412.0523000000001</v>
      </c>
      <c r="I87" s="335">
        <f t="shared" si="19"/>
        <v>226512.98871735061</v>
      </c>
      <c r="J87" s="336">
        <f t="shared" si="20"/>
        <v>283141.23589668825</v>
      </c>
    </row>
  </sheetData>
  <mergeCells count="15">
    <mergeCell ref="V3:V4"/>
    <mergeCell ref="M3:M4"/>
    <mergeCell ref="N3:N4"/>
    <mergeCell ref="O3:O4"/>
    <mergeCell ref="P3:P4"/>
    <mergeCell ref="Q3:Q4"/>
    <mergeCell ref="U3:U4"/>
    <mergeCell ref="A1:J2"/>
    <mergeCell ref="A3:A4"/>
    <mergeCell ref="B3:B4"/>
    <mergeCell ref="C3:C4"/>
    <mergeCell ref="D3:D4"/>
    <mergeCell ref="E3:E4"/>
    <mergeCell ref="I3:I4"/>
    <mergeCell ref="J3:J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"/>
  <sheetViews>
    <sheetView topLeftCell="G73" workbookViewId="0">
      <selection activeCell="V84" sqref="V84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1.33203125" customWidth="1"/>
    <col min="5" max="5" width="10.1093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0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776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775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775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126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126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v>51481</v>
      </c>
      <c r="P5" s="90">
        <f>+O5*12/313/75</f>
        <v>26.316166134185302</v>
      </c>
      <c r="Q5" s="333">
        <v>37.5</v>
      </c>
      <c r="R5" s="334">
        <f>O5*R$4</f>
        <v>6821.2325000000001</v>
      </c>
      <c r="S5" s="334">
        <f>(O5+R5)*5.45%</f>
        <v>3177.4716712499999</v>
      </c>
      <c r="T5" s="334">
        <f>(O5)*0.75%</f>
        <v>386.10749999999996</v>
      </c>
      <c r="U5" s="335">
        <f>O5+R5+S5+T5</f>
        <v>61865.811671249998</v>
      </c>
      <c r="V5" s="336">
        <f>U5*1.25</f>
        <v>77332.264589062499</v>
      </c>
    </row>
    <row r="6" spans="1:22" s="338" customFormat="1" ht="14.4" x14ac:dyDescent="0.3">
      <c r="A6" s="337" t="s">
        <v>138</v>
      </c>
      <c r="B6" s="333" t="s">
        <v>134</v>
      </c>
      <c r="C6" s="90"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v>52916</v>
      </c>
      <c r="P6" s="90">
        <f t="shared" ref="P6:P69" si="6">+O6*12/313/75</f>
        <v>27.049712460063898</v>
      </c>
      <c r="Q6" s="333">
        <v>37.5</v>
      </c>
      <c r="R6" s="334">
        <f t="shared" ref="R6:R69" si="7">O6*R$4</f>
        <v>7011.3700000000008</v>
      </c>
      <c r="S6" s="334">
        <f t="shared" ref="S6:S69" si="8">(O6+R6)*5.45%</f>
        <v>3266.0416650000002</v>
      </c>
      <c r="T6" s="334">
        <f t="shared" ref="T6:T67" si="9">(O6)*0.75%</f>
        <v>396.87</v>
      </c>
      <c r="U6" s="335">
        <f t="shared" ref="U6:U67" si="10">O6+R6+S6+T6</f>
        <v>63590.281665000002</v>
      </c>
      <c r="V6" s="336">
        <f t="shared" ref="V6:V69" si="11">U6*1.25</f>
        <v>79487.852081250006</v>
      </c>
    </row>
    <row r="7" spans="1:22" s="338" customFormat="1" ht="14.4" x14ac:dyDescent="0.3">
      <c r="A7" s="337" t="s">
        <v>140</v>
      </c>
      <c r="B7" s="333" t="s">
        <v>134</v>
      </c>
      <c r="C7" s="90"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v>54377</v>
      </c>
      <c r="P7" s="90">
        <f t="shared" si="6"/>
        <v>27.796549520766771</v>
      </c>
      <c r="Q7" s="333">
        <v>37.5</v>
      </c>
      <c r="R7" s="334">
        <f t="shared" si="7"/>
        <v>7204.9525000000003</v>
      </c>
      <c r="S7" s="334">
        <f t="shared" si="8"/>
        <v>3356.21641125</v>
      </c>
      <c r="T7" s="334">
        <f t="shared" si="9"/>
        <v>407.82749999999999</v>
      </c>
      <c r="U7" s="335">
        <f t="shared" si="10"/>
        <v>65345.996411250002</v>
      </c>
      <c r="V7" s="336">
        <f t="shared" si="11"/>
        <v>81682.495514062495</v>
      </c>
    </row>
    <row r="8" spans="1:22" s="338" customFormat="1" ht="14.4" x14ac:dyDescent="0.3">
      <c r="A8" s="337" t="s">
        <v>41</v>
      </c>
      <c r="B8" s="333" t="s">
        <v>134</v>
      </c>
      <c r="C8" s="90"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v>55841</v>
      </c>
      <c r="P8" s="90">
        <f t="shared" si="6"/>
        <v>28.544920127795528</v>
      </c>
      <c r="Q8" s="333">
        <v>37.5</v>
      </c>
      <c r="R8" s="334">
        <f t="shared" si="7"/>
        <v>7398.9325000000008</v>
      </c>
      <c r="S8" s="334">
        <f t="shared" si="8"/>
        <v>3446.5763212500001</v>
      </c>
      <c r="T8" s="334">
        <f t="shared" si="9"/>
        <v>418.8075</v>
      </c>
      <c r="U8" s="335">
        <f t="shared" si="10"/>
        <v>67105.316321249993</v>
      </c>
      <c r="V8" s="336">
        <f t="shared" si="11"/>
        <v>83881.645401562491</v>
      </c>
    </row>
    <row r="9" spans="1:22" s="338" customFormat="1" ht="14.4" x14ac:dyDescent="0.3">
      <c r="A9" s="337" t="s">
        <v>42</v>
      </c>
      <c r="B9" s="333" t="s">
        <v>134</v>
      </c>
      <c r="C9" s="90"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v>57305</v>
      </c>
      <c r="P9" s="90">
        <f t="shared" si="6"/>
        <v>29.293290734824282</v>
      </c>
      <c r="Q9" s="333">
        <v>37.5</v>
      </c>
      <c r="R9" s="334">
        <f t="shared" si="7"/>
        <v>7592.9125000000004</v>
      </c>
      <c r="S9" s="334">
        <f t="shared" si="8"/>
        <v>3536.9362312499998</v>
      </c>
      <c r="T9" s="334">
        <f t="shared" si="9"/>
        <v>429.78749999999997</v>
      </c>
      <c r="U9" s="335">
        <f t="shared" si="10"/>
        <v>68864.636231249999</v>
      </c>
      <c r="V9" s="336">
        <f t="shared" si="11"/>
        <v>86080.795289062502</v>
      </c>
    </row>
    <row r="10" spans="1:22" s="338" customFormat="1" ht="14.4" x14ac:dyDescent="0.3">
      <c r="A10" s="337" t="s">
        <v>43</v>
      </c>
      <c r="B10" s="333" t="s">
        <v>134</v>
      </c>
      <c r="C10" s="90"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v>58073</v>
      </c>
      <c r="P10" s="90">
        <f t="shared" si="6"/>
        <v>29.6858785942492</v>
      </c>
      <c r="Q10" s="333">
        <v>37.5</v>
      </c>
      <c r="R10" s="334">
        <f t="shared" si="7"/>
        <v>7694.6725000000006</v>
      </c>
      <c r="S10" s="334">
        <f t="shared" si="8"/>
        <v>3584.33815125</v>
      </c>
      <c r="T10" s="334">
        <f t="shared" si="9"/>
        <v>435.54749999999996</v>
      </c>
      <c r="U10" s="335">
        <f t="shared" si="10"/>
        <v>69787.558151250007</v>
      </c>
      <c r="V10" s="336">
        <f t="shared" si="11"/>
        <v>87234.447689062508</v>
      </c>
    </row>
    <row r="11" spans="1:22" s="338" customFormat="1" ht="14.4" x14ac:dyDescent="0.3">
      <c r="A11" s="337" t="s">
        <v>44</v>
      </c>
      <c r="B11" s="333" t="s">
        <v>134</v>
      </c>
      <c r="C11" s="90">
        <v>50276</v>
      </c>
      <c r="D11" s="90">
        <f t="shared" si="0"/>
        <v>25.700191693290733</v>
      </c>
      <c r="E11" s="333">
        <v>37.5</v>
      </c>
      <c r="F11" s="334">
        <f t="shared" si="1"/>
        <v>6661.5700000000006</v>
      </c>
      <c r="G11" s="334">
        <f t="shared" si="2"/>
        <v>3172.6752755399998</v>
      </c>
      <c r="H11" s="334">
        <f t="shared" si="3"/>
        <v>377.07</v>
      </c>
      <c r="I11" s="335">
        <f t="shared" si="4"/>
        <v>60487.315275540001</v>
      </c>
      <c r="J11" s="336">
        <f t="shared" si="5"/>
        <v>75609.144094425006</v>
      </c>
      <c r="M11" s="337" t="s">
        <v>145</v>
      </c>
      <c r="N11" s="333" t="s">
        <v>137</v>
      </c>
      <c r="O11" s="90">
        <v>58844</v>
      </c>
      <c r="P11" s="90">
        <f t="shared" si="6"/>
        <v>30.08</v>
      </c>
      <c r="Q11" s="333">
        <v>37.5</v>
      </c>
      <c r="R11" s="334">
        <f t="shared" si="7"/>
        <v>7796.8300000000008</v>
      </c>
      <c r="S11" s="334">
        <f t="shared" si="8"/>
        <v>3631.9252350000002</v>
      </c>
      <c r="T11" s="334">
        <f t="shared" si="9"/>
        <v>441.33</v>
      </c>
      <c r="U11" s="335">
        <f t="shared" si="10"/>
        <v>70714.085235000006</v>
      </c>
      <c r="V11" s="336">
        <f t="shared" si="11"/>
        <v>88392.606543750007</v>
      </c>
    </row>
    <row r="12" spans="1:22" s="338" customFormat="1" ht="14.4" x14ac:dyDescent="0.3">
      <c r="A12" s="337" t="s">
        <v>45</v>
      </c>
      <c r="B12" s="333" t="s">
        <v>134</v>
      </c>
      <c r="C12" s="90">
        <v>51326</v>
      </c>
      <c r="D12" s="90">
        <f t="shared" si="0"/>
        <v>26.236932907348244</v>
      </c>
      <c r="E12" s="333">
        <v>37.5</v>
      </c>
      <c r="F12" s="334">
        <f t="shared" si="1"/>
        <v>6800.6950000000006</v>
      </c>
      <c r="G12" s="334">
        <f t="shared" si="2"/>
        <v>3238.9356987899996</v>
      </c>
      <c r="H12" s="334">
        <f t="shared" si="3"/>
        <v>384.94499999999999</v>
      </c>
      <c r="I12" s="335">
        <f t="shared" si="4"/>
        <v>61750.575698790002</v>
      </c>
      <c r="J12" s="336">
        <f t="shared" si="5"/>
        <v>77188.219623487501</v>
      </c>
      <c r="M12" s="337" t="s">
        <v>146</v>
      </c>
      <c r="N12" s="333" t="s">
        <v>137</v>
      </c>
      <c r="O12" s="90">
        <v>60327</v>
      </c>
      <c r="P12" s="90">
        <f t="shared" si="6"/>
        <v>30.838083067092654</v>
      </c>
      <c r="Q12" s="333">
        <v>37.5</v>
      </c>
      <c r="R12" s="334">
        <f t="shared" si="7"/>
        <v>7993.3275000000003</v>
      </c>
      <c r="S12" s="334">
        <f t="shared" si="8"/>
        <v>3723.4578487499998</v>
      </c>
      <c r="T12" s="334">
        <f t="shared" si="9"/>
        <v>452.45249999999999</v>
      </c>
      <c r="U12" s="335">
        <f t="shared" si="10"/>
        <v>72496.237848749995</v>
      </c>
      <c r="V12" s="336">
        <f t="shared" si="11"/>
        <v>90620.297310937487</v>
      </c>
    </row>
    <row r="13" spans="1:22" s="338" customFormat="1" ht="14.4" x14ac:dyDescent="0.3">
      <c r="A13" s="337" t="s">
        <v>46</v>
      </c>
      <c r="B13" s="333" t="s">
        <v>134</v>
      </c>
      <c r="C13" s="90">
        <v>52387</v>
      </c>
      <c r="D13" s="90">
        <f t="shared" si="0"/>
        <v>26.779297124600639</v>
      </c>
      <c r="E13" s="333">
        <v>37.5</v>
      </c>
      <c r="F13" s="334">
        <f t="shared" si="1"/>
        <v>6941.2775000000001</v>
      </c>
      <c r="G13" s="334">
        <f t="shared" si="2"/>
        <v>3305.8902788549995</v>
      </c>
      <c r="H13" s="334">
        <f t="shared" si="3"/>
        <v>392.90249999999997</v>
      </c>
      <c r="I13" s="335">
        <f t="shared" si="4"/>
        <v>63027.07027885499</v>
      </c>
      <c r="J13" s="336">
        <f t="shared" si="5"/>
        <v>78783.837848568743</v>
      </c>
      <c r="M13" s="337" t="s">
        <v>147</v>
      </c>
      <c r="N13" s="333" t="s">
        <v>137</v>
      </c>
      <c r="O13" s="90">
        <v>61245</v>
      </c>
      <c r="P13" s="90">
        <f t="shared" si="6"/>
        <v>31.3073482428115</v>
      </c>
      <c r="Q13" s="333">
        <v>37.5</v>
      </c>
      <c r="R13" s="334">
        <f t="shared" si="7"/>
        <v>8114.9625000000005</v>
      </c>
      <c r="S13" s="334">
        <f t="shared" si="8"/>
        <v>3780.1179562499997</v>
      </c>
      <c r="T13" s="334">
        <f t="shared" si="9"/>
        <v>459.33749999999998</v>
      </c>
      <c r="U13" s="335">
        <f t="shared" si="10"/>
        <v>73599.417956249992</v>
      </c>
      <c r="V13" s="336">
        <f t="shared" si="11"/>
        <v>91999.272445312497</v>
      </c>
    </row>
    <row r="14" spans="1:22" s="338" customFormat="1" ht="14.4" x14ac:dyDescent="0.3">
      <c r="A14" s="337" t="s">
        <v>47</v>
      </c>
      <c r="B14" s="333" t="s">
        <v>134</v>
      </c>
      <c r="C14" s="90">
        <v>53966</v>
      </c>
      <c r="D14" s="90">
        <f t="shared" si="0"/>
        <v>27.586453674121405</v>
      </c>
      <c r="E14" s="333">
        <v>37.5</v>
      </c>
      <c r="F14" s="334">
        <f t="shared" si="1"/>
        <v>7150.4950000000008</v>
      </c>
      <c r="G14" s="334">
        <f t="shared" si="2"/>
        <v>3405.5333343899997</v>
      </c>
      <c r="H14" s="334">
        <f t="shared" si="3"/>
        <v>404.745</v>
      </c>
      <c r="I14" s="335">
        <f t="shared" si="4"/>
        <v>64926.773334390004</v>
      </c>
      <c r="J14" s="336">
        <f t="shared" si="5"/>
        <v>81158.466667987508</v>
      </c>
      <c r="M14" s="337" t="s">
        <v>148</v>
      </c>
      <c r="N14" s="333" t="s">
        <v>137</v>
      </c>
      <c r="O14" s="90">
        <v>62158</v>
      </c>
      <c r="P14" s="90">
        <f t="shared" si="6"/>
        <v>31.774057507987219</v>
      </c>
      <c r="Q14" s="333">
        <v>37.5</v>
      </c>
      <c r="R14" s="334">
        <f t="shared" si="7"/>
        <v>8235.9350000000013</v>
      </c>
      <c r="S14" s="334">
        <f t="shared" si="8"/>
        <v>3836.4694574999999</v>
      </c>
      <c r="T14" s="334">
        <f t="shared" si="9"/>
        <v>466.185</v>
      </c>
      <c r="U14" s="335">
        <f t="shared" si="10"/>
        <v>74696.589457499998</v>
      </c>
      <c r="V14" s="336">
        <f t="shared" si="11"/>
        <v>93370.736821875005</v>
      </c>
    </row>
    <row r="15" spans="1:22" s="338" customFormat="1" ht="14.4" x14ac:dyDescent="0.3">
      <c r="A15" s="337" t="s">
        <v>48</v>
      </c>
      <c r="B15" s="333" t="s">
        <v>134</v>
      </c>
      <c r="C15" s="90">
        <v>55025</v>
      </c>
      <c r="D15" s="90">
        <f t="shared" si="0"/>
        <v>28.127795527156547</v>
      </c>
      <c r="E15" s="333">
        <v>37.5</v>
      </c>
      <c r="F15" s="334">
        <f t="shared" si="1"/>
        <v>7290.8125</v>
      </c>
      <c r="G15" s="334">
        <f t="shared" si="2"/>
        <v>3472.3617041249995</v>
      </c>
      <c r="H15" s="334">
        <f t="shared" si="3"/>
        <v>412.6875</v>
      </c>
      <c r="I15" s="335">
        <f t="shared" si="4"/>
        <v>66200.861704124996</v>
      </c>
      <c r="J15" s="336">
        <f t="shared" si="5"/>
        <v>82751.077130156249</v>
      </c>
      <c r="M15" s="337" t="s">
        <v>149</v>
      </c>
      <c r="N15" s="333" t="s">
        <v>137</v>
      </c>
      <c r="O15" s="90">
        <v>63982</v>
      </c>
      <c r="P15" s="90">
        <f t="shared" si="6"/>
        <v>32.706453674121406</v>
      </c>
      <c r="Q15" s="333">
        <v>37.5</v>
      </c>
      <c r="R15" s="334">
        <f t="shared" si="7"/>
        <v>8477.6149999999998</v>
      </c>
      <c r="S15" s="334">
        <f t="shared" si="8"/>
        <v>3949.0490175000004</v>
      </c>
      <c r="T15" s="334">
        <f t="shared" si="9"/>
        <v>479.86500000000001</v>
      </c>
      <c r="U15" s="335">
        <f t="shared" si="10"/>
        <v>76888.529017500012</v>
      </c>
      <c r="V15" s="336">
        <f t="shared" si="11"/>
        <v>96110.661271875011</v>
      </c>
    </row>
    <row r="16" spans="1:22" s="338" customFormat="1" ht="14.4" x14ac:dyDescent="0.3">
      <c r="A16" s="337" t="s">
        <v>49</v>
      </c>
      <c r="B16" s="333" t="s">
        <v>134</v>
      </c>
      <c r="C16" s="90">
        <v>55816</v>
      </c>
      <c r="D16" s="90">
        <f t="shared" si="0"/>
        <v>28.532140575079872</v>
      </c>
      <c r="E16" s="333">
        <v>37.5</v>
      </c>
      <c r="F16" s="334">
        <f t="shared" si="1"/>
        <v>7395.6200000000008</v>
      </c>
      <c r="G16" s="334">
        <f t="shared" si="2"/>
        <v>3522.2778896399996</v>
      </c>
      <c r="H16" s="334">
        <f t="shared" si="3"/>
        <v>418.62</v>
      </c>
      <c r="I16" s="335">
        <f t="shared" si="4"/>
        <v>67152.517889640003</v>
      </c>
      <c r="J16" s="336">
        <f t="shared" si="5"/>
        <v>83940.647362050004</v>
      </c>
      <c r="M16" s="337" t="s">
        <v>150</v>
      </c>
      <c r="N16" s="333" t="s">
        <v>137</v>
      </c>
      <c r="O16" s="90">
        <v>65815</v>
      </c>
      <c r="P16" s="90">
        <f t="shared" si="6"/>
        <v>33.643450479233231</v>
      </c>
      <c r="Q16" s="333">
        <v>37.5</v>
      </c>
      <c r="R16" s="334">
        <f t="shared" si="7"/>
        <v>8720.4875000000011</v>
      </c>
      <c r="S16" s="334">
        <f t="shared" si="8"/>
        <v>4062.1840687500003</v>
      </c>
      <c r="T16" s="334">
        <f t="shared" si="9"/>
        <v>493.61249999999995</v>
      </c>
      <c r="U16" s="335">
        <f t="shared" si="10"/>
        <v>79091.284068749999</v>
      </c>
      <c r="V16" s="336">
        <f t="shared" si="11"/>
        <v>98864.105085937495</v>
      </c>
    </row>
    <row r="17" spans="1:22" s="338" customFormat="1" ht="14.4" x14ac:dyDescent="0.3">
      <c r="A17" s="337" t="s">
        <v>50</v>
      </c>
      <c r="B17" s="333" t="s">
        <v>134</v>
      </c>
      <c r="C17" s="90">
        <v>56878</v>
      </c>
      <c r="D17" s="90">
        <f t="shared" si="0"/>
        <v>29.075015974440898</v>
      </c>
      <c r="E17" s="333">
        <v>37.5</v>
      </c>
      <c r="F17" s="334">
        <f t="shared" si="1"/>
        <v>7536.335</v>
      </c>
      <c r="G17" s="334">
        <f t="shared" si="2"/>
        <v>3589.2955748699997</v>
      </c>
      <c r="H17" s="334">
        <f t="shared" si="3"/>
        <v>426.58499999999998</v>
      </c>
      <c r="I17" s="335">
        <f t="shared" si="4"/>
        <v>68430.215574870002</v>
      </c>
      <c r="J17" s="336">
        <f t="shared" si="5"/>
        <v>85537.769468587503</v>
      </c>
      <c r="M17" s="337" t="s">
        <v>151</v>
      </c>
      <c r="N17" s="333" t="s">
        <v>137</v>
      </c>
      <c r="O17" s="90">
        <v>67640</v>
      </c>
      <c r="P17" s="90">
        <f t="shared" si="6"/>
        <v>34.576357827476038</v>
      </c>
      <c r="Q17" s="333">
        <v>37.5</v>
      </c>
      <c r="R17" s="334">
        <f t="shared" si="7"/>
        <v>8962.3000000000011</v>
      </c>
      <c r="S17" s="334">
        <f t="shared" si="8"/>
        <v>4174.8253500000001</v>
      </c>
      <c r="T17" s="334">
        <f t="shared" si="9"/>
        <v>507.29999999999995</v>
      </c>
      <c r="U17" s="335">
        <f t="shared" si="10"/>
        <v>81284.425350000005</v>
      </c>
      <c r="V17" s="336">
        <f t="shared" si="11"/>
        <v>101605.53168750001</v>
      </c>
    </row>
    <row r="18" spans="1:22" s="338" customFormat="1" ht="14.4" x14ac:dyDescent="0.3">
      <c r="A18" s="337" t="s">
        <v>51</v>
      </c>
      <c r="B18" s="333" t="s">
        <v>134</v>
      </c>
      <c r="C18" s="90">
        <v>58471</v>
      </c>
      <c r="D18" s="90">
        <f t="shared" si="0"/>
        <v>29.889329073482429</v>
      </c>
      <c r="E18" s="333">
        <v>37.5</v>
      </c>
      <c r="F18" s="334">
        <f t="shared" si="1"/>
        <v>7747.4075000000003</v>
      </c>
      <c r="G18" s="334">
        <f t="shared" si="2"/>
        <v>3689.8221027149998</v>
      </c>
      <c r="H18" s="334">
        <f t="shared" si="3"/>
        <v>438.53249999999997</v>
      </c>
      <c r="I18" s="335">
        <f t="shared" si="4"/>
        <v>70346.762102715002</v>
      </c>
      <c r="J18" s="336">
        <f t="shared" si="5"/>
        <v>87933.452628393745</v>
      </c>
      <c r="M18" s="337" t="s">
        <v>152</v>
      </c>
      <c r="N18" s="333" t="s">
        <v>137</v>
      </c>
      <c r="O18" s="90">
        <v>69468</v>
      </c>
      <c r="P18" s="90">
        <f t="shared" si="6"/>
        <v>35.510798722044726</v>
      </c>
      <c r="Q18" s="333">
        <v>37.5</v>
      </c>
      <c r="R18" s="334">
        <f t="shared" si="7"/>
        <v>9204.51</v>
      </c>
      <c r="S18" s="334">
        <f t="shared" si="8"/>
        <v>4287.6517949999998</v>
      </c>
      <c r="T18" s="334">
        <f t="shared" si="9"/>
        <v>521.01</v>
      </c>
      <c r="U18" s="335">
        <f t="shared" si="10"/>
        <v>83481.171794999987</v>
      </c>
      <c r="V18" s="336">
        <f t="shared" si="11"/>
        <v>104351.46474374998</v>
      </c>
    </row>
    <row r="19" spans="1:22" s="338" customFormat="1" ht="14.4" x14ac:dyDescent="0.3">
      <c r="A19" s="337" t="s">
        <v>52</v>
      </c>
      <c r="B19" s="333" t="s">
        <v>134</v>
      </c>
      <c r="C19" s="90">
        <v>60064</v>
      </c>
      <c r="D19" s="90">
        <f t="shared" si="0"/>
        <v>30.70364217252396</v>
      </c>
      <c r="E19" s="333">
        <v>37.5</v>
      </c>
      <c r="F19" s="334">
        <f t="shared" si="1"/>
        <v>7958.4800000000005</v>
      </c>
      <c r="G19" s="334">
        <f t="shared" si="2"/>
        <v>3790.3486305599995</v>
      </c>
      <c r="H19" s="334">
        <f t="shared" si="3"/>
        <v>450.47999999999996</v>
      </c>
      <c r="I19" s="335">
        <f t="shared" si="4"/>
        <v>72263.308630559986</v>
      </c>
      <c r="J19" s="336">
        <f t="shared" si="5"/>
        <v>90329.135788199987</v>
      </c>
      <c r="M19" s="337" t="s">
        <v>153</v>
      </c>
      <c r="N19" s="333" t="s">
        <v>137</v>
      </c>
      <c r="O19" s="90">
        <v>71441</v>
      </c>
      <c r="P19" s="90">
        <f t="shared" si="6"/>
        <v>36.519361022364215</v>
      </c>
      <c r="Q19" s="333">
        <v>37.5</v>
      </c>
      <c r="R19" s="334">
        <f t="shared" si="7"/>
        <v>9465.9325000000008</v>
      </c>
      <c r="S19" s="334">
        <f t="shared" si="8"/>
        <v>4409.4278212499994</v>
      </c>
      <c r="T19" s="334">
        <f t="shared" si="9"/>
        <v>535.8075</v>
      </c>
      <c r="U19" s="335">
        <f t="shared" si="10"/>
        <v>85852.167821249983</v>
      </c>
      <c r="V19" s="336">
        <f t="shared" si="11"/>
        <v>107315.20977656248</v>
      </c>
    </row>
    <row r="20" spans="1:22" s="338" customFormat="1" ht="14.4" x14ac:dyDescent="0.3">
      <c r="A20" s="337" t="s">
        <v>53</v>
      </c>
      <c r="B20" s="333" t="s">
        <v>134</v>
      </c>
      <c r="C20" s="90">
        <v>61659</v>
      </c>
      <c r="D20" s="90">
        <f t="shared" si="0"/>
        <v>31.518977635782747</v>
      </c>
      <c r="E20" s="333">
        <v>37.5</v>
      </c>
      <c r="F20" s="334">
        <f t="shared" si="1"/>
        <v>8169.8175000000001</v>
      </c>
      <c r="G20" s="334">
        <f t="shared" si="2"/>
        <v>3891.0013687349997</v>
      </c>
      <c r="H20" s="334">
        <f t="shared" si="3"/>
        <v>462.4425</v>
      </c>
      <c r="I20" s="335">
        <f t="shared" si="4"/>
        <v>74182.261368735009</v>
      </c>
      <c r="J20" s="336">
        <f t="shared" si="5"/>
        <v>92727.826710918758</v>
      </c>
      <c r="M20" s="337" t="s">
        <v>154</v>
      </c>
      <c r="N20" s="333" t="s">
        <v>137</v>
      </c>
      <c r="O20" s="90">
        <v>73440</v>
      </c>
      <c r="P20" s="90">
        <f t="shared" si="6"/>
        <v>37.541214057507986</v>
      </c>
      <c r="Q20" s="333">
        <v>37.5</v>
      </c>
      <c r="R20" s="334">
        <f t="shared" si="7"/>
        <v>9730.8000000000011</v>
      </c>
      <c r="S20" s="334">
        <f t="shared" si="8"/>
        <v>4532.8086000000003</v>
      </c>
      <c r="T20" s="334">
        <f t="shared" si="9"/>
        <v>550.79999999999995</v>
      </c>
      <c r="U20" s="335">
        <f t="shared" si="10"/>
        <v>88254.40860000001</v>
      </c>
      <c r="V20" s="336">
        <f t="shared" si="11"/>
        <v>110318.01075000002</v>
      </c>
    </row>
    <row r="21" spans="1:22" s="338" customFormat="1" ht="14.4" x14ac:dyDescent="0.3">
      <c r="A21" s="337" t="s">
        <v>54</v>
      </c>
      <c r="B21" s="333" t="s">
        <v>134</v>
      </c>
      <c r="C21" s="90">
        <v>63251</v>
      </c>
      <c r="D21" s="90">
        <f t="shared" si="0"/>
        <v>32.332779552715657</v>
      </c>
      <c r="E21" s="333">
        <v>37.5</v>
      </c>
      <c r="F21" s="334">
        <f t="shared" si="1"/>
        <v>8380.7574999999997</v>
      </c>
      <c r="G21" s="334">
        <f t="shared" si="2"/>
        <v>3991.464791415</v>
      </c>
      <c r="H21" s="334">
        <f t="shared" si="3"/>
        <v>474.38249999999999</v>
      </c>
      <c r="I21" s="335">
        <f t="shared" si="4"/>
        <v>76097.604791415011</v>
      </c>
      <c r="J21" s="336">
        <f t="shared" si="5"/>
        <v>95122.005989268771</v>
      </c>
      <c r="M21" s="337" t="s">
        <v>155</v>
      </c>
      <c r="N21" s="333" t="s">
        <v>137</v>
      </c>
      <c r="O21" s="90">
        <v>75417</v>
      </c>
      <c r="P21" s="90">
        <f t="shared" si="6"/>
        <v>38.551821086261981</v>
      </c>
      <c r="Q21" s="333">
        <v>37.5</v>
      </c>
      <c r="R21" s="334">
        <f t="shared" si="7"/>
        <v>9992.7525000000005</v>
      </c>
      <c r="S21" s="334">
        <f t="shared" si="8"/>
        <v>4654.8315112500004</v>
      </c>
      <c r="T21" s="334">
        <f t="shared" si="9"/>
        <v>565.62749999999994</v>
      </c>
      <c r="U21" s="335">
        <f t="shared" si="10"/>
        <v>90630.211511250003</v>
      </c>
      <c r="V21" s="336">
        <f t="shared" si="11"/>
        <v>113287.7643890625</v>
      </c>
    </row>
    <row r="22" spans="1:22" s="338" customFormat="1" ht="14.4" x14ac:dyDescent="0.3">
      <c r="A22" s="337" t="s">
        <v>55</v>
      </c>
      <c r="B22" s="333" t="s">
        <v>134</v>
      </c>
      <c r="C22" s="90">
        <v>65905</v>
      </c>
      <c r="D22" s="90">
        <f t="shared" si="0"/>
        <v>33.689456869009582</v>
      </c>
      <c r="E22" s="333">
        <v>37.5</v>
      </c>
      <c r="F22" s="334">
        <f t="shared" si="1"/>
        <v>8732.4125000000004</v>
      </c>
      <c r="G22" s="334">
        <f t="shared" si="2"/>
        <v>4158.945899325</v>
      </c>
      <c r="H22" s="334">
        <f t="shared" si="3"/>
        <v>494.28749999999997</v>
      </c>
      <c r="I22" s="335">
        <f t="shared" si="4"/>
        <v>79290.645899325013</v>
      </c>
      <c r="J22" s="336">
        <f t="shared" si="5"/>
        <v>99113.307374156269</v>
      </c>
      <c r="M22" s="337" t="s">
        <v>156</v>
      </c>
      <c r="N22" s="333" t="s">
        <v>137</v>
      </c>
      <c r="O22" s="90">
        <v>76719</v>
      </c>
      <c r="P22" s="90">
        <f t="shared" si="6"/>
        <v>39.217380191693287</v>
      </c>
      <c r="Q22" s="333">
        <v>37.5</v>
      </c>
      <c r="R22" s="334">
        <f t="shared" si="7"/>
        <v>10165.2675</v>
      </c>
      <c r="S22" s="334">
        <f t="shared" si="8"/>
        <v>4735.1925787500004</v>
      </c>
      <c r="T22" s="334">
        <f t="shared" si="9"/>
        <v>575.39249999999993</v>
      </c>
      <c r="U22" s="335">
        <f t="shared" si="10"/>
        <v>92194.852578750011</v>
      </c>
      <c r="V22" s="336">
        <f t="shared" si="11"/>
        <v>115243.56572343751</v>
      </c>
    </row>
    <row r="23" spans="1:22" s="338" customFormat="1" ht="14.4" x14ac:dyDescent="0.3">
      <c r="A23" s="337" t="s">
        <v>56</v>
      </c>
      <c r="B23" s="333" t="s">
        <v>134</v>
      </c>
      <c r="C23" s="90">
        <v>67498</v>
      </c>
      <c r="D23" s="90">
        <f t="shared" si="0"/>
        <v>34.503769968051117</v>
      </c>
      <c r="E23" s="333">
        <v>37.5</v>
      </c>
      <c r="F23" s="334">
        <f t="shared" si="1"/>
        <v>8943.4850000000006</v>
      </c>
      <c r="G23" s="334">
        <f t="shared" si="2"/>
        <v>4259.4724271699997</v>
      </c>
      <c r="H23" s="334">
        <f t="shared" si="3"/>
        <v>506.23499999999996</v>
      </c>
      <c r="I23" s="335">
        <f t="shared" si="4"/>
        <v>81207.192427169997</v>
      </c>
      <c r="J23" s="336">
        <f t="shared" si="5"/>
        <v>101508.9905339625</v>
      </c>
      <c r="M23" s="337" t="s">
        <v>157</v>
      </c>
      <c r="N23" s="333" t="s">
        <v>137</v>
      </c>
      <c r="O23" s="90">
        <v>78021</v>
      </c>
      <c r="P23" s="90">
        <f t="shared" si="6"/>
        <v>39.882939297124601</v>
      </c>
      <c r="Q23" s="333">
        <v>37.5</v>
      </c>
      <c r="R23" s="334">
        <f t="shared" si="7"/>
        <v>10337.782500000001</v>
      </c>
      <c r="S23" s="334">
        <f t="shared" si="8"/>
        <v>4815.5536462500004</v>
      </c>
      <c r="T23" s="334">
        <f t="shared" si="9"/>
        <v>585.15750000000003</v>
      </c>
      <c r="U23" s="335">
        <f t="shared" si="10"/>
        <v>93759.493646250005</v>
      </c>
      <c r="V23" s="336">
        <f t="shared" si="11"/>
        <v>117199.3670578125</v>
      </c>
    </row>
    <row r="24" spans="1:22" s="338" customFormat="1" ht="14.4" x14ac:dyDescent="0.3">
      <c r="A24" s="337" t="s">
        <v>57</v>
      </c>
      <c r="B24" s="333" t="s">
        <v>134</v>
      </c>
      <c r="C24" s="90">
        <v>68826</v>
      </c>
      <c r="D24" s="90">
        <f t="shared" si="0"/>
        <v>35.182619808306711</v>
      </c>
      <c r="E24" s="333">
        <v>37.5</v>
      </c>
      <c r="F24" s="334">
        <f t="shared" si="1"/>
        <v>9119.4449999999997</v>
      </c>
      <c r="G24" s="334">
        <f t="shared" si="2"/>
        <v>4343.2760862899995</v>
      </c>
      <c r="H24" s="334">
        <f t="shared" si="3"/>
        <v>516.19499999999994</v>
      </c>
      <c r="I24" s="335">
        <f t="shared" si="4"/>
        <v>82804.916086290017</v>
      </c>
      <c r="J24" s="336">
        <f t="shared" si="5"/>
        <v>103506.14510786253</v>
      </c>
      <c r="M24" s="337" t="s">
        <v>158</v>
      </c>
      <c r="N24" s="333" t="s">
        <v>137</v>
      </c>
      <c r="O24" s="90">
        <v>80610</v>
      </c>
      <c r="P24" s="90">
        <f t="shared" si="6"/>
        <v>41.206389776357831</v>
      </c>
      <c r="Q24" s="333">
        <v>37.5</v>
      </c>
      <c r="R24" s="334">
        <f t="shared" si="7"/>
        <v>10680.825000000001</v>
      </c>
      <c r="S24" s="334">
        <f t="shared" si="8"/>
        <v>4975.3499624999995</v>
      </c>
      <c r="T24" s="334">
        <f t="shared" si="9"/>
        <v>604.57499999999993</v>
      </c>
      <c r="U24" s="335">
        <f t="shared" si="10"/>
        <v>96870.749962499991</v>
      </c>
      <c r="V24" s="336">
        <f t="shared" si="11"/>
        <v>121088.43745312499</v>
      </c>
    </row>
    <row r="25" spans="1:22" s="338" customFormat="1" ht="14.4" x14ac:dyDescent="0.3">
      <c r="A25" s="337" t="s">
        <v>58</v>
      </c>
      <c r="B25" s="333" t="s">
        <v>134</v>
      </c>
      <c r="C25" s="90">
        <v>70152</v>
      </c>
      <c r="D25" s="90">
        <f t="shared" si="0"/>
        <v>35.860447284345042</v>
      </c>
      <c r="E25" s="333">
        <v>37.5</v>
      </c>
      <c r="F25" s="334">
        <f t="shared" si="1"/>
        <v>9295.1400000000012</v>
      </c>
      <c r="G25" s="334">
        <f t="shared" si="2"/>
        <v>4426.9535350799997</v>
      </c>
      <c r="H25" s="334">
        <f t="shared" si="3"/>
        <v>526.14</v>
      </c>
      <c r="I25" s="335">
        <f t="shared" si="4"/>
        <v>84400.233535079999</v>
      </c>
      <c r="J25" s="336">
        <f t="shared" si="5"/>
        <v>105500.29191884999</v>
      </c>
      <c r="M25" s="337" t="s">
        <v>159</v>
      </c>
      <c r="N25" s="333" t="s">
        <v>137</v>
      </c>
      <c r="O25" s="90">
        <v>83191</v>
      </c>
      <c r="P25" s="90">
        <f t="shared" si="6"/>
        <v>42.525750798722044</v>
      </c>
      <c r="Q25" s="333">
        <v>37.5</v>
      </c>
      <c r="R25" s="334">
        <f t="shared" si="7"/>
        <v>11022.807500000001</v>
      </c>
      <c r="S25" s="334">
        <f t="shared" si="8"/>
        <v>5134.6525087499995</v>
      </c>
      <c r="T25" s="334">
        <f t="shared" si="9"/>
        <v>623.9325</v>
      </c>
      <c r="U25" s="335">
        <f t="shared" si="10"/>
        <v>99972.392508749996</v>
      </c>
      <c r="V25" s="336">
        <f t="shared" si="11"/>
        <v>124965.49063593749</v>
      </c>
    </row>
    <row r="26" spans="1:22" s="338" customFormat="1" ht="14.4" x14ac:dyDescent="0.3">
      <c r="A26" s="337" t="s">
        <v>59</v>
      </c>
      <c r="B26" s="333" t="s">
        <v>134</v>
      </c>
      <c r="C26" s="90">
        <v>71216</v>
      </c>
      <c r="D26" s="90">
        <f t="shared" si="0"/>
        <v>36.404345047923329</v>
      </c>
      <c r="E26" s="333">
        <v>37.5</v>
      </c>
      <c r="F26" s="334">
        <f t="shared" si="1"/>
        <v>9436.1200000000008</v>
      </c>
      <c r="G26" s="334">
        <f t="shared" si="2"/>
        <v>4494.0974306399994</v>
      </c>
      <c r="H26" s="334">
        <f t="shared" si="3"/>
        <v>534.12</v>
      </c>
      <c r="I26" s="335">
        <f t="shared" si="4"/>
        <v>85680.337430639993</v>
      </c>
      <c r="J26" s="336">
        <f t="shared" si="5"/>
        <v>107100.42178829999</v>
      </c>
      <c r="M26" s="337" t="s">
        <v>160</v>
      </c>
      <c r="N26" s="333" t="s">
        <v>137</v>
      </c>
      <c r="O26" s="90">
        <v>85800</v>
      </c>
      <c r="P26" s="90">
        <f t="shared" si="6"/>
        <v>43.8594249201278</v>
      </c>
      <c r="Q26" s="333">
        <v>37.5</v>
      </c>
      <c r="R26" s="334">
        <f t="shared" si="7"/>
        <v>11368.5</v>
      </c>
      <c r="S26" s="334">
        <f t="shared" si="8"/>
        <v>5295.68325</v>
      </c>
      <c r="T26" s="334">
        <f t="shared" si="9"/>
        <v>643.5</v>
      </c>
      <c r="U26" s="335">
        <f t="shared" si="10"/>
        <v>103107.68325</v>
      </c>
      <c r="V26" s="336">
        <f t="shared" si="11"/>
        <v>128884.6040625</v>
      </c>
    </row>
    <row r="27" spans="1:22" s="338" customFormat="1" ht="14.4" x14ac:dyDescent="0.3">
      <c r="A27" s="337" t="s">
        <v>60</v>
      </c>
      <c r="B27" s="333" t="s">
        <v>134</v>
      </c>
      <c r="C27" s="90">
        <v>73337</v>
      </c>
      <c r="D27" s="90">
        <f t="shared" si="0"/>
        <v>37.488562300319487</v>
      </c>
      <c r="E27" s="333">
        <v>37.5</v>
      </c>
      <c r="F27" s="334">
        <f t="shared" si="1"/>
        <v>9717.1525000000001</v>
      </c>
      <c r="G27" s="334">
        <f t="shared" si="2"/>
        <v>4627.9434856049993</v>
      </c>
      <c r="H27" s="334">
        <f t="shared" si="3"/>
        <v>550.02750000000003</v>
      </c>
      <c r="I27" s="335">
        <f t="shared" si="4"/>
        <v>88232.123485605</v>
      </c>
      <c r="J27" s="336">
        <f t="shared" si="5"/>
        <v>110290.15435700625</v>
      </c>
      <c r="M27" s="337" t="s">
        <v>161</v>
      </c>
      <c r="N27" s="333" t="s">
        <v>137</v>
      </c>
      <c r="O27" s="90">
        <v>91481</v>
      </c>
      <c r="P27" s="90">
        <f t="shared" si="6"/>
        <v>46.763450479233228</v>
      </c>
      <c r="Q27" s="333">
        <v>37.5</v>
      </c>
      <c r="R27" s="334">
        <f t="shared" si="7"/>
        <v>12121.2325</v>
      </c>
      <c r="S27" s="334">
        <f t="shared" si="8"/>
        <v>5646.3216712499998</v>
      </c>
      <c r="T27" s="334">
        <f t="shared" si="9"/>
        <v>686.10749999999996</v>
      </c>
      <c r="U27" s="335">
        <f t="shared" si="10"/>
        <v>109934.66167125</v>
      </c>
      <c r="V27" s="336">
        <f t="shared" si="11"/>
        <v>137418.32708906248</v>
      </c>
    </row>
    <row r="28" spans="1:22" s="338" customFormat="1" ht="14.4" x14ac:dyDescent="0.3">
      <c r="A28" s="337" t="s">
        <v>61</v>
      </c>
      <c r="B28" s="333" t="s">
        <v>134</v>
      </c>
      <c r="C28" s="90">
        <v>75995</v>
      </c>
      <c r="D28" s="90">
        <f t="shared" si="0"/>
        <v>38.847284345047925</v>
      </c>
      <c r="E28" s="333">
        <v>37.5</v>
      </c>
      <c r="F28" s="334">
        <f t="shared" si="1"/>
        <v>10069.3375</v>
      </c>
      <c r="G28" s="334">
        <f t="shared" si="2"/>
        <v>4795.6770141749994</v>
      </c>
      <c r="H28" s="334">
        <f t="shared" si="3"/>
        <v>569.96249999999998</v>
      </c>
      <c r="I28" s="335">
        <f t="shared" si="4"/>
        <v>91429.97701417499</v>
      </c>
      <c r="J28" s="336">
        <f t="shared" si="5"/>
        <v>114287.47126771873</v>
      </c>
      <c r="M28" s="337" t="s">
        <v>162</v>
      </c>
      <c r="N28" s="333" t="s">
        <v>137</v>
      </c>
      <c r="O28" s="90">
        <v>94551</v>
      </c>
      <c r="P28" s="90">
        <f t="shared" si="6"/>
        <v>48.332779552715657</v>
      </c>
      <c r="Q28" s="333">
        <v>37.5</v>
      </c>
      <c r="R28" s="334">
        <f t="shared" si="7"/>
        <v>12528.007500000002</v>
      </c>
      <c r="S28" s="334">
        <f t="shared" si="8"/>
        <v>5835.8059087500005</v>
      </c>
      <c r="T28" s="334">
        <f t="shared" si="9"/>
        <v>709.13249999999994</v>
      </c>
      <c r="U28" s="335">
        <f t="shared" si="10"/>
        <v>113623.94590875001</v>
      </c>
      <c r="V28" s="336">
        <f t="shared" si="11"/>
        <v>142029.93238593751</v>
      </c>
    </row>
    <row r="29" spans="1:22" s="338" customFormat="1" ht="14.4" x14ac:dyDescent="0.3">
      <c r="A29" s="337" t="s">
        <v>62</v>
      </c>
      <c r="B29" s="333" t="s">
        <v>134</v>
      </c>
      <c r="C29" s="90">
        <v>79183</v>
      </c>
      <c r="D29" s="90">
        <f t="shared" si="0"/>
        <v>40.476932907348242</v>
      </c>
      <c r="E29" s="333">
        <v>37.5</v>
      </c>
      <c r="F29" s="334">
        <f t="shared" si="1"/>
        <v>10491.747500000001</v>
      </c>
      <c r="G29" s="334">
        <f t="shared" si="2"/>
        <v>4996.8562801949993</v>
      </c>
      <c r="H29" s="334">
        <f t="shared" si="3"/>
        <v>593.87249999999995</v>
      </c>
      <c r="I29" s="335">
        <f t="shared" si="4"/>
        <v>95265.476280194998</v>
      </c>
      <c r="J29" s="336">
        <f t="shared" si="5"/>
        <v>119081.84535024375</v>
      </c>
      <c r="M29" s="337" t="s">
        <v>163</v>
      </c>
      <c r="N29" s="333" t="s">
        <v>137</v>
      </c>
      <c r="O29" s="90">
        <v>97645</v>
      </c>
      <c r="P29" s="90">
        <f t="shared" si="6"/>
        <v>49.91437699680511</v>
      </c>
      <c r="Q29" s="333">
        <v>37.5</v>
      </c>
      <c r="R29" s="334">
        <f t="shared" si="7"/>
        <v>12937.962500000001</v>
      </c>
      <c r="S29" s="334">
        <f t="shared" si="8"/>
        <v>6026.7714562499996</v>
      </c>
      <c r="T29" s="334">
        <f t="shared" si="9"/>
        <v>732.33749999999998</v>
      </c>
      <c r="U29" s="335">
        <f t="shared" si="10"/>
        <v>117342.07145624999</v>
      </c>
      <c r="V29" s="336">
        <f t="shared" si="11"/>
        <v>146677.58932031249</v>
      </c>
    </row>
    <row r="30" spans="1:22" s="338" customFormat="1" ht="14.4" x14ac:dyDescent="0.3">
      <c r="A30" s="337" t="s">
        <v>63</v>
      </c>
      <c r="B30" s="333" t="s">
        <v>134</v>
      </c>
      <c r="C30" s="90">
        <v>81837</v>
      </c>
      <c r="D30" s="90">
        <f t="shared" si="0"/>
        <v>41.833610223642175</v>
      </c>
      <c r="E30" s="333">
        <v>37.5</v>
      </c>
      <c r="F30" s="334">
        <f t="shared" si="1"/>
        <v>10843.4025</v>
      </c>
      <c r="G30" s="334">
        <f t="shared" si="2"/>
        <v>5164.3373881049993</v>
      </c>
      <c r="H30" s="334">
        <f t="shared" si="3"/>
        <v>613.77750000000003</v>
      </c>
      <c r="I30" s="335">
        <f t="shared" si="4"/>
        <v>98458.517388104985</v>
      </c>
      <c r="J30" s="336">
        <f t="shared" si="5"/>
        <v>123073.14673513123</v>
      </c>
      <c r="M30" s="337" t="s">
        <v>164</v>
      </c>
      <c r="N30" s="333" t="s">
        <v>137</v>
      </c>
      <c r="O30" s="90">
        <v>99036</v>
      </c>
      <c r="P30" s="90">
        <f t="shared" si="6"/>
        <v>50.625431309904158</v>
      </c>
      <c r="Q30" s="333">
        <v>37.5</v>
      </c>
      <c r="R30" s="334">
        <f t="shared" si="7"/>
        <v>13122.27</v>
      </c>
      <c r="S30" s="334">
        <f t="shared" si="8"/>
        <v>6112.6257150000001</v>
      </c>
      <c r="T30" s="334">
        <f t="shared" si="9"/>
        <v>742.77</v>
      </c>
      <c r="U30" s="335">
        <f t="shared" si="10"/>
        <v>119013.66571500001</v>
      </c>
      <c r="V30" s="336">
        <f t="shared" si="11"/>
        <v>148767.08214375001</v>
      </c>
    </row>
    <row r="31" spans="1:22" s="338" customFormat="1" ht="14.4" x14ac:dyDescent="0.3">
      <c r="A31" s="337" t="s">
        <v>64</v>
      </c>
      <c r="B31" s="333" t="s">
        <v>134</v>
      </c>
      <c r="C31" s="90">
        <v>83429</v>
      </c>
      <c r="D31" s="90">
        <f t="shared" si="0"/>
        <v>42.647412140575085</v>
      </c>
      <c r="E31" s="333">
        <v>37.5</v>
      </c>
      <c r="F31" s="334">
        <f t="shared" si="1"/>
        <v>11054.342500000001</v>
      </c>
      <c r="G31" s="334">
        <f t="shared" si="2"/>
        <v>5264.8008107849992</v>
      </c>
      <c r="H31" s="334">
        <f t="shared" si="3"/>
        <v>625.71749999999997</v>
      </c>
      <c r="I31" s="335">
        <f t="shared" si="4"/>
        <v>100373.860810785</v>
      </c>
      <c r="J31" s="336">
        <f t="shared" si="5"/>
        <v>125467.32601348124</v>
      </c>
      <c r="M31" s="337" t="s">
        <v>165</v>
      </c>
      <c r="N31" s="333" t="s">
        <v>137</v>
      </c>
      <c r="O31" s="90">
        <v>100424</v>
      </c>
      <c r="P31" s="90">
        <f t="shared" si="6"/>
        <v>51.334952076677318</v>
      </c>
      <c r="Q31" s="333">
        <v>37.5</v>
      </c>
      <c r="R31" s="334">
        <f t="shared" si="7"/>
        <v>13306.18</v>
      </c>
      <c r="S31" s="334">
        <f t="shared" si="8"/>
        <v>6198.2948099999994</v>
      </c>
      <c r="T31" s="334">
        <f t="shared" si="9"/>
        <v>753.18</v>
      </c>
      <c r="U31" s="335">
        <f t="shared" si="10"/>
        <v>120681.65480999998</v>
      </c>
      <c r="V31" s="336">
        <f t="shared" si="11"/>
        <v>150852.06851249997</v>
      </c>
    </row>
    <row r="32" spans="1:22" s="338" customFormat="1" ht="14.4" x14ac:dyDescent="0.3">
      <c r="A32" s="337" t="s">
        <v>65</v>
      </c>
      <c r="B32" s="333" t="s">
        <v>134</v>
      </c>
      <c r="C32" s="90">
        <v>85021</v>
      </c>
      <c r="D32" s="90">
        <f t="shared" si="0"/>
        <v>43.461214057507988</v>
      </c>
      <c r="E32" s="333">
        <v>37.5</v>
      </c>
      <c r="F32" s="334">
        <f t="shared" si="1"/>
        <v>11265.282500000001</v>
      </c>
      <c r="G32" s="334">
        <f t="shared" si="2"/>
        <v>5365.2642334649991</v>
      </c>
      <c r="H32" s="334">
        <f t="shared" si="3"/>
        <v>637.65750000000003</v>
      </c>
      <c r="I32" s="335">
        <f t="shared" si="4"/>
        <v>102289.204233465</v>
      </c>
      <c r="J32" s="336">
        <f t="shared" si="5"/>
        <v>127861.50529183126</v>
      </c>
      <c r="M32" s="337" t="s">
        <v>166</v>
      </c>
      <c r="N32" s="333" t="s">
        <v>137</v>
      </c>
      <c r="O32" s="90">
        <v>103203</v>
      </c>
      <c r="P32" s="90">
        <f t="shared" si="6"/>
        <v>52.755527156549519</v>
      </c>
      <c r="Q32" s="333">
        <v>37.5</v>
      </c>
      <c r="R32" s="334">
        <f t="shared" si="7"/>
        <v>13674.397500000001</v>
      </c>
      <c r="S32" s="334">
        <f t="shared" si="8"/>
        <v>6369.8181637500002</v>
      </c>
      <c r="T32" s="334">
        <f t="shared" si="9"/>
        <v>774.02249999999992</v>
      </c>
      <c r="U32" s="335">
        <f t="shared" si="10"/>
        <v>124021.23816375001</v>
      </c>
      <c r="V32" s="336">
        <f t="shared" si="11"/>
        <v>155026.54770468752</v>
      </c>
    </row>
    <row r="33" spans="1:22" s="338" customFormat="1" ht="14.4" x14ac:dyDescent="0.3">
      <c r="A33" s="337" t="s">
        <v>66</v>
      </c>
      <c r="B33" s="333" t="s">
        <v>134</v>
      </c>
      <c r="C33" s="90">
        <v>86615</v>
      </c>
      <c r="D33" s="90">
        <f t="shared" si="0"/>
        <v>44.276038338658147</v>
      </c>
      <c r="E33" s="333">
        <v>37.5</v>
      </c>
      <c r="F33" s="334">
        <f t="shared" si="1"/>
        <v>11476.487500000001</v>
      </c>
      <c r="G33" s="334">
        <f t="shared" si="2"/>
        <v>5465.8538664749994</v>
      </c>
      <c r="H33" s="334">
        <f t="shared" si="3"/>
        <v>649.61249999999995</v>
      </c>
      <c r="I33" s="335">
        <f t="shared" si="4"/>
        <v>104206.953866475</v>
      </c>
      <c r="J33" s="336">
        <f t="shared" si="5"/>
        <v>130258.69233309376</v>
      </c>
      <c r="M33" s="337" t="s">
        <v>167</v>
      </c>
      <c r="N33" s="333" t="s">
        <v>137</v>
      </c>
      <c r="O33" s="90">
        <v>105978</v>
      </c>
      <c r="P33" s="90">
        <f t="shared" si="6"/>
        <v>54.174057507987214</v>
      </c>
      <c r="Q33" s="333">
        <v>37.5</v>
      </c>
      <c r="R33" s="334">
        <f t="shared" si="7"/>
        <v>14042.085000000001</v>
      </c>
      <c r="S33" s="334">
        <f t="shared" si="8"/>
        <v>6541.0946325000004</v>
      </c>
      <c r="T33" s="334">
        <f t="shared" si="9"/>
        <v>794.83499999999992</v>
      </c>
      <c r="U33" s="335">
        <f t="shared" si="10"/>
        <v>127356.01463250001</v>
      </c>
      <c r="V33" s="336">
        <f t="shared" si="11"/>
        <v>159195.01829062501</v>
      </c>
    </row>
    <row r="34" spans="1:22" s="338" customFormat="1" ht="14.4" x14ac:dyDescent="0.3">
      <c r="A34" s="337" t="s">
        <v>67</v>
      </c>
      <c r="B34" s="333" t="s">
        <v>134</v>
      </c>
      <c r="C34" s="90">
        <v>89800</v>
      </c>
      <c r="D34" s="90">
        <f t="shared" si="0"/>
        <v>45.904153354632584</v>
      </c>
      <c r="E34" s="333">
        <v>37.5</v>
      </c>
      <c r="F34" s="334">
        <f t="shared" si="1"/>
        <v>11898.5</v>
      </c>
      <c r="G34" s="334">
        <f t="shared" si="2"/>
        <v>5666.843816999999</v>
      </c>
      <c r="H34" s="334">
        <f t="shared" si="3"/>
        <v>673.5</v>
      </c>
      <c r="I34" s="335">
        <f t="shared" si="4"/>
        <v>108038.843817</v>
      </c>
      <c r="J34" s="336">
        <f t="shared" si="5"/>
        <v>135048.55477125</v>
      </c>
      <c r="M34" s="337" t="s">
        <v>168</v>
      </c>
      <c r="N34" s="333" t="s">
        <v>137</v>
      </c>
      <c r="O34" s="90">
        <v>108758</v>
      </c>
      <c r="P34" s="90">
        <f t="shared" si="6"/>
        <v>55.595143769968054</v>
      </c>
      <c r="Q34" s="333">
        <v>37.5</v>
      </c>
      <c r="R34" s="334">
        <f t="shared" si="7"/>
        <v>14410.435000000001</v>
      </c>
      <c r="S34" s="334">
        <f t="shared" si="8"/>
        <v>6712.6797074999995</v>
      </c>
      <c r="T34" s="334">
        <f t="shared" si="9"/>
        <v>815.68499999999995</v>
      </c>
      <c r="U34" s="335">
        <f t="shared" si="10"/>
        <v>130696.7997075</v>
      </c>
      <c r="V34" s="336">
        <f t="shared" si="11"/>
        <v>163370.99963437501</v>
      </c>
    </row>
    <row r="35" spans="1:22" s="338" customFormat="1" ht="14.4" x14ac:dyDescent="0.3">
      <c r="A35" s="337" t="s">
        <v>68</v>
      </c>
      <c r="B35" s="333" t="s">
        <v>134</v>
      </c>
      <c r="C35" s="90">
        <v>92986</v>
      </c>
      <c r="D35" s="90">
        <f t="shared" si="0"/>
        <v>47.532779552715652</v>
      </c>
      <c r="E35" s="333">
        <v>37.5</v>
      </c>
      <c r="F35" s="334">
        <f t="shared" si="1"/>
        <v>12320.645</v>
      </c>
      <c r="G35" s="334">
        <f t="shared" si="2"/>
        <v>5867.8968726899993</v>
      </c>
      <c r="H35" s="334">
        <f t="shared" si="3"/>
        <v>697.39499999999998</v>
      </c>
      <c r="I35" s="335">
        <f t="shared" si="4"/>
        <v>111871.93687269001</v>
      </c>
      <c r="J35" s="336">
        <f t="shared" si="5"/>
        <v>139839.92109086251</v>
      </c>
      <c r="M35" s="337" t="s">
        <v>169</v>
      </c>
      <c r="N35" s="333" t="s">
        <v>137</v>
      </c>
      <c r="O35" s="90">
        <v>112366</v>
      </c>
      <c r="P35" s="90">
        <f t="shared" si="6"/>
        <v>57.439488817891373</v>
      </c>
      <c r="Q35" s="333">
        <v>37.5</v>
      </c>
      <c r="R35" s="334">
        <f t="shared" si="7"/>
        <v>14888.495000000001</v>
      </c>
      <c r="S35" s="334">
        <f t="shared" si="8"/>
        <v>6935.3699774999995</v>
      </c>
      <c r="T35" s="334">
        <f t="shared" si="9"/>
        <v>842.745</v>
      </c>
      <c r="U35" s="335">
        <f t="shared" si="10"/>
        <v>135032.60997749999</v>
      </c>
      <c r="V35" s="336">
        <f t="shared" si="11"/>
        <v>168790.762471875</v>
      </c>
    </row>
    <row r="36" spans="1:22" s="338" customFormat="1" ht="14.4" x14ac:dyDescent="0.3">
      <c r="A36" s="337" t="s">
        <v>69</v>
      </c>
      <c r="B36" s="333" t="s">
        <v>134</v>
      </c>
      <c r="C36" s="90">
        <v>96171</v>
      </c>
      <c r="D36" s="90">
        <f t="shared" si="0"/>
        <v>49.160894568690097</v>
      </c>
      <c r="E36" s="333">
        <v>37.5</v>
      </c>
      <c r="F36" s="334">
        <f t="shared" si="1"/>
        <v>12742.657500000001</v>
      </c>
      <c r="G36" s="334">
        <f t="shared" si="2"/>
        <v>6068.8868232149998</v>
      </c>
      <c r="H36" s="334">
        <f t="shared" si="3"/>
        <v>721.28250000000003</v>
      </c>
      <c r="I36" s="335">
        <f t="shared" si="4"/>
        <v>115703.826823215</v>
      </c>
      <c r="J36" s="336">
        <f t="shared" si="5"/>
        <v>144629.78352901875</v>
      </c>
      <c r="M36" s="337" t="s">
        <v>170</v>
      </c>
      <c r="N36" s="333" t="s">
        <v>137</v>
      </c>
      <c r="O36" s="90">
        <v>115954</v>
      </c>
      <c r="P36" s="90">
        <f t="shared" si="6"/>
        <v>59.273610223642173</v>
      </c>
      <c r="Q36" s="333">
        <v>37.5</v>
      </c>
      <c r="R36" s="334">
        <f t="shared" si="7"/>
        <v>15363.905000000001</v>
      </c>
      <c r="S36" s="334">
        <f t="shared" si="8"/>
        <v>7156.8258225</v>
      </c>
      <c r="T36" s="334">
        <f t="shared" si="9"/>
        <v>869.65499999999997</v>
      </c>
      <c r="U36" s="335">
        <f t="shared" si="10"/>
        <v>139344.38582249999</v>
      </c>
      <c r="V36" s="336">
        <f t="shared" si="11"/>
        <v>174180.48227812498</v>
      </c>
    </row>
    <row r="37" spans="1:22" s="338" customFormat="1" ht="14.4" x14ac:dyDescent="0.3">
      <c r="A37" s="337" t="s">
        <v>70</v>
      </c>
      <c r="B37" s="333" t="s">
        <v>134</v>
      </c>
      <c r="C37" s="90">
        <v>99885</v>
      </c>
      <c r="D37" s="90">
        <f t="shared" si="0"/>
        <v>51.059424920127796</v>
      </c>
      <c r="E37" s="333">
        <v>37.5</v>
      </c>
      <c r="F37" s="334">
        <f t="shared" si="1"/>
        <v>13234.762500000001</v>
      </c>
      <c r="G37" s="334">
        <f t="shared" si="2"/>
        <v>6303.2594060249994</v>
      </c>
      <c r="H37" s="334">
        <f t="shared" si="3"/>
        <v>749.13749999999993</v>
      </c>
      <c r="I37" s="335">
        <f t="shared" si="4"/>
        <v>120172.15940602499</v>
      </c>
      <c r="J37" s="336">
        <f t="shared" si="5"/>
        <v>150215.19925753123</v>
      </c>
      <c r="M37" s="337" t="s">
        <v>171</v>
      </c>
      <c r="N37" s="333" t="s">
        <v>137</v>
      </c>
      <c r="O37" s="90">
        <v>119531</v>
      </c>
      <c r="P37" s="90">
        <f t="shared" si="6"/>
        <v>61.102108626198081</v>
      </c>
      <c r="Q37" s="333">
        <v>37.5</v>
      </c>
      <c r="R37" s="334">
        <f t="shared" si="7"/>
        <v>15837.8575</v>
      </c>
      <c r="S37" s="334">
        <f t="shared" si="8"/>
        <v>7377.6027337500009</v>
      </c>
      <c r="T37" s="334">
        <f t="shared" si="9"/>
        <v>896.48249999999996</v>
      </c>
      <c r="U37" s="335">
        <f t="shared" si="10"/>
        <v>143642.94273375004</v>
      </c>
      <c r="V37" s="336">
        <f t="shared" si="11"/>
        <v>179553.67841718753</v>
      </c>
    </row>
    <row r="38" spans="1:22" s="338" customFormat="1" ht="14.4" x14ac:dyDescent="0.3">
      <c r="A38" s="337" t="s">
        <v>71</v>
      </c>
      <c r="B38" s="333" t="s">
        <v>134</v>
      </c>
      <c r="C38" s="90">
        <v>100419</v>
      </c>
      <c r="D38" s="90">
        <f t="shared" si="0"/>
        <v>51.332396166134188</v>
      </c>
      <c r="E38" s="333">
        <v>37.5</v>
      </c>
      <c r="F38" s="334">
        <f t="shared" si="1"/>
        <v>13305.5175</v>
      </c>
      <c r="G38" s="334">
        <f t="shared" si="2"/>
        <v>6336.9575641349993</v>
      </c>
      <c r="H38" s="334">
        <f t="shared" si="3"/>
        <v>753.14249999999993</v>
      </c>
      <c r="I38" s="335">
        <f t="shared" si="4"/>
        <v>120814.617564135</v>
      </c>
      <c r="J38" s="336">
        <f t="shared" si="5"/>
        <v>151018.27195516875</v>
      </c>
      <c r="M38" s="337" t="s">
        <v>172</v>
      </c>
      <c r="N38" s="333" t="s">
        <v>137</v>
      </c>
      <c r="O38" s="90">
        <v>123115</v>
      </c>
      <c r="P38" s="90">
        <f t="shared" si="6"/>
        <v>62.934185303514376</v>
      </c>
      <c r="Q38" s="333">
        <v>37.5</v>
      </c>
      <c r="R38" s="334">
        <f t="shared" si="7"/>
        <v>16312.737500000001</v>
      </c>
      <c r="S38" s="334">
        <f t="shared" si="8"/>
        <v>7598.811693749999</v>
      </c>
      <c r="T38" s="334">
        <f t="shared" si="9"/>
        <v>923.36249999999995</v>
      </c>
      <c r="U38" s="335">
        <f t="shared" si="10"/>
        <v>147949.91169374998</v>
      </c>
      <c r="V38" s="336">
        <f t="shared" si="11"/>
        <v>184937.38961718747</v>
      </c>
    </row>
    <row r="39" spans="1:22" s="338" customFormat="1" ht="14.4" x14ac:dyDescent="0.3">
      <c r="A39" s="337" t="s">
        <v>72</v>
      </c>
      <c r="B39" s="333" t="s">
        <v>134</v>
      </c>
      <c r="C39" s="90">
        <v>103604</v>
      </c>
      <c r="D39" s="90">
        <f t="shared" si="0"/>
        <v>52.960511182108625</v>
      </c>
      <c r="E39" s="333">
        <v>37.5</v>
      </c>
      <c r="F39" s="334">
        <f t="shared" si="1"/>
        <v>13727.53</v>
      </c>
      <c r="G39" s="334">
        <f t="shared" si="2"/>
        <v>6537.9475146599989</v>
      </c>
      <c r="H39" s="334">
        <f t="shared" si="3"/>
        <v>777.03</v>
      </c>
      <c r="I39" s="335">
        <f t="shared" si="4"/>
        <v>124646.50751466</v>
      </c>
      <c r="J39" s="336">
        <f t="shared" si="5"/>
        <v>155808.13439332499</v>
      </c>
      <c r="M39" s="337" t="s">
        <v>173</v>
      </c>
      <c r="N39" s="333" t="s">
        <v>137</v>
      </c>
      <c r="O39" s="90">
        <v>130723</v>
      </c>
      <c r="P39" s="90">
        <f t="shared" si="6"/>
        <v>66.823258785942485</v>
      </c>
      <c r="Q39" s="333">
        <v>37.5</v>
      </c>
      <c r="R39" s="334">
        <f t="shared" si="7"/>
        <v>17320.797500000001</v>
      </c>
      <c r="S39" s="334">
        <f t="shared" si="8"/>
        <v>8068.3869637499993</v>
      </c>
      <c r="T39" s="334">
        <f t="shared" si="9"/>
        <v>980.42250000000001</v>
      </c>
      <c r="U39" s="335">
        <f t="shared" si="10"/>
        <v>157092.60696374997</v>
      </c>
      <c r="V39" s="336">
        <f t="shared" si="11"/>
        <v>196365.75870468747</v>
      </c>
    </row>
    <row r="40" spans="1:22" s="338" customFormat="1" ht="14.4" x14ac:dyDescent="0.3">
      <c r="A40" s="337" t="s">
        <v>73</v>
      </c>
      <c r="B40" s="333" t="s">
        <v>134</v>
      </c>
      <c r="C40" s="90">
        <v>106795</v>
      </c>
      <c r="D40" s="90">
        <f t="shared" si="0"/>
        <v>54.591693290734824</v>
      </c>
      <c r="E40" s="333">
        <v>37.5</v>
      </c>
      <c r="F40" s="334">
        <f t="shared" si="1"/>
        <v>14150.337500000001</v>
      </c>
      <c r="G40" s="334">
        <f t="shared" si="2"/>
        <v>6739.3160961749991</v>
      </c>
      <c r="H40" s="334">
        <f t="shared" si="3"/>
        <v>800.96249999999998</v>
      </c>
      <c r="I40" s="335">
        <f t="shared" si="4"/>
        <v>128485.61609617498</v>
      </c>
      <c r="J40" s="336">
        <f t="shared" si="5"/>
        <v>160607.02012021875</v>
      </c>
      <c r="M40" s="337" t="s">
        <v>174</v>
      </c>
      <c r="N40" s="333" t="s">
        <v>137</v>
      </c>
      <c r="O40" s="90">
        <v>134745</v>
      </c>
      <c r="P40" s="90">
        <f t="shared" si="6"/>
        <v>68.879233226837059</v>
      </c>
      <c r="Q40" s="333">
        <v>37.5</v>
      </c>
      <c r="R40" s="334">
        <f t="shared" si="7"/>
        <v>17853.712500000001</v>
      </c>
      <c r="S40" s="334">
        <f t="shared" si="8"/>
        <v>8316.6298312500003</v>
      </c>
      <c r="T40" s="334">
        <f t="shared" si="9"/>
        <v>1010.5875</v>
      </c>
      <c r="U40" s="335">
        <f t="shared" si="10"/>
        <v>161925.92983124999</v>
      </c>
      <c r="V40" s="336">
        <f t="shared" si="11"/>
        <v>202407.41228906249</v>
      </c>
    </row>
    <row r="41" spans="1:22" s="338" customFormat="1" ht="14.4" x14ac:dyDescent="0.3">
      <c r="A41" s="337" t="s">
        <v>74</v>
      </c>
      <c r="B41" s="333" t="s">
        <v>134</v>
      </c>
      <c r="C41" s="90">
        <v>109978</v>
      </c>
      <c r="D41" s="90">
        <f t="shared" si="0"/>
        <v>56.218785942492005</v>
      </c>
      <c r="E41" s="333">
        <v>37.5</v>
      </c>
      <c r="F41" s="334">
        <f t="shared" si="1"/>
        <v>14572.085000000001</v>
      </c>
      <c r="G41" s="334">
        <f t="shared" si="2"/>
        <v>6940.17983637</v>
      </c>
      <c r="H41" s="334">
        <f t="shared" si="3"/>
        <v>824.83499999999992</v>
      </c>
      <c r="I41" s="335">
        <f t="shared" si="4"/>
        <v>132315.09983637001</v>
      </c>
      <c r="J41" s="336">
        <f t="shared" si="5"/>
        <v>165393.8747954625</v>
      </c>
      <c r="M41" s="337" t="s">
        <v>175</v>
      </c>
      <c r="N41" s="333" t="s">
        <v>137</v>
      </c>
      <c r="O41" s="90">
        <v>138770</v>
      </c>
      <c r="P41" s="90">
        <f t="shared" si="6"/>
        <v>70.936741214057506</v>
      </c>
      <c r="Q41" s="333">
        <v>37.5</v>
      </c>
      <c r="R41" s="334">
        <f t="shared" si="7"/>
        <v>18387.025000000001</v>
      </c>
      <c r="S41" s="334">
        <f t="shared" si="8"/>
        <v>8565.0578624999998</v>
      </c>
      <c r="T41" s="334">
        <f t="shared" si="9"/>
        <v>1040.7749999999999</v>
      </c>
      <c r="U41" s="335">
        <f t="shared" si="10"/>
        <v>166762.85786249998</v>
      </c>
      <c r="V41" s="336">
        <f t="shared" si="11"/>
        <v>208453.57232812498</v>
      </c>
    </row>
    <row r="42" spans="1:22" s="338" customFormat="1" ht="14.4" x14ac:dyDescent="0.3">
      <c r="A42" s="337" t="s">
        <v>75</v>
      </c>
      <c r="B42" s="333" t="s">
        <v>134</v>
      </c>
      <c r="C42" s="90">
        <v>116348</v>
      </c>
      <c r="D42" s="90">
        <f t="shared" si="0"/>
        <v>59.475015974440893</v>
      </c>
      <c r="E42" s="333">
        <v>37.5</v>
      </c>
      <c r="F42" s="334">
        <f t="shared" si="1"/>
        <v>15416.11</v>
      </c>
      <c r="G42" s="334">
        <f t="shared" si="2"/>
        <v>7342.1597374199982</v>
      </c>
      <c r="H42" s="334">
        <f t="shared" si="3"/>
        <v>872.61</v>
      </c>
      <c r="I42" s="335">
        <f t="shared" si="4"/>
        <v>139978.87973741998</v>
      </c>
      <c r="J42" s="336">
        <f t="shared" si="5"/>
        <v>174973.59967177498</v>
      </c>
      <c r="M42" s="337" t="s">
        <v>727</v>
      </c>
      <c r="N42" s="333" t="s">
        <v>137</v>
      </c>
      <c r="O42" s="90">
        <f>'2021'!O42*1.02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v>118474</v>
      </c>
      <c r="D43" s="90">
        <f t="shared" si="0"/>
        <v>60.561789137380195</v>
      </c>
      <c r="E43" s="333">
        <v>37.5</v>
      </c>
      <c r="F43" s="334">
        <f t="shared" si="1"/>
        <v>15697.805</v>
      </c>
      <c r="G43" s="334">
        <f t="shared" si="2"/>
        <v>7476.3213182099989</v>
      </c>
      <c r="H43" s="334">
        <f t="shared" si="3"/>
        <v>888.55499999999995</v>
      </c>
      <c r="I43" s="335">
        <f t="shared" si="4"/>
        <v>142536.68131820997</v>
      </c>
      <c r="J43" s="336">
        <f t="shared" si="5"/>
        <v>178170.85164776247</v>
      </c>
      <c r="M43" s="337" t="s">
        <v>176</v>
      </c>
      <c r="N43" s="333" t="s">
        <v>137</v>
      </c>
      <c r="O43" s="90"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v>120598</v>
      </c>
      <c r="D44" s="90">
        <f t="shared" si="0"/>
        <v>61.647539936102234</v>
      </c>
      <c r="E44" s="333">
        <v>37.5</v>
      </c>
      <c r="F44" s="334">
        <f t="shared" si="1"/>
        <v>15979.235000000001</v>
      </c>
      <c r="G44" s="334">
        <f t="shared" si="2"/>
        <v>7610.3566886699982</v>
      </c>
      <c r="H44" s="334">
        <f t="shared" si="3"/>
        <v>904.48500000000001</v>
      </c>
      <c r="I44" s="335">
        <f t="shared" si="4"/>
        <v>145092.07668866997</v>
      </c>
      <c r="J44" s="336">
        <f t="shared" si="5"/>
        <v>181365.09586083746</v>
      </c>
      <c r="M44" s="337" t="s">
        <v>177</v>
      </c>
      <c r="N44" s="333" t="s">
        <v>137</v>
      </c>
      <c r="O44" s="90">
        <v>147662</v>
      </c>
      <c r="P44" s="90">
        <f t="shared" si="6"/>
        <v>75.482172523961665</v>
      </c>
      <c r="Q44" s="333">
        <v>37.5</v>
      </c>
      <c r="R44" s="334">
        <f t="shared" si="7"/>
        <v>19565.215</v>
      </c>
      <c r="S44" s="334">
        <f t="shared" si="8"/>
        <v>9113.8832175000007</v>
      </c>
      <c r="T44" s="334">
        <f t="shared" si="9"/>
        <v>1107.4649999999999</v>
      </c>
      <c r="U44" s="335">
        <f t="shared" si="10"/>
        <v>177448.56321749999</v>
      </c>
      <c r="V44" s="336">
        <f t="shared" si="11"/>
        <v>221810.70402187499</v>
      </c>
    </row>
    <row r="45" spans="1:22" s="338" customFormat="1" ht="14.4" x14ac:dyDescent="0.3">
      <c r="A45" s="337" t="s">
        <v>78</v>
      </c>
      <c r="B45" s="333" t="s">
        <v>134</v>
      </c>
      <c r="C45" s="90">
        <v>123250</v>
      </c>
      <c r="D45" s="90">
        <f t="shared" si="0"/>
        <v>63.003194888178911</v>
      </c>
      <c r="E45" s="333">
        <v>37.5</v>
      </c>
      <c r="F45" s="334">
        <f t="shared" si="1"/>
        <v>16330.625</v>
      </c>
      <c r="G45" s="334">
        <f t="shared" si="2"/>
        <v>7777.7115862499995</v>
      </c>
      <c r="H45" s="334">
        <f t="shared" si="3"/>
        <v>924.375</v>
      </c>
      <c r="I45" s="335">
        <f t="shared" si="4"/>
        <v>148282.71158624999</v>
      </c>
      <c r="J45" s="336">
        <f t="shared" si="5"/>
        <v>185353.38948281249</v>
      </c>
      <c r="M45" s="337" t="s">
        <v>178</v>
      </c>
      <c r="N45" s="333" t="s">
        <v>137</v>
      </c>
      <c r="O45" s="90">
        <v>150592</v>
      </c>
      <c r="P45" s="90">
        <f t="shared" si="6"/>
        <v>76.979936102236422</v>
      </c>
      <c r="Q45" s="333">
        <v>37.5</v>
      </c>
      <c r="R45" s="334">
        <f t="shared" si="7"/>
        <v>19953.440000000002</v>
      </c>
      <c r="S45" s="334">
        <f t="shared" si="8"/>
        <v>9294.7264799999994</v>
      </c>
      <c r="T45" s="334">
        <f t="shared" si="9"/>
        <v>1129.44</v>
      </c>
      <c r="U45" s="335">
        <f t="shared" si="10"/>
        <v>180969.60648000002</v>
      </c>
      <c r="V45" s="336">
        <f t="shared" si="11"/>
        <v>226212.00810000004</v>
      </c>
    </row>
    <row r="46" spans="1:22" s="338" customFormat="1" ht="14.4" x14ac:dyDescent="0.3">
      <c r="A46" s="337" t="s">
        <v>79</v>
      </c>
      <c r="B46" s="333" t="s">
        <v>134</v>
      </c>
      <c r="C46" s="90"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v>153516</v>
      </c>
      <c r="P46" s="90">
        <f t="shared" si="6"/>
        <v>78.474632587859432</v>
      </c>
      <c r="Q46" s="333">
        <v>37.5</v>
      </c>
      <c r="R46" s="334">
        <f t="shared" si="7"/>
        <v>20340.870000000003</v>
      </c>
      <c r="S46" s="334">
        <f t="shared" si="8"/>
        <v>9475.1994149999991</v>
      </c>
      <c r="T46" s="334">
        <f t="shared" si="9"/>
        <v>1151.3699999999999</v>
      </c>
      <c r="U46" s="335">
        <f t="shared" si="10"/>
        <v>184483.439415</v>
      </c>
      <c r="V46" s="336">
        <f t="shared" si="11"/>
        <v>230604.29926875001</v>
      </c>
    </row>
    <row r="47" spans="1:22" s="338" customFormat="1" ht="14.4" x14ac:dyDescent="0.3">
      <c r="A47" s="337" t="s">
        <v>80</v>
      </c>
      <c r="B47" s="333" t="s">
        <v>134</v>
      </c>
      <c r="C47" s="90">
        <v>133028</v>
      </c>
      <c r="D47" s="90">
        <f t="shared" si="0"/>
        <v>68.001533546325888</v>
      </c>
      <c r="E47" s="333">
        <v>37.5</v>
      </c>
      <c r="F47" s="334">
        <f t="shared" si="1"/>
        <v>17626.21</v>
      </c>
      <c r="G47" s="334">
        <f t="shared" si="2"/>
        <v>8394.7538896199985</v>
      </c>
      <c r="H47" s="334">
        <f t="shared" si="3"/>
        <v>997.70999999999992</v>
      </c>
      <c r="I47" s="335">
        <f t="shared" si="4"/>
        <v>160046.67388961997</v>
      </c>
      <c r="J47" s="336">
        <f t="shared" si="5"/>
        <v>200058.34236202497</v>
      </c>
      <c r="M47" s="337" t="s">
        <v>180</v>
      </c>
      <c r="N47" s="333" t="s">
        <v>137</v>
      </c>
      <c r="O47" s="90"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v>135666</v>
      </c>
      <c r="D48" s="90">
        <f t="shared" si="0"/>
        <v>69.350031948881792</v>
      </c>
      <c r="E48" s="333">
        <v>37.5</v>
      </c>
      <c r="F48" s="334">
        <f t="shared" si="1"/>
        <v>17975.745000000003</v>
      </c>
      <c r="G48" s="334">
        <f t="shared" si="2"/>
        <v>8561.2253148899981</v>
      </c>
      <c r="H48" s="334">
        <f t="shared" si="3"/>
        <v>1017.495</v>
      </c>
      <c r="I48" s="335">
        <f t="shared" si="4"/>
        <v>163220.46531489</v>
      </c>
      <c r="J48" s="336">
        <f t="shared" si="5"/>
        <v>204025.5816436125</v>
      </c>
      <c r="M48" s="337" t="s">
        <v>181</v>
      </c>
      <c r="N48" s="333" t="s">
        <v>137</v>
      </c>
      <c r="O48" s="90"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v>138304</v>
      </c>
      <c r="D49" s="90">
        <f t="shared" si="0"/>
        <v>70.698530351437697</v>
      </c>
      <c r="E49" s="333">
        <v>37.5</v>
      </c>
      <c r="F49" s="334">
        <f t="shared" si="1"/>
        <v>18325.280000000002</v>
      </c>
      <c r="G49" s="334">
        <f t="shared" si="2"/>
        <v>8727.6967401599995</v>
      </c>
      <c r="H49" s="334">
        <f t="shared" si="3"/>
        <v>1037.28</v>
      </c>
      <c r="I49" s="335">
        <f t="shared" si="4"/>
        <v>166394.25674016</v>
      </c>
      <c r="J49" s="336">
        <f t="shared" si="5"/>
        <v>207992.82092520001</v>
      </c>
      <c r="M49" s="337" t="s">
        <v>182</v>
      </c>
      <c r="N49" s="333" t="s">
        <v>137</v>
      </c>
      <c r="O49" s="90"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v>74825</v>
      </c>
      <c r="P60" s="90">
        <f t="shared" si="6"/>
        <v>38.249201277955272</v>
      </c>
      <c r="Q60" s="333">
        <v>37.5</v>
      </c>
      <c r="R60" s="334">
        <f t="shared" si="7"/>
        <v>9914.3125</v>
      </c>
      <c r="S60" s="334">
        <f t="shared" si="8"/>
        <v>4618.2925312500001</v>
      </c>
      <c r="T60" s="334">
        <f t="shared" si="9"/>
        <v>561.1875</v>
      </c>
      <c r="U60" s="335">
        <f t="shared" si="10"/>
        <v>89918.792531250001</v>
      </c>
      <c r="V60" s="336">
        <f t="shared" si="11"/>
        <v>112398.4906640625</v>
      </c>
    </row>
    <row r="61" spans="1:22" s="338" customFormat="1" ht="14.4" x14ac:dyDescent="0.3">
      <c r="A61" s="337" t="s">
        <v>94</v>
      </c>
      <c r="B61" s="333" t="s">
        <v>134</v>
      </c>
      <c r="C61" s="90"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v>78782</v>
      </c>
      <c r="P61" s="90">
        <f t="shared" si="6"/>
        <v>40.271948881789143</v>
      </c>
      <c r="Q61" s="333">
        <v>37.5</v>
      </c>
      <c r="R61" s="334">
        <f t="shared" si="7"/>
        <v>10438.615</v>
      </c>
      <c r="S61" s="334">
        <f t="shared" si="8"/>
        <v>4862.5235175000007</v>
      </c>
      <c r="T61" s="334">
        <f t="shared" si="9"/>
        <v>590.86500000000001</v>
      </c>
      <c r="U61" s="335">
        <f t="shared" si="10"/>
        <v>94674.003517500008</v>
      </c>
      <c r="V61" s="336">
        <f t="shared" si="11"/>
        <v>118342.50439687501</v>
      </c>
    </row>
    <row r="62" spans="1:22" s="338" customFormat="1" ht="14.4" x14ac:dyDescent="0.3">
      <c r="A62" s="337" t="s">
        <v>95</v>
      </c>
      <c r="B62" s="333" t="s">
        <v>134</v>
      </c>
      <c r="C62" s="90"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v>82776</v>
      </c>
      <c r="P62" s="90">
        <f t="shared" si="6"/>
        <v>42.313610223642172</v>
      </c>
      <c r="Q62" s="333">
        <v>37.5</v>
      </c>
      <c r="R62" s="334">
        <f t="shared" si="7"/>
        <v>10967.82</v>
      </c>
      <c r="S62" s="334">
        <f t="shared" si="8"/>
        <v>5109.0381900000002</v>
      </c>
      <c r="T62" s="334">
        <f t="shared" si="9"/>
        <v>620.81999999999994</v>
      </c>
      <c r="U62" s="335">
        <f t="shared" si="10"/>
        <v>99473.678190000021</v>
      </c>
      <c r="V62" s="336">
        <f t="shared" si="11"/>
        <v>124342.09773750002</v>
      </c>
    </row>
    <row r="63" spans="1:22" s="338" customFormat="1" ht="14.4" x14ac:dyDescent="0.3">
      <c r="A63" s="337" t="s">
        <v>96</v>
      </c>
      <c r="B63" s="333" t="s">
        <v>134</v>
      </c>
      <c r="C63" s="90">
        <v>70059</v>
      </c>
      <c r="D63" s="90">
        <f t="shared" si="0"/>
        <v>35.81290734824281</v>
      </c>
      <c r="E63" s="333">
        <v>37.5</v>
      </c>
      <c r="F63" s="334">
        <f t="shared" si="1"/>
        <v>9282.817500000001</v>
      </c>
      <c r="G63" s="334">
        <f t="shared" si="2"/>
        <v>4421.0847547349995</v>
      </c>
      <c r="H63" s="334">
        <f t="shared" si="3"/>
        <v>525.4425</v>
      </c>
      <c r="I63" s="335">
        <f t="shared" si="4"/>
        <v>84288.344754735008</v>
      </c>
      <c r="J63" s="336">
        <f t="shared" si="5"/>
        <v>105360.43094341876</v>
      </c>
      <c r="M63" s="337" t="s">
        <v>196</v>
      </c>
      <c r="N63" s="333" t="s">
        <v>137</v>
      </c>
      <c r="O63" s="90">
        <v>86778</v>
      </c>
      <c r="P63" s="90">
        <f t="shared" si="6"/>
        <v>44.359361022364219</v>
      </c>
      <c r="Q63" s="333">
        <v>37.5</v>
      </c>
      <c r="R63" s="334">
        <f t="shared" si="7"/>
        <v>11498.085000000001</v>
      </c>
      <c r="S63" s="334">
        <f t="shared" si="8"/>
        <v>5356.0466325000007</v>
      </c>
      <c r="T63" s="334">
        <f t="shared" si="9"/>
        <v>650.83499999999992</v>
      </c>
      <c r="U63" s="335">
        <f t="shared" si="10"/>
        <v>104282.96663250001</v>
      </c>
      <c r="V63" s="336">
        <f t="shared" si="11"/>
        <v>130353.70829062501</v>
      </c>
    </row>
    <row r="64" spans="1:22" s="338" customFormat="1" ht="14.4" x14ac:dyDescent="0.3">
      <c r="A64" s="337" t="s">
        <v>97</v>
      </c>
      <c r="B64" s="333" t="s">
        <v>134</v>
      </c>
      <c r="C64" s="90">
        <v>74061</v>
      </c>
      <c r="D64" s="90">
        <f t="shared" si="0"/>
        <v>37.858658146964856</v>
      </c>
      <c r="E64" s="333">
        <v>37.5</v>
      </c>
      <c r="F64" s="334">
        <f t="shared" si="1"/>
        <v>9813.0825000000004</v>
      </c>
      <c r="G64" s="334">
        <f t="shared" si="2"/>
        <v>4673.6316250649998</v>
      </c>
      <c r="H64" s="334">
        <f t="shared" si="3"/>
        <v>555.45749999999998</v>
      </c>
      <c r="I64" s="335">
        <f t="shared" si="4"/>
        <v>89103.171625065006</v>
      </c>
      <c r="J64" s="336">
        <f t="shared" si="5"/>
        <v>111378.96453133126</v>
      </c>
      <c r="M64" s="337" t="s">
        <v>197</v>
      </c>
      <c r="N64" s="333" t="s">
        <v>137</v>
      </c>
      <c r="O64" s="90">
        <v>90024</v>
      </c>
      <c r="P64" s="90">
        <f t="shared" si="6"/>
        <v>46.01865814696486</v>
      </c>
      <c r="Q64" s="333">
        <v>37.5</v>
      </c>
      <c r="R64" s="334">
        <f t="shared" si="7"/>
        <v>11928.18</v>
      </c>
      <c r="S64" s="334">
        <f t="shared" si="8"/>
        <v>5556.3938099999996</v>
      </c>
      <c r="T64" s="334">
        <f t="shared" si="9"/>
        <v>675.18</v>
      </c>
      <c r="U64" s="335">
        <f t="shared" si="10"/>
        <v>108183.75380999998</v>
      </c>
      <c r="V64" s="336">
        <f t="shared" si="11"/>
        <v>135229.69226249997</v>
      </c>
    </row>
    <row r="65" spans="1:22" s="338" customFormat="1" ht="14.4" x14ac:dyDescent="0.3">
      <c r="A65" s="337" t="s">
        <v>98</v>
      </c>
      <c r="B65" s="333" t="s">
        <v>134</v>
      </c>
      <c r="C65" s="90">
        <v>78064</v>
      </c>
      <c r="D65" s="90">
        <f t="shared" si="0"/>
        <v>39.904920127795528</v>
      </c>
      <c r="E65" s="333">
        <v>37.5</v>
      </c>
      <c r="F65" s="334">
        <f t="shared" si="1"/>
        <v>10343.480000000001</v>
      </c>
      <c r="G65" s="334">
        <f t="shared" si="2"/>
        <v>4926.2416005599989</v>
      </c>
      <c r="H65" s="334">
        <f t="shared" si="3"/>
        <v>585.48</v>
      </c>
      <c r="I65" s="335">
        <f t="shared" si="4"/>
        <v>93919.201600559987</v>
      </c>
      <c r="J65" s="336">
        <f t="shared" si="5"/>
        <v>117399.00200069998</v>
      </c>
      <c r="M65" s="337" t="s">
        <v>198</v>
      </c>
      <c r="N65" s="333" t="s">
        <v>137</v>
      </c>
      <c r="O65" s="90">
        <v>93274</v>
      </c>
      <c r="P65" s="90">
        <f t="shared" si="6"/>
        <v>47.68</v>
      </c>
      <c r="Q65" s="333">
        <v>37.5</v>
      </c>
      <c r="R65" s="334">
        <f t="shared" si="7"/>
        <v>12358.805</v>
      </c>
      <c r="S65" s="334">
        <f t="shared" si="8"/>
        <v>5756.9878724999999</v>
      </c>
      <c r="T65" s="334">
        <f t="shared" si="9"/>
        <v>699.55499999999995</v>
      </c>
      <c r="U65" s="335">
        <f t="shared" si="10"/>
        <v>112089.34787249999</v>
      </c>
      <c r="V65" s="336">
        <f t="shared" si="11"/>
        <v>140111.68484062498</v>
      </c>
    </row>
    <row r="66" spans="1:22" s="338" customFormat="1" ht="14.4" x14ac:dyDescent="0.3">
      <c r="A66" s="337" t="s">
        <v>99</v>
      </c>
      <c r="B66" s="333" t="s">
        <v>134</v>
      </c>
      <c r="C66" s="90">
        <v>82066</v>
      </c>
      <c r="D66" s="90">
        <f t="shared" si="0"/>
        <v>41.950670926517574</v>
      </c>
      <c r="E66" s="333">
        <v>37.5</v>
      </c>
      <c r="F66" s="334">
        <f t="shared" si="1"/>
        <v>10873.745000000001</v>
      </c>
      <c r="G66" s="334">
        <f t="shared" si="2"/>
        <v>5178.7884708899992</v>
      </c>
      <c r="H66" s="334">
        <f t="shared" si="3"/>
        <v>615.495</v>
      </c>
      <c r="I66" s="335">
        <f t="shared" si="4"/>
        <v>98734.028470889985</v>
      </c>
      <c r="J66" s="336">
        <f t="shared" si="5"/>
        <v>123417.53558861249</v>
      </c>
      <c r="M66" s="337" t="s">
        <v>199</v>
      </c>
      <c r="N66" s="333" t="s">
        <v>137</v>
      </c>
      <c r="O66" s="90">
        <v>96522</v>
      </c>
      <c r="P66" s="90">
        <f t="shared" si="6"/>
        <v>49.34031948881789</v>
      </c>
      <c r="Q66" s="333">
        <v>37.5</v>
      </c>
      <c r="R66" s="334">
        <f t="shared" si="7"/>
        <v>12789.165000000001</v>
      </c>
      <c r="S66" s="334">
        <f t="shared" si="8"/>
        <v>5957.4584925000008</v>
      </c>
      <c r="T66" s="334">
        <f t="shared" si="9"/>
        <v>723.91499999999996</v>
      </c>
      <c r="U66" s="335">
        <f t="shared" si="10"/>
        <v>115992.5384925</v>
      </c>
      <c r="V66" s="336">
        <f t="shared" si="11"/>
        <v>144990.67311562499</v>
      </c>
    </row>
    <row r="67" spans="1:22" s="338" customFormat="1" ht="14.4" x14ac:dyDescent="0.3">
      <c r="A67" s="337" t="s">
        <v>100</v>
      </c>
      <c r="B67" s="333" t="s">
        <v>134</v>
      </c>
      <c r="C67" s="90">
        <v>85322</v>
      </c>
      <c r="D67" s="90">
        <f t="shared" si="0"/>
        <v>43.615079872204475</v>
      </c>
      <c r="E67" s="333">
        <v>37.5</v>
      </c>
      <c r="F67" s="334">
        <f t="shared" si="1"/>
        <v>11305.165000000001</v>
      </c>
      <c r="G67" s="334">
        <f t="shared" si="2"/>
        <v>5384.2588881299998</v>
      </c>
      <c r="H67" s="334">
        <f t="shared" si="3"/>
        <v>639.91499999999996</v>
      </c>
      <c r="I67" s="335">
        <f t="shared" si="4"/>
        <v>102651.33888813001</v>
      </c>
      <c r="J67" s="336">
        <f t="shared" si="5"/>
        <v>128314.17361016251</v>
      </c>
      <c r="M67" s="337" t="s">
        <v>200</v>
      </c>
      <c r="N67" s="333" t="s">
        <v>137</v>
      </c>
      <c r="O67" s="90">
        <v>99767</v>
      </c>
      <c r="P67" s="90">
        <f t="shared" si="6"/>
        <v>50.9991054313099</v>
      </c>
      <c r="Q67" s="333">
        <v>37.5</v>
      </c>
      <c r="R67" s="334">
        <f t="shared" si="7"/>
        <v>13219.127500000001</v>
      </c>
      <c r="S67" s="334">
        <f t="shared" si="8"/>
        <v>6157.7439487500005</v>
      </c>
      <c r="T67" s="334">
        <f t="shared" si="9"/>
        <v>748.25249999999994</v>
      </c>
      <c r="U67" s="335">
        <f t="shared" si="10"/>
        <v>119892.12394875</v>
      </c>
      <c r="V67" s="336">
        <f t="shared" si="11"/>
        <v>149865.15493593749</v>
      </c>
    </row>
    <row r="68" spans="1:22" s="338" customFormat="1" ht="14.4" x14ac:dyDescent="0.3">
      <c r="A68" s="337" t="s">
        <v>101</v>
      </c>
      <c r="B68" s="333" t="s">
        <v>134</v>
      </c>
      <c r="C68" s="90">
        <v>88572</v>
      </c>
      <c r="D68" s="90">
        <f t="shared" si="0"/>
        <v>45.276421725239615</v>
      </c>
      <c r="E68" s="333">
        <v>37.5</v>
      </c>
      <c r="F68" s="334">
        <f t="shared" si="1"/>
        <v>11735.79</v>
      </c>
      <c r="G68" s="334">
        <f t="shared" si="2"/>
        <v>5589.3506743799999</v>
      </c>
      <c r="H68" s="334">
        <f t="shared" si="3"/>
        <v>664.29</v>
      </c>
      <c r="I68" s="335">
        <f t="shared" si="4"/>
        <v>106561.43067438</v>
      </c>
      <c r="J68" s="336">
        <f t="shared" si="5"/>
        <v>133201.78834297499</v>
      </c>
      <c r="M68" s="337" t="s">
        <v>201</v>
      </c>
      <c r="N68" s="333" t="s">
        <v>137</v>
      </c>
      <c r="O68" s="90">
        <v>104767</v>
      </c>
      <c r="P68" s="90">
        <f t="shared" si="6"/>
        <v>53.555015974440899</v>
      </c>
      <c r="Q68" s="333">
        <v>37.5</v>
      </c>
      <c r="R68" s="334">
        <f t="shared" si="7"/>
        <v>13881.627500000001</v>
      </c>
      <c r="S68" s="334">
        <f t="shared" si="8"/>
        <v>6466.3501987500003</v>
      </c>
      <c r="T68" s="334">
        <f t="shared" ref="T68:T84" si="12">(O68)*0.75%</f>
        <v>785.75249999999994</v>
      </c>
      <c r="U68" s="335">
        <f t="shared" ref="U68:U84" si="13">O68+R68+S68+T68</f>
        <v>125900.73019875001</v>
      </c>
      <c r="V68" s="336">
        <f t="shared" si="11"/>
        <v>157375.91274843752</v>
      </c>
    </row>
    <row r="69" spans="1:22" s="338" customFormat="1" ht="14.4" x14ac:dyDescent="0.3">
      <c r="A69" s="337" t="s">
        <v>102</v>
      </c>
      <c r="B69" s="333" t="s">
        <v>134</v>
      </c>
      <c r="C69" s="90">
        <v>91825</v>
      </c>
      <c r="D69" s="90">
        <f t="shared" si="0"/>
        <v>46.939297124600643</v>
      </c>
      <c r="E69" s="333">
        <v>37.5</v>
      </c>
      <c r="F69" s="334">
        <f t="shared" si="1"/>
        <v>12166.8125</v>
      </c>
      <c r="G69" s="334">
        <f t="shared" si="2"/>
        <v>5794.6317761249993</v>
      </c>
      <c r="H69" s="334">
        <f t="shared" si="3"/>
        <v>688.6875</v>
      </c>
      <c r="I69" s="335">
        <f t="shared" si="4"/>
        <v>110475.131776125</v>
      </c>
      <c r="J69" s="336">
        <f t="shared" si="5"/>
        <v>138093.91472015623</v>
      </c>
      <c r="M69" s="337" t="s">
        <v>202</v>
      </c>
      <c r="N69" s="333" t="s">
        <v>137</v>
      </c>
      <c r="O69" s="90">
        <v>108516</v>
      </c>
      <c r="P69" s="90">
        <f t="shared" si="6"/>
        <v>55.471437699680514</v>
      </c>
      <c r="Q69" s="333">
        <v>37.5</v>
      </c>
      <c r="R69" s="334">
        <f t="shared" si="7"/>
        <v>14378.37</v>
      </c>
      <c r="S69" s="334">
        <f t="shared" si="8"/>
        <v>6697.7431649999999</v>
      </c>
      <c r="T69" s="334">
        <f t="shared" si="12"/>
        <v>813.87</v>
      </c>
      <c r="U69" s="335">
        <f t="shared" si="13"/>
        <v>130405.98316499998</v>
      </c>
      <c r="V69" s="336">
        <f t="shared" si="11"/>
        <v>163007.47895624998</v>
      </c>
    </row>
    <row r="70" spans="1:22" s="338" customFormat="1" ht="14.4" x14ac:dyDescent="0.3">
      <c r="A70" s="337" t="s">
        <v>103</v>
      </c>
      <c r="B70" s="333" t="s">
        <v>134</v>
      </c>
      <c r="C70" s="90">
        <v>95073</v>
      </c>
      <c r="D70" s="90">
        <f t="shared" ref="D70:D87" si="14">+C70*12/313/75</f>
        <v>48.599616613418533</v>
      </c>
      <c r="E70" s="333">
        <v>37.5</v>
      </c>
      <c r="F70" s="334">
        <f t="shared" ref="F70:F87" si="15">C70*F$4</f>
        <v>12597.172500000001</v>
      </c>
      <c r="G70" s="334">
        <f t="shared" ref="G70:G87" si="16">(C70+F70)*5.5722%</f>
        <v>5999.5973520449998</v>
      </c>
      <c r="H70" s="334">
        <f t="shared" ref="H70:H87" si="17">(C70)*0.75%</f>
        <v>713.04750000000001</v>
      </c>
      <c r="I70" s="335">
        <f t="shared" ref="I70:I87" si="18">C70+F70+G70+H70</f>
        <v>114382.81735204501</v>
      </c>
      <c r="J70" s="336">
        <f t="shared" ref="J70:J87" si="19">I70*1.25</f>
        <v>142978.52169005625</v>
      </c>
      <c r="M70" s="337" t="s">
        <v>203</v>
      </c>
      <c r="N70" s="333" t="s">
        <v>137</v>
      </c>
      <c r="O70" s="90">
        <v>112258</v>
      </c>
      <c r="P70" s="90">
        <f t="shared" ref="P70:P84" si="20">+O70*12/313/75</f>
        <v>57.384281150159744</v>
      </c>
      <c r="Q70" s="333">
        <v>37.5</v>
      </c>
      <c r="R70" s="334">
        <f t="shared" ref="R70:R84" si="21">O70*R$4</f>
        <v>14874.185000000001</v>
      </c>
      <c r="S70" s="334">
        <f t="shared" ref="S70:S84" si="22">(O70+R70)*5.45%</f>
        <v>6928.7040824999995</v>
      </c>
      <c r="T70" s="334">
        <f t="shared" si="12"/>
        <v>841.93499999999995</v>
      </c>
      <c r="U70" s="335">
        <f t="shared" si="13"/>
        <v>134902.82408249998</v>
      </c>
      <c r="V70" s="336">
        <f t="shared" ref="V70:V84" si="23">U70*1.25</f>
        <v>168628.53010312497</v>
      </c>
    </row>
    <row r="71" spans="1:22" s="338" customFormat="1" ht="14.4" x14ac:dyDescent="0.3">
      <c r="A71" s="337" t="s">
        <v>104</v>
      </c>
      <c r="B71" s="333" t="s">
        <v>134</v>
      </c>
      <c r="C71" s="90">
        <v>100079</v>
      </c>
      <c r="D71" s="90">
        <f t="shared" si="14"/>
        <v>51.158594249201272</v>
      </c>
      <c r="E71" s="333">
        <v>37.5</v>
      </c>
      <c r="F71" s="334">
        <f t="shared" si="15"/>
        <v>13260.467500000001</v>
      </c>
      <c r="G71" s="334">
        <f t="shared" si="16"/>
        <v>6315.5018080349992</v>
      </c>
      <c r="H71" s="334">
        <f t="shared" si="17"/>
        <v>750.59249999999997</v>
      </c>
      <c r="I71" s="335">
        <f t="shared" si="18"/>
        <v>120405.561808035</v>
      </c>
      <c r="J71" s="336">
        <f t="shared" si="19"/>
        <v>150506.95226004373</v>
      </c>
      <c r="M71" s="337" t="s">
        <v>204</v>
      </c>
      <c r="N71" s="333" t="s">
        <v>137</v>
      </c>
      <c r="O71" s="90">
        <v>116009</v>
      </c>
      <c r="P71" s="90">
        <f t="shared" si="20"/>
        <v>59.301725239616609</v>
      </c>
      <c r="Q71" s="333">
        <v>37.5</v>
      </c>
      <c r="R71" s="334">
        <f t="shared" si="21"/>
        <v>15371.192500000001</v>
      </c>
      <c r="S71" s="334">
        <f t="shared" si="22"/>
        <v>7160.2204912500001</v>
      </c>
      <c r="T71" s="334">
        <f t="shared" si="12"/>
        <v>870.0675</v>
      </c>
      <c r="U71" s="335">
        <f t="shared" si="13"/>
        <v>139410.48049125</v>
      </c>
      <c r="V71" s="336">
        <f t="shared" si="23"/>
        <v>174263.10061406251</v>
      </c>
    </row>
    <row r="72" spans="1:22" s="338" customFormat="1" ht="14.4" x14ac:dyDescent="0.3">
      <c r="A72" s="337" t="s">
        <v>105</v>
      </c>
      <c r="B72" s="333" t="s">
        <v>134</v>
      </c>
      <c r="C72" s="90">
        <v>103832</v>
      </c>
      <c r="D72" s="90">
        <f t="shared" si="14"/>
        <v>53.0770607028754</v>
      </c>
      <c r="E72" s="333">
        <v>37.5</v>
      </c>
      <c r="F72" s="334">
        <f t="shared" si="15"/>
        <v>13757.740000000002</v>
      </c>
      <c r="G72" s="334">
        <f t="shared" si="16"/>
        <v>6552.3354922799999</v>
      </c>
      <c r="H72" s="334">
        <f t="shared" si="17"/>
        <v>778.74</v>
      </c>
      <c r="I72" s="335">
        <f t="shared" si="18"/>
        <v>124920.81549228002</v>
      </c>
      <c r="J72" s="336">
        <f t="shared" si="19"/>
        <v>156151.01936535002</v>
      </c>
      <c r="M72" s="337" t="s">
        <v>205</v>
      </c>
      <c r="N72" s="333" t="s">
        <v>137</v>
      </c>
      <c r="O72" s="90">
        <v>119753</v>
      </c>
      <c r="P72" s="90">
        <f t="shared" si="20"/>
        <v>61.215591054313094</v>
      </c>
      <c r="Q72" s="333">
        <v>37.5</v>
      </c>
      <c r="R72" s="334">
        <f t="shared" si="21"/>
        <v>15867.272500000001</v>
      </c>
      <c r="S72" s="334">
        <f t="shared" si="22"/>
        <v>7391.30485125</v>
      </c>
      <c r="T72" s="334">
        <f t="shared" si="12"/>
        <v>898.14749999999992</v>
      </c>
      <c r="U72" s="335">
        <f t="shared" si="13"/>
        <v>143909.72485124998</v>
      </c>
      <c r="V72" s="336">
        <f t="shared" si="23"/>
        <v>179887.15606406247</v>
      </c>
    </row>
    <row r="73" spans="1:22" s="338" customFormat="1" ht="14.4" x14ac:dyDescent="0.3">
      <c r="A73" s="337" t="s">
        <v>106</v>
      </c>
      <c r="B73" s="333" t="s">
        <v>134</v>
      </c>
      <c r="C73" s="90">
        <v>107588</v>
      </c>
      <c r="D73" s="90">
        <f t="shared" si="14"/>
        <v>54.997060702875402</v>
      </c>
      <c r="E73" s="333">
        <v>37.5</v>
      </c>
      <c r="F73" s="334">
        <f t="shared" si="15"/>
        <v>14255.41</v>
      </c>
      <c r="G73" s="334">
        <f t="shared" si="16"/>
        <v>6789.3584920199992</v>
      </c>
      <c r="H73" s="334">
        <f t="shared" si="17"/>
        <v>806.91</v>
      </c>
      <c r="I73" s="335">
        <f t="shared" si="18"/>
        <v>129439.67849202</v>
      </c>
      <c r="J73" s="336">
        <f t="shared" si="19"/>
        <v>161799.598115025</v>
      </c>
      <c r="M73" s="337" t="s">
        <v>206</v>
      </c>
      <c r="N73" s="333" t="s">
        <v>137</v>
      </c>
      <c r="O73" s="90">
        <v>123507</v>
      </c>
      <c r="P73" s="90">
        <f t="shared" si="20"/>
        <v>63.134568690095854</v>
      </c>
      <c r="Q73" s="333">
        <v>37.5</v>
      </c>
      <c r="R73" s="334">
        <f t="shared" si="21"/>
        <v>16364.677500000002</v>
      </c>
      <c r="S73" s="334">
        <f t="shared" si="22"/>
        <v>7623.0064237499992</v>
      </c>
      <c r="T73" s="334">
        <f t="shared" si="12"/>
        <v>926.30250000000001</v>
      </c>
      <c r="U73" s="335">
        <f t="shared" si="13"/>
        <v>148420.98642374997</v>
      </c>
      <c r="V73" s="336">
        <f t="shared" si="23"/>
        <v>185526.23302968746</v>
      </c>
    </row>
    <row r="74" spans="1:22" s="338" customFormat="1" ht="14.4" x14ac:dyDescent="0.3">
      <c r="A74" s="337" t="s">
        <v>107</v>
      </c>
      <c r="B74" s="333" t="s">
        <v>134</v>
      </c>
      <c r="C74" s="90">
        <v>111342</v>
      </c>
      <c r="D74" s="90">
        <f t="shared" si="14"/>
        <v>56.916038338658147</v>
      </c>
      <c r="E74" s="333">
        <v>37.5</v>
      </c>
      <c r="F74" s="334">
        <f t="shared" si="15"/>
        <v>14752.815000000001</v>
      </c>
      <c r="G74" s="334">
        <f t="shared" si="16"/>
        <v>7026.2552814299997</v>
      </c>
      <c r="H74" s="334">
        <f t="shared" si="17"/>
        <v>835.06499999999994</v>
      </c>
      <c r="I74" s="335">
        <f t="shared" si="18"/>
        <v>133956.13528143</v>
      </c>
      <c r="J74" s="336">
        <f t="shared" si="19"/>
        <v>167445.1691017875</v>
      </c>
      <c r="M74" s="337" t="s">
        <v>207</v>
      </c>
      <c r="N74" s="333" t="s">
        <v>137</v>
      </c>
      <c r="O74" s="90">
        <v>127249</v>
      </c>
      <c r="P74" s="90">
        <f t="shared" si="20"/>
        <v>65.047412140575076</v>
      </c>
      <c r="Q74" s="333">
        <v>37.5</v>
      </c>
      <c r="R74" s="334">
        <f t="shared" si="21"/>
        <v>16860.4925</v>
      </c>
      <c r="S74" s="334">
        <f t="shared" si="22"/>
        <v>7853.9673412499997</v>
      </c>
      <c r="T74" s="334">
        <f t="shared" si="12"/>
        <v>954.36749999999995</v>
      </c>
      <c r="U74" s="335">
        <f t="shared" si="13"/>
        <v>152917.82734125</v>
      </c>
      <c r="V74" s="336">
        <f t="shared" si="23"/>
        <v>191147.28417656251</v>
      </c>
    </row>
    <row r="75" spans="1:22" s="338" customFormat="1" ht="14.4" x14ac:dyDescent="0.3">
      <c r="A75" s="337" t="s">
        <v>108</v>
      </c>
      <c r="B75" s="333" t="s">
        <v>134</v>
      </c>
      <c r="C75" s="90">
        <v>115093</v>
      </c>
      <c r="D75" s="90">
        <f t="shared" si="14"/>
        <v>58.833482428115019</v>
      </c>
      <c r="E75" s="333">
        <v>37.5</v>
      </c>
      <c r="F75" s="334">
        <f t="shared" si="15"/>
        <v>15249.8225</v>
      </c>
      <c r="G75" s="334">
        <f t="shared" si="16"/>
        <v>7262.9627553449991</v>
      </c>
      <c r="H75" s="334">
        <f t="shared" si="17"/>
        <v>863.19749999999999</v>
      </c>
      <c r="I75" s="335">
        <f t="shared" si="18"/>
        <v>138468.982755345</v>
      </c>
      <c r="J75" s="336">
        <f t="shared" si="19"/>
        <v>173086.22844418127</v>
      </c>
      <c r="M75" s="337" t="s">
        <v>208</v>
      </c>
      <c r="N75" s="333" t="s">
        <v>137</v>
      </c>
      <c r="O75" s="90">
        <v>130997</v>
      </c>
      <c r="P75" s="90">
        <f t="shared" si="20"/>
        <v>66.963322683706068</v>
      </c>
      <c r="Q75" s="333">
        <v>37.5</v>
      </c>
      <c r="R75" s="334">
        <f t="shared" si="21"/>
        <v>17357.102500000001</v>
      </c>
      <c r="S75" s="334">
        <f t="shared" si="22"/>
        <v>8085.29858625</v>
      </c>
      <c r="T75" s="334">
        <f t="shared" si="12"/>
        <v>982.47749999999996</v>
      </c>
      <c r="U75" s="335">
        <f t="shared" si="13"/>
        <v>157421.87858625001</v>
      </c>
      <c r="V75" s="336">
        <f t="shared" si="23"/>
        <v>196777.34823281251</v>
      </c>
    </row>
    <row r="76" spans="1:22" s="338" customFormat="1" ht="14.4" x14ac:dyDescent="0.3">
      <c r="A76" s="337" t="s">
        <v>109</v>
      </c>
      <c r="B76" s="333" t="s">
        <v>134</v>
      </c>
      <c r="C76" s="90">
        <v>118847</v>
      </c>
      <c r="D76" s="90">
        <f t="shared" si="14"/>
        <v>60.752460063897765</v>
      </c>
      <c r="E76" s="333">
        <v>37.5</v>
      </c>
      <c r="F76" s="334">
        <f t="shared" si="15"/>
        <v>15747.227500000001</v>
      </c>
      <c r="G76" s="334">
        <f t="shared" si="16"/>
        <v>7499.8595447549997</v>
      </c>
      <c r="H76" s="334">
        <f t="shared" si="17"/>
        <v>891.35249999999996</v>
      </c>
      <c r="I76" s="335">
        <f t="shared" si="18"/>
        <v>142985.43954475501</v>
      </c>
      <c r="J76" s="336">
        <f t="shared" si="19"/>
        <v>178731.79943094376</v>
      </c>
      <c r="M76" s="337" t="s">
        <v>209</v>
      </c>
      <c r="N76" s="333" t="s">
        <v>137</v>
      </c>
      <c r="O76" s="90">
        <v>134742</v>
      </c>
      <c r="P76" s="90">
        <f t="shared" si="20"/>
        <v>68.877699680511171</v>
      </c>
      <c r="Q76" s="333">
        <v>37.5</v>
      </c>
      <c r="R76" s="334">
        <f t="shared" si="21"/>
        <v>17853.315000000002</v>
      </c>
      <c r="S76" s="334">
        <f t="shared" si="22"/>
        <v>8316.4446674999999</v>
      </c>
      <c r="T76" s="334">
        <f t="shared" si="12"/>
        <v>1010.5649999999999</v>
      </c>
      <c r="U76" s="335">
        <f t="shared" si="13"/>
        <v>161922.32466750001</v>
      </c>
      <c r="V76" s="336">
        <f t="shared" si="23"/>
        <v>202402.90583437501</v>
      </c>
    </row>
    <row r="77" spans="1:22" s="338" customFormat="1" ht="14.4" x14ac:dyDescent="0.3">
      <c r="A77" s="337" t="s">
        <v>110</v>
      </c>
      <c r="B77" s="333" t="s">
        <v>134</v>
      </c>
      <c r="C77" s="90">
        <v>122595</v>
      </c>
      <c r="D77" s="90">
        <f t="shared" si="14"/>
        <v>62.668370607028749</v>
      </c>
      <c r="E77" s="333">
        <v>37.5</v>
      </c>
      <c r="F77" s="334">
        <f t="shared" si="15"/>
        <v>16243.837500000001</v>
      </c>
      <c r="G77" s="334">
        <f t="shared" si="16"/>
        <v>7736.3777031749987</v>
      </c>
      <c r="H77" s="334">
        <f t="shared" si="17"/>
        <v>919.46249999999998</v>
      </c>
      <c r="I77" s="335">
        <f t="shared" si="18"/>
        <v>147494.677703175</v>
      </c>
      <c r="J77" s="336">
        <f t="shared" si="19"/>
        <v>184368.34712896874</v>
      </c>
      <c r="M77" s="337" t="s">
        <v>210</v>
      </c>
      <c r="N77" s="333" t="s">
        <v>137</v>
      </c>
      <c r="O77" s="90">
        <v>138494</v>
      </c>
      <c r="P77" s="90">
        <f t="shared" si="20"/>
        <v>70.795654952076674</v>
      </c>
      <c r="Q77" s="333">
        <v>37.5</v>
      </c>
      <c r="R77" s="334">
        <f t="shared" si="21"/>
        <v>18350.455000000002</v>
      </c>
      <c r="S77" s="334">
        <f t="shared" si="22"/>
        <v>8548.0227975000016</v>
      </c>
      <c r="T77" s="334">
        <f t="shared" si="12"/>
        <v>1038.7049999999999</v>
      </c>
      <c r="U77" s="335">
        <f t="shared" si="13"/>
        <v>166431.18279750002</v>
      </c>
      <c r="V77" s="336">
        <f t="shared" si="23"/>
        <v>208038.97849687503</v>
      </c>
    </row>
    <row r="78" spans="1:22" s="338" customFormat="1" ht="14.4" x14ac:dyDescent="0.3">
      <c r="A78" s="337" t="s">
        <v>111</v>
      </c>
      <c r="B78" s="333" t="s">
        <v>134</v>
      </c>
      <c r="C78" s="90">
        <v>126350</v>
      </c>
      <c r="D78" s="90">
        <f t="shared" si="14"/>
        <v>64.587859424920126</v>
      </c>
      <c r="E78" s="333">
        <v>37.5</v>
      </c>
      <c r="F78" s="334">
        <f t="shared" si="15"/>
        <v>16741.375</v>
      </c>
      <c r="G78" s="334">
        <f t="shared" si="16"/>
        <v>7973.3375977499991</v>
      </c>
      <c r="H78" s="334">
        <f t="shared" si="17"/>
        <v>947.625</v>
      </c>
      <c r="I78" s="335">
        <f t="shared" si="18"/>
        <v>152012.33759775001</v>
      </c>
      <c r="J78" s="336">
        <f t="shared" si="19"/>
        <v>190015.42199718751</v>
      </c>
      <c r="M78" s="337" t="s">
        <v>211</v>
      </c>
      <c r="N78" s="333" t="s">
        <v>137</v>
      </c>
      <c r="O78" s="90">
        <v>142237</v>
      </c>
      <c r="P78" s="90">
        <f t="shared" si="20"/>
        <v>72.709009584664543</v>
      </c>
      <c r="Q78" s="333">
        <v>37.5</v>
      </c>
      <c r="R78" s="334">
        <f t="shared" si="21"/>
        <v>18846.4025</v>
      </c>
      <c r="S78" s="334">
        <f t="shared" si="22"/>
        <v>8779.0454362500004</v>
      </c>
      <c r="T78" s="334">
        <f t="shared" si="12"/>
        <v>1066.7774999999999</v>
      </c>
      <c r="U78" s="335">
        <f t="shared" si="13"/>
        <v>170929.22543624998</v>
      </c>
      <c r="V78" s="336">
        <f t="shared" si="23"/>
        <v>213661.53179531248</v>
      </c>
    </row>
    <row r="79" spans="1:22" s="338" customFormat="1" ht="14.4" x14ac:dyDescent="0.3">
      <c r="A79" s="337" t="s">
        <v>112</v>
      </c>
      <c r="B79" s="333" t="s">
        <v>134</v>
      </c>
      <c r="C79" s="90">
        <v>130104</v>
      </c>
      <c r="D79" s="90">
        <f t="shared" si="14"/>
        <v>66.506837060702878</v>
      </c>
      <c r="E79" s="333">
        <v>37.5</v>
      </c>
      <c r="F79" s="334">
        <f t="shared" si="15"/>
        <v>17238.780000000002</v>
      </c>
      <c r="G79" s="334">
        <f t="shared" si="16"/>
        <v>8210.2343871599987</v>
      </c>
      <c r="H79" s="334">
        <f t="shared" si="17"/>
        <v>975.78</v>
      </c>
      <c r="I79" s="335">
        <f t="shared" si="18"/>
        <v>156528.79438715999</v>
      </c>
      <c r="J79" s="336">
        <f t="shared" si="19"/>
        <v>195660.99298394998</v>
      </c>
      <c r="M79" s="337" t="s">
        <v>212</v>
      </c>
      <c r="N79" s="333" t="s">
        <v>137</v>
      </c>
      <c r="O79" s="90">
        <v>145988</v>
      </c>
      <c r="P79" s="90">
        <f t="shared" si="20"/>
        <v>74.626453674121407</v>
      </c>
      <c r="Q79" s="333">
        <v>37.5</v>
      </c>
      <c r="R79" s="334">
        <f t="shared" si="21"/>
        <v>19343.41</v>
      </c>
      <c r="S79" s="334">
        <f t="shared" si="22"/>
        <v>9010.5618450000002</v>
      </c>
      <c r="T79" s="334">
        <f t="shared" si="12"/>
        <v>1094.9099999999999</v>
      </c>
      <c r="U79" s="335">
        <f t="shared" si="13"/>
        <v>175436.881845</v>
      </c>
      <c r="V79" s="336">
        <f t="shared" si="23"/>
        <v>219296.10230624999</v>
      </c>
    </row>
    <row r="80" spans="1:22" s="338" customFormat="1" ht="14.4" x14ac:dyDescent="0.3">
      <c r="A80" s="337" t="s">
        <v>113</v>
      </c>
      <c r="B80" s="333" t="s">
        <v>134</v>
      </c>
      <c r="C80" s="90">
        <v>133858</v>
      </c>
      <c r="D80" s="90">
        <f t="shared" si="14"/>
        <v>68.425814696485631</v>
      </c>
      <c r="E80" s="333">
        <v>37.5</v>
      </c>
      <c r="F80" s="334">
        <f t="shared" si="15"/>
        <v>17736.185000000001</v>
      </c>
      <c r="G80" s="334">
        <f t="shared" si="16"/>
        <v>8447.1311765699993</v>
      </c>
      <c r="H80" s="334">
        <f t="shared" si="17"/>
        <v>1003.9349999999999</v>
      </c>
      <c r="I80" s="335">
        <f t="shared" si="18"/>
        <v>161045.25117656999</v>
      </c>
      <c r="J80" s="336">
        <f t="shared" si="19"/>
        <v>201306.56397071248</v>
      </c>
      <c r="M80" s="337" t="s">
        <v>213</v>
      </c>
      <c r="N80" s="333" t="s">
        <v>137</v>
      </c>
      <c r="O80" s="90">
        <v>152236</v>
      </c>
      <c r="P80" s="90">
        <f t="shared" si="20"/>
        <v>77.820319488817887</v>
      </c>
      <c r="Q80" s="333">
        <v>37.5</v>
      </c>
      <c r="R80" s="334">
        <f t="shared" si="21"/>
        <v>20171.27</v>
      </c>
      <c r="S80" s="334">
        <f t="shared" si="22"/>
        <v>9396.1962149999999</v>
      </c>
      <c r="T80" s="334">
        <f t="shared" si="12"/>
        <v>1141.77</v>
      </c>
      <c r="U80" s="335">
        <f t="shared" si="13"/>
        <v>182945.23621499998</v>
      </c>
      <c r="V80" s="336">
        <f t="shared" si="23"/>
        <v>228681.54526874999</v>
      </c>
    </row>
    <row r="81" spans="1:22" s="338" customFormat="1" ht="14.4" x14ac:dyDescent="0.3">
      <c r="A81" s="337" t="s">
        <v>114</v>
      </c>
      <c r="B81" s="333" t="s">
        <v>134</v>
      </c>
      <c r="C81" s="90">
        <v>137606</v>
      </c>
      <c r="D81" s="90">
        <f t="shared" si="14"/>
        <v>70.341725239616608</v>
      </c>
      <c r="E81" s="333">
        <v>37.5</v>
      </c>
      <c r="F81" s="334">
        <f t="shared" si="15"/>
        <v>18232.795000000002</v>
      </c>
      <c r="G81" s="334">
        <f t="shared" si="16"/>
        <v>8683.6493349899993</v>
      </c>
      <c r="H81" s="334">
        <f t="shared" si="17"/>
        <v>1032.0450000000001</v>
      </c>
      <c r="I81" s="335">
        <f t="shared" si="18"/>
        <v>165554.48933499004</v>
      </c>
      <c r="J81" s="336">
        <f t="shared" si="19"/>
        <v>206943.11166873755</v>
      </c>
      <c r="M81" s="337" t="s">
        <v>214</v>
      </c>
      <c r="N81" s="333" t="s">
        <v>137</v>
      </c>
      <c r="O81" s="90">
        <v>157227</v>
      </c>
      <c r="P81" s="90">
        <f t="shared" si="20"/>
        <v>80.371629392971258</v>
      </c>
      <c r="Q81" s="333">
        <v>37.5</v>
      </c>
      <c r="R81" s="334">
        <f t="shared" si="21"/>
        <v>20832.577499999999</v>
      </c>
      <c r="S81" s="334">
        <f t="shared" si="22"/>
        <v>9704.2469737500014</v>
      </c>
      <c r="T81" s="334">
        <f t="shared" si="12"/>
        <v>1179.2024999999999</v>
      </c>
      <c r="U81" s="335">
        <f t="shared" si="13"/>
        <v>188943.02697375003</v>
      </c>
      <c r="V81" s="336">
        <f t="shared" si="23"/>
        <v>236178.78371718753</v>
      </c>
    </row>
    <row r="82" spans="1:22" s="338" customFormat="1" ht="14.4" x14ac:dyDescent="0.3">
      <c r="A82" s="337" t="s">
        <v>115</v>
      </c>
      <c r="B82" s="333" t="s">
        <v>134</v>
      </c>
      <c r="C82" s="90">
        <v>141364</v>
      </c>
      <c r="D82" s="90">
        <f t="shared" si="14"/>
        <v>72.262747603833859</v>
      </c>
      <c r="E82" s="333">
        <v>37.5</v>
      </c>
      <c r="F82" s="334">
        <f t="shared" si="15"/>
        <v>18730.73</v>
      </c>
      <c r="G82" s="334">
        <f t="shared" si="16"/>
        <v>8920.798545059999</v>
      </c>
      <c r="H82" s="334">
        <f t="shared" si="17"/>
        <v>1060.23</v>
      </c>
      <c r="I82" s="335">
        <f t="shared" si="18"/>
        <v>170075.75854506003</v>
      </c>
      <c r="J82" s="336">
        <f t="shared" si="19"/>
        <v>212594.69818132505</v>
      </c>
      <c r="M82" s="337" t="s">
        <v>215</v>
      </c>
      <c r="N82" s="333" t="s">
        <v>137</v>
      </c>
      <c r="O82" s="90">
        <v>162222</v>
      </c>
      <c r="P82" s="90">
        <f t="shared" si="20"/>
        <v>82.924984025559112</v>
      </c>
      <c r="Q82" s="333">
        <v>37.5</v>
      </c>
      <c r="R82" s="334">
        <f t="shared" si="21"/>
        <v>21494.415000000001</v>
      </c>
      <c r="S82" s="334">
        <f t="shared" si="22"/>
        <v>10012.5446175</v>
      </c>
      <c r="T82" s="334">
        <f t="shared" si="12"/>
        <v>1216.665</v>
      </c>
      <c r="U82" s="335">
        <f t="shared" si="13"/>
        <v>194945.62461750003</v>
      </c>
      <c r="V82" s="336">
        <f t="shared" si="23"/>
        <v>243682.03077187503</v>
      </c>
    </row>
    <row r="83" spans="1:22" s="338" customFormat="1" ht="14.4" x14ac:dyDescent="0.3">
      <c r="A83" s="337" t="s">
        <v>116</v>
      </c>
      <c r="B83" s="333" t="s">
        <v>134</v>
      </c>
      <c r="C83" s="90">
        <v>147619</v>
      </c>
      <c r="D83" s="90">
        <f t="shared" si="14"/>
        <v>75.460191693290739</v>
      </c>
      <c r="E83" s="333">
        <v>37.5</v>
      </c>
      <c r="F83" s="334">
        <f t="shared" si="15"/>
        <v>19559.517500000002</v>
      </c>
      <c r="G83" s="334">
        <f t="shared" si="16"/>
        <v>9315.5213521349997</v>
      </c>
      <c r="H83" s="334">
        <f t="shared" si="17"/>
        <v>1107.1424999999999</v>
      </c>
      <c r="I83" s="335">
        <f t="shared" si="18"/>
        <v>177601.181352135</v>
      </c>
      <c r="J83" s="336">
        <f t="shared" si="19"/>
        <v>222001.47669016875</v>
      </c>
      <c r="M83" s="337" t="s">
        <v>216</v>
      </c>
      <c r="N83" s="333" t="s">
        <v>137</v>
      </c>
      <c r="O83" s="90">
        <v>167220</v>
      </c>
      <c r="P83" s="90">
        <f t="shared" si="20"/>
        <v>85.479872204472855</v>
      </c>
      <c r="Q83" s="333">
        <v>37.5</v>
      </c>
      <c r="R83" s="334">
        <f t="shared" si="21"/>
        <v>22156.65</v>
      </c>
      <c r="S83" s="334">
        <f t="shared" si="22"/>
        <v>10321.027425</v>
      </c>
      <c r="T83" s="334">
        <f t="shared" si="12"/>
        <v>1254.1499999999999</v>
      </c>
      <c r="U83" s="335">
        <f t="shared" si="13"/>
        <v>200951.827425</v>
      </c>
      <c r="V83" s="336">
        <f t="shared" si="23"/>
        <v>251189.78428125</v>
      </c>
    </row>
    <row r="84" spans="1:22" s="338" customFormat="1" ht="14.4" x14ac:dyDescent="0.3">
      <c r="A84" s="337" t="s">
        <v>117</v>
      </c>
      <c r="B84" s="333" t="s">
        <v>134</v>
      </c>
      <c r="C84" s="90">
        <v>152620</v>
      </c>
      <c r="D84" s="90">
        <f t="shared" si="14"/>
        <v>78.016613418530355</v>
      </c>
      <c r="E84" s="333">
        <v>37.5</v>
      </c>
      <c r="F84" s="334">
        <f t="shared" si="15"/>
        <v>20222.150000000001</v>
      </c>
      <c r="G84" s="334">
        <f t="shared" si="16"/>
        <v>9631.1102822999983</v>
      </c>
      <c r="H84" s="334">
        <f t="shared" si="17"/>
        <v>1144.6499999999999</v>
      </c>
      <c r="I84" s="335">
        <f t="shared" si="18"/>
        <v>183617.9102823</v>
      </c>
      <c r="J84" s="336">
        <f t="shared" si="19"/>
        <v>229522.38785287499</v>
      </c>
      <c r="M84" s="337" t="s">
        <v>217</v>
      </c>
      <c r="N84" s="333" t="s">
        <v>137</v>
      </c>
      <c r="O84" s="90">
        <v>194706</v>
      </c>
      <c r="P84" s="90">
        <f t="shared" si="20"/>
        <v>99.530223642172515</v>
      </c>
      <c r="Q84" s="333">
        <v>37.5</v>
      </c>
      <c r="R84" s="334">
        <f t="shared" si="21"/>
        <v>25798.545000000002</v>
      </c>
      <c r="S84" s="334">
        <f t="shared" si="22"/>
        <v>12017.497702500001</v>
      </c>
      <c r="T84" s="334">
        <f t="shared" si="12"/>
        <v>1460.2949999999998</v>
      </c>
      <c r="U84" s="335">
        <f t="shared" si="13"/>
        <v>233982.33770250002</v>
      </c>
      <c r="V84" s="336">
        <f t="shared" si="23"/>
        <v>292477.92212812504</v>
      </c>
    </row>
    <row r="85" spans="1:22" s="338" customFormat="1" ht="14.4" x14ac:dyDescent="0.3">
      <c r="A85" s="337" t="s">
        <v>118</v>
      </c>
      <c r="B85" s="333" t="s">
        <v>134</v>
      </c>
      <c r="C85" s="90">
        <v>157626</v>
      </c>
      <c r="D85" s="90">
        <f t="shared" si="14"/>
        <v>80.575591054313094</v>
      </c>
      <c r="E85" s="333">
        <v>37.5</v>
      </c>
      <c r="F85" s="334">
        <f t="shared" si="15"/>
        <v>20885.445</v>
      </c>
      <c r="G85" s="334">
        <f t="shared" si="16"/>
        <v>9947.0147382899995</v>
      </c>
      <c r="H85" s="334">
        <f t="shared" si="17"/>
        <v>1182.1949999999999</v>
      </c>
      <c r="I85" s="335">
        <f t="shared" si="18"/>
        <v>189640.65473829</v>
      </c>
      <c r="J85" s="336">
        <f t="shared" si="19"/>
        <v>237050.8184228625</v>
      </c>
    </row>
    <row r="86" spans="1:22" s="338" customFormat="1" ht="14.4" x14ac:dyDescent="0.3">
      <c r="A86" s="337" t="s">
        <v>119</v>
      </c>
      <c r="B86" s="333" t="s">
        <v>134</v>
      </c>
      <c r="C86" s="90">
        <v>162630</v>
      </c>
      <c r="D86" s="90">
        <f t="shared" si="14"/>
        <v>83.133546325878598</v>
      </c>
      <c r="E86" s="333">
        <v>37.5</v>
      </c>
      <c r="F86" s="334">
        <f t="shared" si="15"/>
        <v>21548.475000000002</v>
      </c>
      <c r="G86" s="334">
        <f t="shared" si="16"/>
        <v>10262.792983949999</v>
      </c>
      <c r="H86" s="334">
        <f t="shared" si="17"/>
        <v>1219.7249999999999</v>
      </c>
      <c r="I86" s="335">
        <f t="shared" si="18"/>
        <v>195660.99298395001</v>
      </c>
      <c r="J86" s="336">
        <f t="shared" si="19"/>
        <v>244576.24122993753</v>
      </c>
    </row>
    <row r="87" spans="1:22" s="338" customFormat="1" ht="14.4" x14ac:dyDescent="0.3">
      <c r="A87" s="337" t="s">
        <v>120</v>
      </c>
      <c r="B87" s="333" t="s">
        <v>134</v>
      </c>
      <c r="C87" s="90">
        <v>190157</v>
      </c>
      <c r="D87" s="90">
        <f t="shared" si="14"/>
        <v>97.20485623003195</v>
      </c>
      <c r="E87" s="333">
        <v>37.5</v>
      </c>
      <c r="F87" s="334">
        <f t="shared" si="15"/>
        <v>25195.802500000002</v>
      </c>
      <c r="G87" s="334">
        <f t="shared" si="16"/>
        <v>11999.888860904997</v>
      </c>
      <c r="H87" s="334">
        <f t="shared" si="17"/>
        <v>1426.1775</v>
      </c>
      <c r="I87" s="335">
        <f t="shared" si="18"/>
        <v>228778.86886090497</v>
      </c>
      <c r="J87" s="336">
        <f t="shared" si="19"/>
        <v>285973.58607613121</v>
      </c>
    </row>
    <row r="88" spans="1:22" s="338" customFormat="1" ht="14.4" x14ac:dyDescent="0.3">
      <c r="J88" s="340"/>
    </row>
    <row r="89" spans="1:22" s="338" customFormat="1" ht="14.4" x14ac:dyDescent="0.3">
      <c r="J89" s="340"/>
    </row>
  </sheetData>
  <mergeCells count="15">
    <mergeCell ref="V3:V4"/>
    <mergeCell ref="M3:M4"/>
    <mergeCell ref="N3:N4"/>
    <mergeCell ref="O3:O4"/>
    <mergeCell ref="P3:P4"/>
    <mergeCell ref="Q3:Q4"/>
    <mergeCell ref="U3:U4"/>
    <mergeCell ref="A1:J2"/>
    <mergeCell ref="A3:A4"/>
    <mergeCell ref="B3:B4"/>
    <mergeCell ref="C3:C4"/>
    <mergeCell ref="D3:D4"/>
    <mergeCell ref="E3:E4"/>
    <mergeCell ref="I3:I4"/>
    <mergeCell ref="J3:J4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workbookViewId="0">
      <selection activeCell="I92" sqref="I92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2.5546875" customWidth="1"/>
    <col min="5" max="5" width="11.44140625" style="131" customWidth="1"/>
    <col min="6" max="7" width="11.33203125" bestFit="1" customWidth="1"/>
    <col min="8" max="8" width="10.33203125" bestFit="1" customWidth="1"/>
    <col min="9" max="9" width="17.44140625" customWidth="1"/>
    <col min="10" max="10" width="16.44140625" style="423" customWidth="1"/>
    <col min="11" max="11" width="10" bestFit="1" customWidth="1"/>
    <col min="12" max="12" width="11.6640625" bestFit="1" customWidth="1"/>
    <col min="13" max="13" width="28.5546875" bestFit="1" customWidth="1"/>
    <col min="14" max="14" width="9.6640625" customWidth="1"/>
    <col min="15" max="15" width="17.6640625" customWidth="1"/>
    <col min="16" max="16" width="11.6640625" customWidth="1"/>
    <col min="17" max="20" width="9.109375" customWidth="1"/>
    <col min="21" max="21" width="13.6640625" customWidth="1"/>
    <col min="22" max="22" width="14.109375" customWidth="1"/>
    <col min="24" max="25" width="10" bestFit="1" customWidth="1"/>
  </cols>
  <sheetData>
    <row r="1" spans="1:25" ht="15" customHeight="1" x14ac:dyDescent="0.25">
      <c r="A1" s="538" t="s">
        <v>1273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5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5" ht="15" customHeight="1" x14ac:dyDescent="0.25">
      <c r="A3" s="534" t="s">
        <v>122</v>
      </c>
      <c r="B3" s="534" t="s">
        <v>123</v>
      </c>
      <c r="C3" s="534" t="s">
        <v>1270</v>
      </c>
      <c r="D3" s="534" t="s">
        <v>718</v>
      </c>
      <c r="E3" s="534" t="s">
        <v>126</v>
      </c>
      <c r="F3" s="408" t="s">
        <v>128</v>
      </c>
      <c r="G3" s="83" t="s">
        <v>2493</v>
      </c>
      <c r="H3" s="408" t="s">
        <v>2494</v>
      </c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1270</v>
      </c>
      <c r="P3" s="534" t="s">
        <v>718</v>
      </c>
      <c r="Q3" s="534" t="s">
        <v>126</v>
      </c>
      <c r="R3" s="408" t="s">
        <v>128</v>
      </c>
      <c r="S3" s="83" t="s">
        <v>2493</v>
      </c>
      <c r="T3" s="408" t="s">
        <v>2494</v>
      </c>
      <c r="U3" s="536" t="s">
        <v>130</v>
      </c>
      <c r="V3" s="532" t="s">
        <v>719</v>
      </c>
    </row>
    <row r="4" spans="1:25" ht="29.25" customHeight="1" x14ac:dyDescent="0.25">
      <c r="A4" s="535"/>
      <c r="B4" s="535"/>
      <c r="C4" s="535"/>
      <c r="D4" s="535"/>
      <c r="E4" s="535"/>
      <c r="F4" s="339">
        <v>0.13750000000000001</v>
      </c>
      <c r="G4" s="413">
        <v>6.4899999999999999E-2</v>
      </c>
      <c r="H4" s="339">
        <v>7.4999999999999997E-3</v>
      </c>
      <c r="I4" s="537"/>
      <c r="J4" s="533"/>
      <c r="M4" s="535"/>
      <c r="N4" s="535"/>
      <c r="O4" s="535"/>
      <c r="P4" s="535"/>
      <c r="Q4" s="535"/>
      <c r="R4" s="339">
        <v>0.13750000000000001</v>
      </c>
      <c r="S4" s="413">
        <v>5.45E-2</v>
      </c>
      <c r="T4" s="339">
        <v>7.4999999999999997E-3</v>
      </c>
      <c r="U4" s="537"/>
      <c r="V4" s="533"/>
    </row>
    <row r="5" spans="1:25" s="338" customFormat="1" ht="14.4" x14ac:dyDescent="0.3">
      <c r="A5" s="337" t="s">
        <v>133</v>
      </c>
      <c r="B5" s="333" t="s">
        <v>134</v>
      </c>
      <c r="C5" s="418">
        <v>0</v>
      </c>
      <c r="D5" s="418">
        <v>0</v>
      </c>
      <c r="E5" s="420">
        <v>37.5</v>
      </c>
      <c r="F5" s="418">
        <f>C5*F$4</f>
        <v>0</v>
      </c>
      <c r="G5" s="418">
        <f>(C5+F5)*$G$4</f>
        <v>0</v>
      </c>
      <c r="H5" s="418">
        <f>(C5)*$H$4</f>
        <v>0</v>
      </c>
      <c r="I5" s="418">
        <f>C5+F5+G5+H5</f>
        <v>0</v>
      </c>
      <c r="J5" s="336">
        <f>I5*1.25</f>
        <v>0</v>
      </c>
      <c r="K5" s="544"/>
      <c r="L5" s="544"/>
      <c r="M5" s="337" t="s">
        <v>136</v>
      </c>
      <c r="N5" s="333" t="s">
        <v>137</v>
      </c>
      <c r="O5" s="90">
        <v>52500.583200000001</v>
      </c>
      <c r="P5" s="90">
        <v>26.400500000000001</v>
      </c>
      <c r="Q5" s="333">
        <v>37.5</v>
      </c>
      <c r="R5" s="334">
        <f>O5*R$4</f>
        <v>7218.8301900000006</v>
      </c>
      <c r="S5" s="334">
        <f>(O5+R5)*$S$4</f>
        <v>3254.7080297550001</v>
      </c>
      <c r="T5" s="334">
        <f>(O5)*$T$4</f>
        <v>393.75437399999998</v>
      </c>
      <c r="U5" s="335">
        <f>O5+R5+S5+T5</f>
        <v>63367.875793754996</v>
      </c>
      <c r="V5" s="336">
        <f>U5*1.25</f>
        <v>79209.844742193745</v>
      </c>
      <c r="W5" s="421"/>
      <c r="X5" s="544"/>
      <c r="Y5" s="544"/>
    </row>
    <row r="6" spans="1:25" s="338" customFormat="1" ht="14.4" x14ac:dyDescent="0.3">
      <c r="A6" s="337" t="s">
        <v>138</v>
      </c>
      <c r="B6" s="333" t="s">
        <v>134</v>
      </c>
      <c r="C6" s="418">
        <v>0</v>
      </c>
      <c r="D6" s="418">
        <v>0</v>
      </c>
      <c r="E6" s="420">
        <v>37.5</v>
      </c>
      <c r="F6" s="418">
        <f t="shared" ref="F6:F69" si="0">C6*F$4</f>
        <v>0</v>
      </c>
      <c r="G6" s="418">
        <f t="shared" ref="G6:G69" si="1">(C6+F6)*$G$4</f>
        <v>0</v>
      </c>
      <c r="H6" s="418">
        <f t="shared" ref="H6:H69" si="2">(C6)*$H$4</f>
        <v>0</v>
      </c>
      <c r="I6" s="418">
        <f t="shared" ref="I6:I69" si="3">C6+F6+G6+H6</f>
        <v>0</v>
      </c>
      <c r="J6" s="336">
        <f t="shared" ref="J6:J69" si="4">I6*1.25</f>
        <v>0</v>
      </c>
      <c r="K6" s="544"/>
      <c r="L6" s="544"/>
      <c r="M6" s="337" t="s">
        <v>139</v>
      </c>
      <c r="N6" s="333" t="s">
        <v>137</v>
      </c>
      <c r="O6" s="90">
        <v>53964.069000000003</v>
      </c>
      <c r="P6" s="90">
        <v>27.136399999999998</v>
      </c>
      <c r="Q6" s="333">
        <v>37.5</v>
      </c>
      <c r="R6" s="334">
        <f t="shared" ref="R6:R69" si="5">O6*R$4</f>
        <v>7420.0594875000006</v>
      </c>
      <c r="S6" s="334">
        <f t="shared" ref="S6:S69" si="6">(O6+R6)*$S$4</f>
        <v>3345.4350025687504</v>
      </c>
      <c r="T6" s="334">
        <f t="shared" ref="T6:T69" si="7">(O6)*$T$4</f>
        <v>404.73051750000002</v>
      </c>
      <c r="U6" s="335">
        <f t="shared" ref="U6:U67" si="8">O6+R6+S6+T6</f>
        <v>65134.294007568758</v>
      </c>
      <c r="V6" s="336">
        <f t="shared" ref="V6:V69" si="9">U6*1.25</f>
        <v>81417.86750946095</v>
      </c>
      <c r="W6" s="421"/>
      <c r="X6" s="544"/>
      <c r="Y6" s="544"/>
    </row>
    <row r="7" spans="1:25" s="338" customFormat="1" ht="14.4" x14ac:dyDescent="0.3">
      <c r="A7" s="337" t="s">
        <v>140</v>
      </c>
      <c r="B7" s="333" t="s">
        <v>134</v>
      </c>
      <c r="C7" s="418">
        <v>0</v>
      </c>
      <c r="D7" s="418">
        <v>0</v>
      </c>
      <c r="E7" s="420">
        <v>37.5</v>
      </c>
      <c r="F7" s="418">
        <f t="shared" si="0"/>
        <v>0</v>
      </c>
      <c r="G7" s="418">
        <f t="shared" si="1"/>
        <v>0</v>
      </c>
      <c r="H7" s="418">
        <f t="shared" si="2"/>
        <v>0</v>
      </c>
      <c r="I7" s="418">
        <f t="shared" si="3"/>
        <v>0</v>
      </c>
      <c r="J7" s="336">
        <f t="shared" si="4"/>
        <v>0</v>
      </c>
      <c r="K7" s="544"/>
      <c r="L7" s="544"/>
      <c r="M7" s="337" t="s">
        <v>141</v>
      </c>
      <c r="N7" s="333" t="s">
        <v>137</v>
      </c>
      <c r="O7" s="90">
        <v>55453.819800000005</v>
      </c>
      <c r="P7" s="90">
        <v>27.8856</v>
      </c>
      <c r="Q7" s="333">
        <v>37.5</v>
      </c>
      <c r="R7" s="334">
        <f t="shared" si="5"/>
        <v>7624.9002225000013</v>
      </c>
      <c r="S7" s="334">
        <f t="shared" si="6"/>
        <v>3437.7902412262501</v>
      </c>
      <c r="T7" s="334">
        <f t="shared" si="7"/>
        <v>415.90364850000003</v>
      </c>
      <c r="U7" s="335">
        <f t="shared" si="8"/>
        <v>66932.413912226257</v>
      </c>
      <c r="V7" s="336">
        <f t="shared" si="9"/>
        <v>83665.517390282825</v>
      </c>
      <c r="W7" s="421"/>
      <c r="X7" s="544"/>
      <c r="Y7" s="544"/>
    </row>
    <row r="8" spans="1:25" s="338" customFormat="1" ht="14.4" x14ac:dyDescent="0.3">
      <c r="A8" s="337" t="s">
        <v>41</v>
      </c>
      <c r="B8" s="333" t="s">
        <v>134</v>
      </c>
      <c r="C8" s="418">
        <v>0</v>
      </c>
      <c r="D8" s="418">
        <v>0</v>
      </c>
      <c r="E8" s="420">
        <v>37.5</v>
      </c>
      <c r="F8" s="418">
        <f t="shared" si="0"/>
        <v>0</v>
      </c>
      <c r="G8" s="418">
        <f t="shared" si="1"/>
        <v>0</v>
      </c>
      <c r="H8" s="418">
        <f t="shared" si="2"/>
        <v>0</v>
      </c>
      <c r="I8" s="418">
        <f t="shared" si="3"/>
        <v>0</v>
      </c>
      <c r="J8" s="336">
        <f t="shared" si="4"/>
        <v>0</v>
      </c>
      <c r="K8" s="544"/>
      <c r="L8" s="544"/>
      <c r="M8" s="337" t="s">
        <v>142</v>
      </c>
      <c r="N8" s="333" t="s">
        <v>137</v>
      </c>
      <c r="O8" s="90">
        <v>56946.722400000006</v>
      </c>
      <c r="P8" s="90">
        <v>28.636399999999998</v>
      </c>
      <c r="Q8" s="333">
        <v>37.5</v>
      </c>
      <c r="R8" s="334">
        <f t="shared" si="5"/>
        <v>7830.1743300000016</v>
      </c>
      <c r="S8" s="334">
        <f t="shared" si="6"/>
        <v>3530.3408717850002</v>
      </c>
      <c r="T8" s="334">
        <f t="shared" si="7"/>
        <v>427.10041800000005</v>
      </c>
      <c r="U8" s="335">
        <f t="shared" si="8"/>
        <v>68734.338019785006</v>
      </c>
      <c r="V8" s="336">
        <f t="shared" si="9"/>
        <v>85917.922524731257</v>
      </c>
      <c r="W8" s="421"/>
      <c r="X8" s="544"/>
      <c r="Y8" s="544"/>
    </row>
    <row r="9" spans="1:25" s="338" customFormat="1" ht="14.4" x14ac:dyDescent="0.3">
      <c r="A9" s="337" t="s">
        <v>42</v>
      </c>
      <c r="B9" s="333" t="s">
        <v>134</v>
      </c>
      <c r="C9" s="418">
        <v>0</v>
      </c>
      <c r="D9" s="418">
        <v>0</v>
      </c>
      <c r="E9" s="420">
        <v>37.5</v>
      </c>
      <c r="F9" s="418">
        <f t="shared" si="0"/>
        <v>0</v>
      </c>
      <c r="G9" s="418">
        <f t="shared" si="1"/>
        <v>0</v>
      </c>
      <c r="H9" s="418">
        <f t="shared" si="2"/>
        <v>0</v>
      </c>
      <c r="I9" s="418">
        <f t="shared" si="3"/>
        <v>0</v>
      </c>
      <c r="J9" s="336">
        <f t="shared" si="4"/>
        <v>0</v>
      </c>
      <c r="K9" s="544"/>
      <c r="L9" s="544"/>
      <c r="M9" s="337" t="s">
        <v>143</v>
      </c>
      <c r="N9" s="333" t="s">
        <v>137</v>
      </c>
      <c r="O9" s="90">
        <v>58439.625</v>
      </c>
      <c r="P9" s="90">
        <v>29.3872</v>
      </c>
      <c r="Q9" s="333">
        <v>37.5</v>
      </c>
      <c r="R9" s="334">
        <f t="shared" si="5"/>
        <v>8035.4484375000011</v>
      </c>
      <c r="S9" s="334">
        <f t="shared" si="6"/>
        <v>3622.8915023437503</v>
      </c>
      <c r="T9" s="334">
        <f t="shared" si="7"/>
        <v>438.29718750000001</v>
      </c>
      <c r="U9" s="335">
        <f t="shared" si="8"/>
        <v>70536.26212734374</v>
      </c>
      <c r="V9" s="336">
        <f t="shared" si="9"/>
        <v>88170.327659179675</v>
      </c>
      <c r="W9" s="421"/>
      <c r="X9" s="544"/>
      <c r="Y9" s="544"/>
    </row>
    <row r="10" spans="1:25" s="338" customFormat="1" ht="14.4" x14ac:dyDescent="0.3">
      <c r="A10" s="337" t="s">
        <v>43</v>
      </c>
      <c r="B10" s="333" t="s">
        <v>134</v>
      </c>
      <c r="C10" s="418">
        <v>0</v>
      </c>
      <c r="D10" s="418">
        <v>0</v>
      </c>
      <c r="E10" s="420">
        <v>37.5</v>
      </c>
      <c r="F10" s="418">
        <f t="shared" si="0"/>
        <v>0</v>
      </c>
      <c r="G10" s="418">
        <f t="shared" si="1"/>
        <v>0</v>
      </c>
      <c r="H10" s="418">
        <f t="shared" si="2"/>
        <v>0</v>
      </c>
      <c r="I10" s="418">
        <f t="shared" si="3"/>
        <v>0</v>
      </c>
      <c r="J10" s="336">
        <f t="shared" si="4"/>
        <v>0</v>
      </c>
      <c r="K10" s="544"/>
      <c r="L10" s="544"/>
      <c r="M10" s="337" t="s">
        <v>144</v>
      </c>
      <c r="N10" s="333" t="s">
        <v>137</v>
      </c>
      <c r="O10" s="90">
        <v>59223.372600000002</v>
      </c>
      <c r="P10" s="90">
        <v>29.780999999999999</v>
      </c>
      <c r="Q10" s="333">
        <v>37.5</v>
      </c>
      <c r="R10" s="334">
        <f t="shared" si="5"/>
        <v>8143.2137325000012</v>
      </c>
      <c r="S10" s="334">
        <f t="shared" si="6"/>
        <v>3671.4789551212507</v>
      </c>
      <c r="T10" s="334">
        <f t="shared" si="7"/>
        <v>444.17529450000001</v>
      </c>
      <c r="U10" s="335">
        <f t="shared" si="8"/>
        <v>71482.24058212126</v>
      </c>
      <c r="V10" s="336">
        <f t="shared" si="9"/>
        <v>89352.800727651571</v>
      </c>
      <c r="W10" s="421"/>
      <c r="X10" s="544"/>
      <c r="Y10" s="544"/>
    </row>
    <row r="11" spans="1:25" s="338" customFormat="1" ht="14.4" x14ac:dyDescent="0.3">
      <c r="A11" s="337" t="s">
        <v>44</v>
      </c>
      <c r="B11" s="333" t="s">
        <v>134</v>
      </c>
      <c r="C11" s="418">
        <v>51271.381200000003</v>
      </c>
      <c r="D11" s="418">
        <v>25.782599999999999</v>
      </c>
      <c r="E11" s="420">
        <v>37.5</v>
      </c>
      <c r="F11" s="418">
        <f>C11*F$4</f>
        <v>7049.8149150000008</v>
      </c>
      <c r="G11" s="418">
        <f t="shared" si="1"/>
        <v>3785.0456278635002</v>
      </c>
      <c r="H11" s="418">
        <f t="shared" si="2"/>
        <v>384.53535900000003</v>
      </c>
      <c r="I11" s="418">
        <f>C11+F11+G11+H11</f>
        <v>62490.77710186351</v>
      </c>
      <c r="J11" s="336">
        <f>I11*1.25</f>
        <v>78113.471377329392</v>
      </c>
      <c r="K11" s="544"/>
      <c r="L11" s="544"/>
      <c r="M11" s="337" t="s">
        <v>145</v>
      </c>
      <c r="N11" s="333" t="s">
        <v>137</v>
      </c>
      <c r="O11" s="90">
        <v>60009.221400000002</v>
      </c>
      <c r="P11" s="90">
        <v>30.176400000000001</v>
      </c>
      <c r="Q11" s="333">
        <v>37.5</v>
      </c>
      <c r="R11" s="334">
        <f t="shared" si="5"/>
        <v>8251.2679425000006</v>
      </c>
      <c r="S11" s="334">
        <f t="shared" si="6"/>
        <v>3720.1966691662501</v>
      </c>
      <c r="T11" s="334">
        <f t="shared" si="7"/>
        <v>450.06916050000001</v>
      </c>
      <c r="U11" s="335">
        <f t="shared" si="8"/>
        <v>72430.75517216626</v>
      </c>
      <c r="V11" s="336">
        <f t="shared" si="9"/>
        <v>90538.443965207829</v>
      </c>
      <c r="W11" s="421"/>
      <c r="X11" s="544"/>
      <c r="Y11" s="544"/>
    </row>
    <row r="12" spans="1:25" s="338" customFormat="1" ht="14.4" x14ac:dyDescent="0.3">
      <c r="A12" s="337" t="s">
        <v>45</v>
      </c>
      <c r="B12" s="333" t="s">
        <v>134</v>
      </c>
      <c r="C12" s="418">
        <v>52342.993200000004</v>
      </c>
      <c r="D12" s="418">
        <v>26.321000000000002</v>
      </c>
      <c r="E12" s="420">
        <v>37.5</v>
      </c>
      <c r="F12" s="418">
        <f t="shared" si="0"/>
        <v>7197.1615650000012</v>
      </c>
      <c r="G12" s="418">
        <f t="shared" si="1"/>
        <v>3864.1560442485002</v>
      </c>
      <c r="H12" s="418">
        <f t="shared" si="2"/>
        <v>392.57244900000001</v>
      </c>
      <c r="I12" s="418">
        <f t="shared" si="3"/>
        <v>63796.883258248505</v>
      </c>
      <c r="J12" s="336">
        <f t="shared" si="4"/>
        <v>79746.104072810631</v>
      </c>
      <c r="K12" s="544"/>
      <c r="L12" s="544"/>
      <c r="M12" s="337" t="s">
        <v>146</v>
      </c>
      <c r="N12" s="333" t="s">
        <v>137</v>
      </c>
      <c r="O12" s="90">
        <v>61522.085400000004</v>
      </c>
      <c r="P12" s="90">
        <v>30.936900000000001</v>
      </c>
      <c r="Q12" s="333">
        <v>37.5</v>
      </c>
      <c r="R12" s="334">
        <f t="shared" si="5"/>
        <v>8459.2867425000004</v>
      </c>
      <c r="S12" s="334">
        <f t="shared" si="6"/>
        <v>3813.9847817662508</v>
      </c>
      <c r="T12" s="334">
        <f t="shared" si="7"/>
        <v>461.41564049999999</v>
      </c>
      <c r="U12" s="335">
        <f t="shared" si="8"/>
        <v>74256.772564766259</v>
      </c>
      <c r="V12" s="336">
        <f t="shared" si="9"/>
        <v>92820.965705957817</v>
      </c>
      <c r="W12" s="421"/>
      <c r="X12" s="544"/>
      <c r="Y12" s="544"/>
    </row>
    <row r="13" spans="1:25" s="338" customFormat="1" ht="14.4" x14ac:dyDescent="0.3">
      <c r="A13" s="337" t="s">
        <v>46</v>
      </c>
      <c r="B13" s="333" t="s">
        <v>134</v>
      </c>
      <c r="C13" s="418">
        <v>53424.060600000004</v>
      </c>
      <c r="D13" s="418">
        <v>26.865100000000002</v>
      </c>
      <c r="E13" s="420">
        <v>37.5</v>
      </c>
      <c r="F13" s="418">
        <f t="shared" si="0"/>
        <v>7345.8083325000016</v>
      </c>
      <c r="G13" s="418">
        <f t="shared" si="1"/>
        <v>3943.9644937192506</v>
      </c>
      <c r="H13" s="418">
        <f t="shared" si="2"/>
        <v>400.6804545</v>
      </c>
      <c r="I13" s="418">
        <f t="shared" si="3"/>
        <v>65114.513880719256</v>
      </c>
      <c r="J13" s="336">
        <f t="shared" si="4"/>
        <v>81393.14235089907</v>
      </c>
      <c r="K13" s="544"/>
      <c r="L13" s="544"/>
      <c r="M13" s="337" t="s">
        <v>147</v>
      </c>
      <c r="N13" s="333" t="s">
        <v>137</v>
      </c>
      <c r="O13" s="90">
        <v>62458.17</v>
      </c>
      <c r="P13" s="90">
        <v>31.407699999999998</v>
      </c>
      <c r="Q13" s="333">
        <v>37.5</v>
      </c>
      <c r="R13" s="334">
        <f t="shared" si="5"/>
        <v>8587.998375000001</v>
      </c>
      <c r="S13" s="334">
        <f t="shared" si="6"/>
        <v>3872.0161764374998</v>
      </c>
      <c r="T13" s="334">
        <f t="shared" si="7"/>
        <v>468.43627499999997</v>
      </c>
      <c r="U13" s="335">
        <f t="shared" si="8"/>
        <v>75386.620826437487</v>
      </c>
      <c r="V13" s="336">
        <f t="shared" si="9"/>
        <v>94233.276033046859</v>
      </c>
      <c r="W13" s="421"/>
      <c r="X13" s="544"/>
      <c r="Y13" s="544"/>
    </row>
    <row r="14" spans="1:25" s="338" customFormat="1" ht="14.4" x14ac:dyDescent="0.3">
      <c r="A14" s="337" t="s">
        <v>47</v>
      </c>
      <c r="B14" s="333" t="s">
        <v>134</v>
      </c>
      <c r="C14" s="418">
        <v>55034.630400000002</v>
      </c>
      <c r="D14" s="418">
        <v>27.674900000000001</v>
      </c>
      <c r="E14" s="420">
        <v>37.5</v>
      </c>
      <c r="F14" s="418">
        <f t="shared" si="0"/>
        <v>7567.2616800000005</v>
      </c>
      <c r="G14" s="418">
        <f t="shared" si="1"/>
        <v>4062.8627959920004</v>
      </c>
      <c r="H14" s="418">
        <f t="shared" si="2"/>
        <v>412.759728</v>
      </c>
      <c r="I14" s="418">
        <f t="shared" si="3"/>
        <v>67077.514603992007</v>
      </c>
      <c r="J14" s="336">
        <f t="shared" si="4"/>
        <v>83846.893254990006</v>
      </c>
      <c r="K14" s="544"/>
      <c r="L14" s="544"/>
      <c r="M14" s="337" t="s">
        <v>148</v>
      </c>
      <c r="N14" s="333" t="s">
        <v>137</v>
      </c>
      <c r="O14" s="90">
        <v>63389.001600000003</v>
      </c>
      <c r="P14" s="90">
        <v>31.875900000000001</v>
      </c>
      <c r="Q14" s="333">
        <v>37.5</v>
      </c>
      <c r="R14" s="334">
        <f t="shared" si="5"/>
        <v>8715.987720000001</v>
      </c>
      <c r="S14" s="334">
        <f t="shared" si="6"/>
        <v>3929.7219179400004</v>
      </c>
      <c r="T14" s="334">
        <f t="shared" si="7"/>
        <v>475.41751199999999</v>
      </c>
      <c r="U14" s="335">
        <f t="shared" si="8"/>
        <v>76510.128749940006</v>
      </c>
      <c r="V14" s="336">
        <f t="shared" si="9"/>
        <v>95637.660937425011</v>
      </c>
      <c r="W14" s="421"/>
      <c r="X14" s="544"/>
      <c r="Y14" s="544"/>
    </row>
    <row r="15" spans="1:25" s="338" customFormat="1" ht="14.4" x14ac:dyDescent="0.3">
      <c r="A15" s="337" t="s">
        <v>48</v>
      </c>
      <c r="B15" s="333" t="s">
        <v>134</v>
      </c>
      <c r="C15" s="418">
        <v>56114.647199999999</v>
      </c>
      <c r="D15" s="418">
        <v>28.2179</v>
      </c>
      <c r="E15" s="420">
        <v>37.5</v>
      </c>
      <c r="F15" s="418">
        <f t="shared" si="0"/>
        <v>7715.7639900000004</v>
      </c>
      <c r="G15" s="418">
        <f t="shared" si="1"/>
        <v>4142.593686231</v>
      </c>
      <c r="H15" s="418">
        <f t="shared" si="2"/>
        <v>420.85985399999998</v>
      </c>
      <c r="I15" s="418">
        <f t="shared" si="3"/>
        <v>68393.864730230998</v>
      </c>
      <c r="J15" s="336">
        <f t="shared" si="4"/>
        <v>85492.330912788748</v>
      </c>
      <c r="K15" s="544"/>
      <c r="L15" s="544"/>
      <c r="M15" s="337" t="s">
        <v>149</v>
      </c>
      <c r="N15" s="333" t="s">
        <v>137</v>
      </c>
      <c r="O15" s="90">
        <v>65249.614200000004</v>
      </c>
      <c r="P15" s="90">
        <v>32.811300000000003</v>
      </c>
      <c r="Q15" s="333">
        <v>37.5</v>
      </c>
      <c r="R15" s="334">
        <f t="shared" si="5"/>
        <v>8971.8219525000004</v>
      </c>
      <c r="S15" s="334">
        <f t="shared" si="6"/>
        <v>4045.0682703112498</v>
      </c>
      <c r="T15" s="334">
        <f t="shared" si="7"/>
        <v>489.37210650000003</v>
      </c>
      <c r="U15" s="335">
        <f t="shared" si="8"/>
        <v>78755.876529311252</v>
      </c>
      <c r="V15" s="336">
        <f t="shared" si="9"/>
        <v>98444.845661639061</v>
      </c>
      <c r="W15" s="421"/>
      <c r="X15" s="544"/>
      <c r="Y15" s="544"/>
    </row>
    <row r="16" spans="1:25" s="338" customFormat="1" ht="14.4" x14ac:dyDescent="0.3">
      <c r="A16" s="337" t="s">
        <v>49</v>
      </c>
      <c r="B16" s="333" t="s">
        <v>134</v>
      </c>
      <c r="C16" s="418">
        <v>56920.457400000007</v>
      </c>
      <c r="D16" s="418">
        <v>28.6236</v>
      </c>
      <c r="E16" s="420">
        <v>37.5</v>
      </c>
      <c r="F16" s="418">
        <f t="shared" si="0"/>
        <v>7826.5628925000019</v>
      </c>
      <c r="G16" s="418">
        <f>(C16+F16)*$G$4</f>
        <v>4202.0816169832506</v>
      </c>
      <c r="H16" s="418">
        <f t="shared" si="2"/>
        <v>426.90343050000001</v>
      </c>
      <c r="I16" s="418">
        <f t="shared" si="3"/>
        <v>69376.005339983254</v>
      </c>
      <c r="J16" s="336">
        <f t="shared" si="4"/>
        <v>86720.006674979071</v>
      </c>
      <c r="K16" s="544"/>
      <c r="L16" s="544"/>
      <c r="M16" s="337" t="s">
        <v>150</v>
      </c>
      <c r="N16" s="333" t="s">
        <v>137</v>
      </c>
      <c r="O16" s="90">
        <v>67117.581000000006</v>
      </c>
      <c r="P16" s="90">
        <v>33.751300000000001</v>
      </c>
      <c r="Q16" s="333">
        <v>37.5</v>
      </c>
      <c r="R16" s="334">
        <f t="shared" si="5"/>
        <v>9228.6673875000015</v>
      </c>
      <c r="S16" s="334">
        <f t="shared" si="6"/>
        <v>4160.8705371187498</v>
      </c>
      <c r="T16" s="334">
        <f t="shared" si="7"/>
        <v>503.38185750000002</v>
      </c>
      <c r="U16" s="335">
        <f t="shared" si="8"/>
        <v>81010.500782118761</v>
      </c>
      <c r="V16" s="336">
        <f t="shared" si="9"/>
        <v>101263.12597764845</v>
      </c>
      <c r="W16" s="421"/>
      <c r="X16" s="544"/>
      <c r="Y16" s="544"/>
    </row>
    <row r="17" spans="1:25" s="338" customFormat="1" ht="14.4" x14ac:dyDescent="0.3">
      <c r="A17" s="337" t="s">
        <v>50</v>
      </c>
      <c r="B17" s="333" t="s">
        <v>134</v>
      </c>
      <c r="C17" s="418">
        <v>58004.676600000006</v>
      </c>
      <c r="D17" s="418">
        <v>29.168199999999999</v>
      </c>
      <c r="E17" s="420">
        <v>37.5</v>
      </c>
      <c r="F17" s="418">
        <f t="shared" si="0"/>
        <v>7975.6430325000019</v>
      </c>
      <c r="G17" s="418">
        <f t="shared" si="1"/>
        <v>4282.1227441492501</v>
      </c>
      <c r="H17" s="418">
        <f t="shared" si="2"/>
        <v>435.03507450000001</v>
      </c>
      <c r="I17" s="418">
        <f t="shared" si="3"/>
        <v>70697.477451149258</v>
      </c>
      <c r="J17" s="336">
        <f t="shared" si="4"/>
        <v>88371.846813936572</v>
      </c>
      <c r="K17" s="544"/>
      <c r="L17" s="544"/>
      <c r="M17" s="337" t="s">
        <v>151</v>
      </c>
      <c r="N17" s="333" t="s">
        <v>137</v>
      </c>
      <c r="O17" s="90">
        <v>68979.244200000001</v>
      </c>
      <c r="P17" s="90">
        <v>34.687199999999997</v>
      </c>
      <c r="Q17" s="333">
        <v>37.5</v>
      </c>
      <c r="R17" s="334">
        <f t="shared" si="5"/>
        <v>9484.6460775000014</v>
      </c>
      <c r="S17" s="334">
        <f t="shared" si="6"/>
        <v>4276.28202012375</v>
      </c>
      <c r="T17" s="334">
        <f t="shared" si="7"/>
        <v>517.34433149999995</v>
      </c>
      <c r="U17" s="335">
        <f t="shared" si="8"/>
        <v>83257.516629123755</v>
      </c>
      <c r="V17" s="336">
        <f t="shared" si="9"/>
        <v>104071.8957864047</v>
      </c>
      <c r="W17" s="421"/>
      <c r="X17" s="544"/>
      <c r="Y17" s="544"/>
    </row>
    <row r="18" spans="1:25" s="338" customFormat="1" ht="14.4" x14ac:dyDescent="0.3">
      <c r="A18" s="337" t="s">
        <v>51</v>
      </c>
      <c r="B18" s="333" t="s">
        <v>134</v>
      </c>
      <c r="C18" s="418">
        <v>59628.904200000004</v>
      </c>
      <c r="D18" s="418">
        <v>29.985099999999999</v>
      </c>
      <c r="E18" s="420">
        <v>37.5</v>
      </c>
      <c r="F18" s="418">
        <f t="shared" si="0"/>
        <v>8198.9743275000019</v>
      </c>
      <c r="G18" s="418">
        <f t="shared" si="1"/>
        <v>4402.0293164347504</v>
      </c>
      <c r="H18" s="418">
        <f t="shared" si="2"/>
        <v>447.21678150000002</v>
      </c>
      <c r="I18" s="418">
        <f t="shared" si="3"/>
        <v>72677.124625434764</v>
      </c>
      <c r="J18" s="336">
        <f t="shared" si="4"/>
        <v>90846.405781793452</v>
      </c>
      <c r="K18" s="544"/>
      <c r="L18" s="544"/>
      <c r="M18" s="337" t="s">
        <v>152</v>
      </c>
      <c r="N18" s="333" t="s">
        <v>137</v>
      </c>
      <c r="O18" s="90">
        <v>70843.008600000001</v>
      </c>
      <c r="P18" s="90">
        <v>35.624600000000001</v>
      </c>
      <c r="Q18" s="333">
        <v>37.5</v>
      </c>
      <c r="R18" s="334">
        <f t="shared" si="5"/>
        <v>9740.9136825000005</v>
      </c>
      <c r="S18" s="334">
        <f t="shared" si="6"/>
        <v>4391.8237643962502</v>
      </c>
      <c r="T18" s="334">
        <f t="shared" si="7"/>
        <v>531.3225645</v>
      </c>
      <c r="U18" s="335">
        <f t="shared" si="8"/>
        <v>85507.068611396258</v>
      </c>
      <c r="V18" s="336">
        <f t="shared" si="9"/>
        <v>106883.83576424532</v>
      </c>
      <c r="W18" s="421"/>
      <c r="X18" s="544"/>
      <c r="Y18" s="544"/>
    </row>
    <row r="19" spans="1:25" s="338" customFormat="1" ht="14.4" x14ac:dyDescent="0.3">
      <c r="A19" s="337" t="s">
        <v>52</v>
      </c>
      <c r="B19" s="333" t="s">
        <v>134</v>
      </c>
      <c r="C19" s="418">
        <v>61253.131799999996</v>
      </c>
      <c r="D19" s="418">
        <v>30.802099999999999</v>
      </c>
      <c r="E19" s="420">
        <v>37.5</v>
      </c>
      <c r="F19" s="418">
        <f t="shared" si="0"/>
        <v>8422.3056225</v>
      </c>
      <c r="G19" s="418">
        <f t="shared" si="1"/>
        <v>4521.9358887202497</v>
      </c>
      <c r="H19" s="418">
        <f t="shared" si="2"/>
        <v>459.39848849999993</v>
      </c>
      <c r="I19" s="418">
        <f t="shared" si="3"/>
        <v>74656.771799720242</v>
      </c>
      <c r="J19" s="336">
        <f t="shared" si="4"/>
        <v>93320.964749650302</v>
      </c>
      <c r="K19" s="544"/>
      <c r="L19" s="544"/>
      <c r="M19" s="337" t="s">
        <v>153</v>
      </c>
      <c r="N19" s="333" t="s">
        <v>137</v>
      </c>
      <c r="O19" s="90">
        <v>72855.958200000008</v>
      </c>
      <c r="P19" s="90">
        <v>36.636400000000002</v>
      </c>
      <c r="Q19" s="333">
        <v>37.5</v>
      </c>
      <c r="R19" s="334">
        <f t="shared" si="5"/>
        <v>10017.694252500001</v>
      </c>
      <c r="S19" s="334">
        <f t="shared" si="6"/>
        <v>4516.614058661251</v>
      </c>
      <c r="T19" s="334">
        <f t="shared" si="7"/>
        <v>546.41968650000001</v>
      </c>
      <c r="U19" s="335">
        <f t="shared" si="8"/>
        <v>87936.686197661256</v>
      </c>
      <c r="V19" s="336">
        <f t="shared" si="9"/>
        <v>109920.85774707657</v>
      </c>
      <c r="W19" s="421"/>
      <c r="X19" s="544"/>
      <c r="Y19" s="544"/>
    </row>
    <row r="20" spans="1:25" s="338" customFormat="1" ht="14.4" x14ac:dyDescent="0.3">
      <c r="A20" s="337" t="s">
        <v>53</v>
      </c>
      <c r="B20" s="333" t="s">
        <v>134</v>
      </c>
      <c r="C20" s="418">
        <v>62880.511200000001</v>
      </c>
      <c r="D20" s="418">
        <v>31.62</v>
      </c>
      <c r="E20" s="420">
        <v>37.5</v>
      </c>
      <c r="F20" s="418">
        <f t="shared" si="0"/>
        <v>8646.0702900000015</v>
      </c>
      <c r="G20" s="418">
        <f t="shared" si="1"/>
        <v>4642.0751387009996</v>
      </c>
      <c r="H20" s="418">
        <f t="shared" si="2"/>
        <v>471.60383400000001</v>
      </c>
      <c r="I20" s="418">
        <f t="shared" si="3"/>
        <v>76640.260462700986</v>
      </c>
      <c r="J20" s="336">
        <f t="shared" si="4"/>
        <v>95800.325578376229</v>
      </c>
      <c r="K20" s="544"/>
      <c r="L20" s="544"/>
      <c r="M20" s="337" t="s">
        <v>154</v>
      </c>
      <c r="N20" s="333" t="s">
        <v>137</v>
      </c>
      <c r="O20" s="90">
        <v>74894.122200000013</v>
      </c>
      <c r="P20" s="90">
        <v>37.661499999999997</v>
      </c>
      <c r="Q20" s="333">
        <v>37.5</v>
      </c>
      <c r="R20" s="334">
        <f t="shared" si="5"/>
        <v>10297.941802500003</v>
      </c>
      <c r="S20" s="334">
        <f t="shared" si="6"/>
        <v>4642.9674881362507</v>
      </c>
      <c r="T20" s="334">
        <f t="shared" si="7"/>
        <v>561.70591650000006</v>
      </c>
      <c r="U20" s="335">
        <f t="shared" si="8"/>
        <v>90396.737407136257</v>
      </c>
      <c r="V20" s="336">
        <f t="shared" si="9"/>
        <v>112995.92175892032</v>
      </c>
      <c r="W20" s="421"/>
      <c r="X20" s="544"/>
      <c r="Y20" s="544"/>
    </row>
    <row r="21" spans="1:25" s="338" customFormat="1" ht="14.4" x14ac:dyDescent="0.3">
      <c r="A21" s="337" t="s">
        <v>54</v>
      </c>
      <c r="B21" s="333" t="s">
        <v>134</v>
      </c>
      <c r="C21" s="418">
        <v>64503.688200000004</v>
      </c>
      <c r="D21" s="418">
        <v>32.436399999999999</v>
      </c>
      <c r="E21" s="420">
        <v>37.5</v>
      </c>
      <c r="F21" s="418">
        <f>C21*F$4</f>
        <v>8869.2571275000009</v>
      </c>
      <c r="G21" s="418">
        <f t="shared" si="1"/>
        <v>4761.9041517547494</v>
      </c>
      <c r="H21" s="418">
        <f t="shared" si="2"/>
        <v>483.77766150000002</v>
      </c>
      <c r="I21" s="418">
        <f t="shared" si="3"/>
        <v>78618.627140754747</v>
      </c>
      <c r="J21" s="336">
        <f t="shared" si="4"/>
        <v>98273.283925943426</v>
      </c>
      <c r="K21" s="544"/>
      <c r="L21" s="544"/>
      <c r="M21" s="337" t="s">
        <v>155</v>
      </c>
      <c r="N21" s="333" t="s">
        <v>137</v>
      </c>
      <c r="O21" s="90">
        <v>76910.223599999998</v>
      </c>
      <c r="P21" s="90">
        <v>38.675400000000003</v>
      </c>
      <c r="Q21" s="333">
        <v>37.5</v>
      </c>
      <c r="R21" s="334">
        <f t="shared" si="5"/>
        <v>10575.155745</v>
      </c>
      <c r="S21" s="334">
        <f t="shared" si="6"/>
        <v>4767.9531743025</v>
      </c>
      <c r="T21" s="334">
        <f t="shared" si="7"/>
        <v>576.8266769999999</v>
      </c>
      <c r="U21" s="335">
        <f>O21+R21+S21+T21</f>
        <v>92830.159196302498</v>
      </c>
      <c r="V21" s="336">
        <f t="shared" si="9"/>
        <v>116037.69899537813</v>
      </c>
      <c r="W21" s="421"/>
      <c r="X21" s="544"/>
      <c r="Y21" s="544"/>
    </row>
    <row r="22" spans="1:25" s="338" customFormat="1" ht="14.4" x14ac:dyDescent="0.3">
      <c r="A22" s="337" t="s">
        <v>55</v>
      </c>
      <c r="B22" s="333" t="s">
        <v>134</v>
      </c>
      <c r="C22" s="418">
        <v>67210.033800000005</v>
      </c>
      <c r="D22" s="418">
        <v>33.797400000000003</v>
      </c>
      <c r="E22" s="420">
        <v>37.5</v>
      </c>
      <c r="F22" s="418">
        <f t="shared" si="0"/>
        <v>9241.3796475000017</v>
      </c>
      <c r="G22" s="418">
        <f t="shared" si="1"/>
        <v>4961.6967327427501</v>
      </c>
      <c r="H22" s="418">
        <f t="shared" si="2"/>
        <v>504.07525350000003</v>
      </c>
      <c r="I22" s="418">
        <f t="shared" si="3"/>
        <v>81917.185433742765</v>
      </c>
      <c r="J22" s="336">
        <f t="shared" si="4"/>
        <v>102396.48179217846</v>
      </c>
      <c r="K22" s="544"/>
      <c r="L22" s="544"/>
      <c r="M22" s="337" t="s">
        <v>156</v>
      </c>
      <c r="N22" s="333" t="s">
        <v>137</v>
      </c>
      <c r="O22" s="90">
        <v>78238.182000000001</v>
      </c>
      <c r="P22" s="90">
        <v>39.3431</v>
      </c>
      <c r="Q22" s="333">
        <v>37.5</v>
      </c>
      <c r="R22" s="334">
        <f t="shared" si="5"/>
        <v>10757.750025000001</v>
      </c>
      <c r="S22" s="334">
        <f t="shared" si="6"/>
        <v>4850.2782953625001</v>
      </c>
      <c r="T22" s="334">
        <f t="shared" si="7"/>
        <v>586.78636499999993</v>
      </c>
      <c r="U22" s="335">
        <f t="shared" si="8"/>
        <v>94432.996685362508</v>
      </c>
      <c r="V22" s="336">
        <f t="shared" si="9"/>
        <v>118041.24585670314</v>
      </c>
      <c r="W22" s="421"/>
      <c r="X22" s="544"/>
      <c r="Y22" s="544"/>
    </row>
    <row r="23" spans="1:25" s="338" customFormat="1" ht="14.4" x14ac:dyDescent="0.3">
      <c r="A23" s="337" t="s">
        <v>56</v>
      </c>
      <c r="B23" s="333" t="s">
        <v>134</v>
      </c>
      <c r="C23" s="418">
        <v>68835.311999999991</v>
      </c>
      <c r="D23" s="418">
        <v>34.614400000000003</v>
      </c>
      <c r="E23" s="420">
        <v>37.5</v>
      </c>
      <c r="F23" s="418">
        <f t="shared" si="0"/>
        <v>9464.8554000000004</v>
      </c>
      <c r="G23" s="418">
        <f t="shared" si="1"/>
        <v>5081.680864259999</v>
      </c>
      <c r="H23" s="418">
        <f>(C23)*$H$4</f>
        <v>516.26483999999994</v>
      </c>
      <c r="I23" s="418">
        <f t="shared" si="3"/>
        <v>83898.113104259988</v>
      </c>
      <c r="J23" s="336">
        <f t="shared" si="4"/>
        <v>104872.64138032499</v>
      </c>
      <c r="K23" s="544"/>
      <c r="L23" s="544"/>
      <c r="M23" s="337" t="s">
        <v>157</v>
      </c>
      <c r="N23" s="333" t="s">
        <v>137</v>
      </c>
      <c r="O23" s="90">
        <v>79566.140400000004</v>
      </c>
      <c r="P23" s="90">
        <v>40.010800000000003</v>
      </c>
      <c r="Q23" s="333">
        <v>37.5</v>
      </c>
      <c r="R23" s="334">
        <f t="shared" si="5"/>
        <v>10940.344305000001</v>
      </c>
      <c r="S23" s="334">
        <f t="shared" si="6"/>
        <v>4932.6034164225002</v>
      </c>
      <c r="T23" s="334">
        <f t="shared" si="7"/>
        <v>596.74605299999996</v>
      </c>
      <c r="U23" s="335">
        <f t="shared" si="8"/>
        <v>96035.834174422504</v>
      </c>
      <c r="V23" s="336">
        <f t="shared" si="9"/>
        <v>120044.79271802813</v>
      </c>
      <c r="W23" s="421"/>
      <c r="X23" s="544"/>
      <c r="Y23" s="544"/>
    </row>
    <row r="24" spans="1:25" s="338" customFormat="1" ht="14.4" x14ac:dyDescent="0.3">
      <c r="A24" s="337" t="s">
        <v>57</v>
      </c>
      <c r="B24" s="333" t="s">
        <v>134</v>
      </c>
      <c r="C24" s="418">
        <v>70189.535400000008</v>
      </c>
      <c r="D24" s="418">
        <v>35.295400000000001</v>
      </c>
      <c r="E24" s="420">
        <v>37.5</v>
      </c>
      <c r="F24" s="418">
        <f t="shared" si="0"/>
        <v>9651.0611175000013</v>
      </c>
      <c r="G24" s="418">
        <f t="shared" si="1"/>
        <v>5181.6547139857503</v>
      </c>
      <c r="H24" s="418">
        <f t="shared" si="2"/>
        <v>526.42151550000005</v>
      </c>
      <c r="I24" s="418">
        <f t="shared" si="3"/>
        <v>85548.672746985743</v>
      </c>
      <c r="J24" s="336">
        <f t="shared" si="4"/>
        <v>106935.84093373218</v>
      </c>
      <c r="K24" s="544"/>
      <c r="L24" s="544"/>
      <c r="M24" s="337" t="s">
        <v>158</v>
      </c>
      <c r="N24" s="333" t="s">
        <v>137</v>
      </c>
      <c r="O24" s="90">
        <v>82206.298200000005</v>
      </c>
      <c r="P24" s="90">
        <v>41.338500000000003</v>
      </c>
      <c r="Q24" s="333">
        <v>37.5</v>
      </c>
      <c r="R24" s="334">
        <f t="shared" si="5"/>
        <v>11303.366002500001</v>
      </c>
      <c r="S24" s="334">
        <f t="shared" si="6"/>
        <v>5096.2766990362497</v>
      </c>
      <c r="T24" s="334">
        <f t="shared" si="7"/>
        <v>616.54723650000005</v>
      </c>
      <c r="U24" s="335">
        <f t="shared" si="8"/>
        <v>99222.488138036249</v>
      </c>
      <c r="V24" s="336">
        <f t="shared" si="9"/>
        <v>124028.1101725453</v>
      </c>
      <c r="W24" s="421"/>
      <c r="X24" s="544"/>
      <c r="Y24" s="544"/>
    </row>
    <row r="25" spans="1:25" s="338" customFormat="1" ht="14.4" x14ac:dyDescent="0.3">
      <c r="A25" s="337" t="s">
        <v>58</v>
      </c>
      <c r="B25" s="333" t="s">
        <v>134</v>
      </c>
      <c r="C25" s="418">
        <v>71540.606999999989</v>
      </c>
      <c r="D25" s="418">
        <v>35.9754</v>
      </c>
      <c r="E25" s="420">
        <v>37.5</v>
      </c>
      <c r="F25" s="418">
        <f>C25*F$4</f>
        <v>9836.8334624999989</v>
      </c>
      <c r="G25" s="418">
        <f t="shared" si="1"/>
        <v>5281.3958860162493</v>
      </c>
      <c r="H25" s="418">
        <f t="shared" si="2"/>
        <v>536.55455249999989</v>
      </c>
      <c r="I25" s="418">
        <f t="shared" si="3"/>
        <v>87195.390901016246</v>
      </c>
      <c r="J25" s="336">
        <f t="shared" si="4"/>
        <v>108994.23862627031</v>
      </c>
      <c r="K25" s="544"/>
      <c r="L25" s="544"/>
      <c r="M25" s="337" t="s">
        <v>159</v>
      </c>
      <c r="N25" s="333" t="s">
        <v>137</v>
      </c>
      <c r="O25" s="90">
        <v>84838.051200000016</v>
      </c>
      <c r="P25" s="90">
        <v>42.662100000000002</v>
      </c>
      <c r="Q25" s="333">
        <v>37.5</v>
      </c>
      <c r="R25" s="334">
        <f t="shared" si="5"/>
        <v>11665.232040000003</v>
      </c>
      <c r="S25" s="334">
        <f t="shared" si="6"/>
        <v>5259.4289365800014</v>
      </c>
      <c r="T25" s="334">
        <f t="shared" si="7"/>
        <v>636.28538400000014</v>
      </c>
      <c r="U25" s="335">
        <f t="shared" si="8"/>
        <v>102398.99756058003</v>
      </c>
      <c r="V25" s="336">
        <f t="shared" si="9"/>
        <v>127998.74695072504</v>
      </c>
      <c r="W25" s="421"/>
      <c r="X25" s="544"/>
      <c r="Y25" s="544"/>
    </row>
    <row r="26" spans="1:25" s="338" customFormat="1" ht="14.4" x14ac:dyDescent="0.3">
      <c r="A26" s="337" t="s">
        <v>59</v>
      </c>
      <c r="B26" s="333" t="s">
        <v>134</v>
      </c>
      <c r="C26" s="418">
        <v>72625.876799999998</v>
      </c>
      <c r="D26" s="418">
        <v>36.521000000000001</v>
      </c>
      <c r="E26" s="420">
        <v>37.5</v>
      </c>
      <c r="F26" s="418">
        <f t="shared" si="0"/>
        <v>9986.0580600000012</v>
      </c>
      <c r="G26" s="418">
        <f t="shared" si="1"/>
        <v>5361.5145724139993</v>
      </c>
      <c r="H26" s="418">
        <f t="shared" si="2"/>
        <v>544.694076</v>
      </c>
      <c r="I26" s="418">
        <f t="shared" si="3"/>
        <v>88518.143508413996</v>
      </c>
      <c r="J26" s="336">
        <f t="shared" si="4"/>
        <v>110647.67938551749</v>
      </c>
      <c r="K26" s="544"/>
      <c r="L26" s="544"/>
      <c r="M26" s="337" t="s">
        <v>160</v>
      </c>
      <c r="N26" s="333" t="s">
        <v>137</v>
      </c>
      <c r="O26" s="90">
        <v>87498.170400000017</v>
      </c>
      <c r="P26" s="90">
        <v>44</v>
      </c>
      <c r="Q26" s="333">
        <v>37.5</v>
      </c>
      <c r="R26" s="334">
        <f t="shared" si="5"/>
        <v>12030.998430000003</v>
      </c>
      <c r="S26" s="334">
        <f t="shared" si="6"/>
        <v>5424.3397012350015</v>
      </c>
      <c r="T26" s="334">
        <f>(O26)*$T$4</f>
        <v>656.23627800000008</v>
      </c>
      <c r="U26" s="335">
        <f t="shared" si="8"/>
        <v>105609.74480923502</v>
      </c>
      <c r="V26" s="336">
        <f t="shared" si="9"/>
        <v>132012.18101154378</v>
      </c>
      <c r="W26" s="421"/>
      <c r="X26" s="544"/>
      <c r="Y26" s="544"/>
    </row>
    <row r="27" spans="1:25" s="338" customFormat="1" ht="14.4" x14ac:dyDescent="0.3">
      <c r="A27" s="337" t="s">
        <v>60</v>
      </c>
      <c r="B27" s="333" t="s">
        <v>134</v>
      </c>
      <c r="C27" s="418">
        <v>74789.0622</v>
      </c>
      <c r="D27" s="418">
        <v>37.608699999999999</v>
      </c>
      <c r="E27" s="420">
        <v>37.5</v>
      </c>
      <c r="F27" s="418">
        <f t="shared" si="0"/>
        <v>10283.496052500001</v>
      </c>
      <c r="G27" s="418">
        <f t="shared" si="1"/>
        <v>5521.2090305872507</v>
      </c>
      <c r="H27" s="418">
        <f t="shared" si="2"/>
        <v>560.91796650000003</v>
      </c>
      <c r="I27" s="418">
        <f t="shared" si="3"/>
        <v>91154.685249587259</v>
      </c>
      <c r="J27" s="336">
        <f t="shared" si="4"/>
        <v>113943.35656198408</v>
      </c>
      <c r="K27" s="544"/>
      <c r="L27" s="544"/>
      <c r="M27" s="337" t="s">
        <v>161</v>
      </c>
      <c r="N27" s="333" t="s">
        <v>137</v>
      </c>
      <c r="O27" s="90">
        <v>93292.229399999997</v>
      </c>
      <c r="P27" s="90">
        <v>46.9133</v>
      </c>
      <c r="Q27" s="333">
        <v>37.5</v>
      </c>
      <c r="R27" s="334">
        <f t="shared" si="5"/>
        <v>12827.6815425</v>
      </c>
      <c r="S27" s="334">
        <f t="shared" si="6"/>
        <v>5783.5351463662491</v>
      </c>
      <c r="T27" s="334">
        <f t="shared" si="7"/>
        <v>699.69172049999997</v>
      </c>
      <c r="U27" s="335">
        <f t="shared" si="8"/>
        <v>112603.13780936625</v>
      </c>
      <c r="V27" s="336">
        <f t="shared" si="9"/>
        <v>140753.9222617078</v>
      </c>
      <c r="W27" s="421"/>
      <c r="X27" s="544"/>
      <c r="Y27" s="544"/>
    </row>
    <row r="28" spans="1:25" s="338" customFormat="1" ht="14.4" x14ac:dyDescent="0.3">
      <c r="A28" s="337" t="s">
        <v>61</v>
      </c>
      <c r="B28" s="333" t="s">
        <v>134</v>
      </c>
      <c r="C28" s="418">
        <v>77500.660799999998</v>
      </c>
      <c r="D28" s="418">
        <v>38.971800000000002</v>
      </c>
      <c r="E28" s="420">
        <v>37.5</v>
      </c>
      <c r="F28" s="418">
        <f t="shared" si="0"/>
        <v>10656.34086</v>
      </c>
      <c r="G28" s="418">
        <f>(C28+F28)*$G$4</f>
        <v>5721.3894077339992</v>
      </c>
      <c r="H28" s="418">
        <f t="shared" si="2"/>
        <v>581.25495599999999</v>
      </c>
      <c r="I28" s="418">
        <f t="shared" si="3"/>
        <v>94459.646023733992</v>
      </c>
      <c r="J28" s="336">
        <f t="shared" si="4"/>
        <v>118074.55752966749</v>
      </c>
      <c r="K28" s="544"/>
      <c r="L28" s="544"/>
      <c r="M28" s="337" t="s">
        <v>162</v>
      </c>
      <c r="N28" s="333" t="s">
        <v>137</v>
      </c>
      <c r="O28" s="90">
        <v>96423.017400000012</v>
      </c>
      <c r="P28" s="90">
        <v>48.487699999999997</v>
      </c>
      <c r="Q28" s="333">
        <v>37.5</v>
      </c>
      <c r="R28" s="334">
        <f t="shared" si="5"/>
        <v>13258.164892500003</v>
      </c>
      <c r="S28" s="334">
        <f t="shared" si="6"/>
        <v>5977.6244349412509</v>
      </c>
      <c r="T28" s="334">
        <f t="shared" si="7"/>
        <v>723.17263050000008</v>
      </c>
      <c r="U28" s="335">
        <f t="shared" si="8"/>
        <v>116381.97935794127</v>
      </c>
      <c r="V28" s="336">
        <f t="shared" si="9"/>
        <v>145477.47419742658</v>
      </c>
      <c r="W28" s="421"/>
      <c r="X28" s="544"/>
      <c r="Y28" s="544"/>
    </row>
    <row r="29" spans="1:25" s="338" customFormat="1" ht="14.4" x14ac:dyDescent="0.3">
      <c r="A29" s="337" t="s">
        <v>62</v>
      </c>
      <c r="B29" s="333" t="s">
        <v>134</v>
      </c>
      <c r="C29" s="418">
        <v>80751.217200000014</v>
      </c>
      <c r="D29" s="418">
        <v>40.606699999999996</v>
      </c>
      <c r="E29" s="420">
        <v>37.5</v>
      </c>
      <c r="F29" s="418">
        <f t="shared" si="0"/>
        <v>11103.292365000003</v>
      </c>
      <c r="G29" s="418">
        <f t="shared" si="1"/>
        <v>5961.3576707685006</v>
      </c>
      <c r="H29" s="418">
        <f t="shared" si="2"/>
        <v>605.63412900000003</v>
      </c>
      <c r="I29" s="418">
        <f t="shared" si="3"/>
        <v>98421.501364768512</v>
      </c>
      <c r="J29" s="336">
        <f t="shared" si="4"/>
        <v>123026.87670596063</v>
      </c>
      <c r="K29" s="544"/>
      <c r="L29" s="544"/>
      <c r="M29" s="337" t="s">
        <v>163</v>
      </c>
      <c r="N29" s="333" t="s">
        <v>137</v>
      </c>
      <c r="O29" s="90">
        <v>99577.969200000007</v>
      </c>
      <c r="P29" s="90">
        <v>50.074399999999997</v>
      </c>
      <c r="Q29" s="333">
        <v>37.5</v>
      </c>
      <c r="R29" s="334">
        <f t="shared" si="5"/>
        <v>13691.970765000002</v>
      </c>
      <c r="S29" s="334">
        <f t="shared" si="6"/>
        <v>6173.2117280925004</v>
      </c>
      <c r="T29" s="334">
        <f t="shared" si="7"/>
        <v>746.83476900000005</v>
      </c>
      <c r="U29" s="335">
        <f t="shared" si="8"/>
        <v>120189.98646209251</v>
      </c>
      <c r="V29" s="336">
        <f t="shared" si="9"/>
        <v>150237.48307761565</v>
      </c>
      <c r="W29" s="421"/>
      <c r="X29" s="544"/>
      <c r="Y29" s="544"/>
    </row>
    <row r="30" spans="1:25" s="338" customFormat="1" ht="14.4" x14ac:dyDescent="0.3">
      <c r="A30" s="337" t="s">
        <v>63</v>
      </c>
      <c r="B30" s="333" t="s">
        <v>134</v>
      </c>
      <c r="C30" s="418">
        <v>83457.5628</v>
      </c>
      <c r="D30" s="418">
        <v>41.967700000000001</v>
      </c>
      <c r="E30" s="420">
        <v>37.5</v>
      </c>
      <c r="F30" s="418">
        <f t="shared" si="0"/>
        <v>11475.414885</v>
      </c>
      <c r="G30" s="418">
        <f t="shared" si="1"/>
        <v>6161.1502517565004</v>
      </c>
      <c r="H30" s="418">
        <f t="shared" si="2"/>
        <v>625.93172099999992</v>
      </c>
      <c r="I30" s="418">
        <f t="shared" si="3"/>
        <v>101720.0596577565</v>
      </c>
      <c r="J30" s="336">
        <f t="shared" si="4"/>
        <v>127150.07457219562</v>
      </c>
      <c r="K30" s="544"/>
      <c r="L30" s="544"/>
      <c r="M30" s="337" t="s">
        <v>164</v>
      </c>
      <c r="N30" s="333" t="s">
        <v>137</v>
      </c>
      <c r="O30" s="90">
        <v>100996.2792</v>
      </c>
      <c r="P30" s="90">
        <v>50.787700000000001</v>
      </c>
      <c r="Q30" s="333">
        <v>37.5</v>
      </c>
      <c r="R30" s="334">
        <f t="shared" si="5"/>
        <v>13886.988390000002</v>
      </c>
      <c r="S30" s="334">
        <f t="shared" si="6"/>
        <v>6261.1380836549997</v>
      </c>
      <c r="T30" s="334">
        <f t="shared" si="7"/>
        <v>757.47209399999997</v>
      </c>
      <c r="U30" s="335">
        <f t="shared" si="8"/>
        <v>121901.87776765499</v>
      </c>
      <c r="V30" s="336">
        <f t="shared" si="9"/>
        <v>152377.34720956875</v>
      </c>
      <c r="W30" s="421"/>
      <c r="X30" s="544"/>
      <c r="Y30" s="544"/>
    </row>
    <row r="31" spans="1:25" s="338" customFormat="1" ht="14.4" x14ac:dyDescent="0.3">
      <c r="A31" s="337" t="s">
        <v>64</v>
      </c>
      <c r="B31" s="333" t="s">
        <v>134</v>
      </c>
      <c r="C31" s="418">
        <v>85080.73980000001</v>
      </c>
      <c r="D31" s="418">
        <v>42.784100000000002</v>
      </c>
      <c r="E31" s="420">
        <v>37.5</v>
      </c>
      <c r="F31" s="418">
        <f t="shared" si="0"/>
        <v>11698.601722500003</v>
      </c>
      <c r="G31" s="418">
        <f t="shared" si="1"/>
        <v>6280.9792648102502</v>
      </c>
      <c r="H31" s="418">
        <f t="shared" si="2"/>
        <v>638.10554850000005</v>
      </c>
      <c r="I31" s="418">
        <f t="shared" si="3"/>
        <v>103698.42633581025</v>
      </c>
      <c r="J31" s="336">
        <f t="shared" si="4"/>
        <v>129623.0329197628</v>
      </c>
      <c r="K31" s="544"/>
      <c r="L31" s="544"/>
      <c r="M31" s="337" t="s">
        <v>165</v>
      </c>
      <c r="N31" s="333" t="s">
        <v>137</v>
      </c>
      <c r="O31" s="90">
        <v>102412.48800000001</v>
      </c>
      <c r="P31" s="90">
        <v>51.499499999999998</v>
      </c>
      <c r="Q31" s="333">
        <v>37.5</v>
      </c>
      <c r="R31" s="334">
        <f t="shared" si="5"/>
        <v>14081.717100000003</v>
      </c>
      <c r="S31" s="334">
        <f t="shared" si="6"/>
        <v>6348.934177950001</v>
      </c>
      <c r="T31" s="334">
        <f t="shared" si="7"/>
        <v>768.09366000000011</v>
      </c>
      <c r="U31" s="335">
        <f t="shared" si="8"/>
        <v>123611.23293795002</v>
      </c>
      <c r="V31" s="336">
        <f t="shared" si="9"/>
        <v>154514.04117243752</v>
      </c>
      <c r="W31" s="421"/>
      <c r="X31" s="544"/>
      <c r="Y31" s="544"/>
    </row>
    <row r="32" spans="1:25" s="338" customFormat="1" ht="14.4" x14ac:dyDescent="0.3">
      <c r="A32" s="337" t="s">
        <v>65</v>
      </c>
      <c r="B32" s="333" t="s">
        <v>134</v>
      </c>
      <c r="C32" s="418">
        <v>86703.916800000006</v>
      </c>
      <c r="D32" s="418">
        <v>43.600499999999997</v>
      </c>
      <c r="E32" s="420">
        <v>37.5</v>
      </c>
      <c r="F32" s="418">
        <f t="shared" si="0"/>
        <v>11921.788560000003</v>
      </c>
      <c r="G32" s="418">
        <f t="shared" si="1"/>
        <v>6400.808277864</v>
      </c>
      <c r="H32" s="418">
        <f t="shared" si="2"/>
        <v>650.27937600000007</v>
      </c>
      <c r="I32" s="418">
        <f t="shared" si="3"/>
        <v>105676.79301386401</v>
      </c>
      <c r="J32" s="336">
        <f t="shared" si="4"/>
        <v>132095.99126733001</v>
      </c>
      <c r="K32" s="544"/>
      <c r="L32" s="544"/>
      <c r="M32" s="337" t="s">
        <v>166</v>
      </c>
      <c r="N32" s="333" t="s">
        <v>137</v>
      </c>
      <c r="O32" s="90">
        <v>105245.95620000002</v>
      </c>
      <c r="P32" s="90">
        <v>52.924599999999998</v>
      </c>
      <c r="Q32" s="333">
        <v>37.5</v>
      </c>
      <c r="R32" s="334">
        <f t="shared" si="5"/>
        <v>14471.318977500003</v>
      </c>
      <c r="S32" s="334">
        <f t="shared" si="6"/>
        <v>6524.5914971737511</v>
      </c>
      <c r="T32" s="334">
        <f t="shared" si="7"/>
        <v>789.34467150000012</v>
      </c>
      <c r="U32" s="335">
        <f t="shared" si="8"/>
        <v>127031.21134617378</v>
      </c>
      <c r="V32" s="336">
        <f t="shared" si="9"/>
        <v>158789.01418271722</v>
      </c>
      <c r="W32" s="421"/>
      <c r="X32" s="544"/>
      <c r="Y32" s="544"/>
    </row>
    <row r="33" spans="1:25" s="338" customFormat="1" ht="14.4" x14ac:dyDescent="0.3">
      <c r="A33" s="337" t="s">
        <v>66</v>
      </c>
      <c r="B33" s="333" t="s">
        <v>134</v>
      </c>
      <c r="C33" s="418">
        <v>88329.195000000007</v>
      </c>
      <c r="D33" s="418">
        <v>44.417900000000003</v>
      </c>
      <c r="E33" s="420">
        <v>37.5</v>
      </c>
      <c r="F33" s="418">
        <f t="shared" si="0"/>
        <v>12145.264312500001</v>
      </c>
      <c r="G33" s="418">
        <f t="shared" si="1"/>
        <v>6520.7924093812508</v>
      </c>
      <c r="H33" s="418">
        <f t="shared" si="2"/>
        <v>662.46896249999998</v>
      </c>
      <c r="I33" s="418">
        <f t="shared" si="3"/>
        <v>107657.72068438126</v>
      </c>
      <c r="J33" s="336">
        <f t="shared" si="4"/>
        <v>134572.15085547656</v>
      </c>
      <c r="K33" s="544"/>
      <c r="L33" s="544"/>
      <c r="M33" s="337" t="s">
        <v>167</v>
      </c>
      <c r="N33" s="333" t="s">
        <v>137</v>
      </c>
      <c r="O33" s="90">
        <v>108077.3232</v>
      </c>
      <c r="P33" s="90">
        <v>54.347700000000003</v>
      </c>
      <c r="Q33" s="333">
        <v>37.5</v>
      </c>
      <c r="R33" s="334">
        <f t="shared" si="5"/>
        <v>14860.631940000001</v>
      </c>
      <c r="S33" s="334">
        <f t="shared" si="6"/>
        <v>6700.1185551300005</v>
      </c>
      <c r="T33" s="334">
        <f t="shared" si="7"/>
        <v>810.57992400000001</v>
      </c>
      <c r="U33" s="335">
        <f t="shared" si="8"/>
        <v>130448.65361913001</v>
      </c>
      <c r="V33" s="336">
        <f t="shared" si="9"/>
        <v>163060.8170239125</v>
      </c>
      <c r="W33" s="421"/>
      <c r="X33" s="544"/>
      <c r="Y33" s="544"/>
    </row>
    <row r="34" spans="1:25" s="338" customFormat="1" ht="14.4" x14ac:dyDescent="0.3">
      <c r="A34" s="337" t="s">
        <v>67</v>
      </c>
      <c r="B34" s="333" t="s">
        <v>134</v>
      </c>
      <c r="C34" s="418">
        <v>91578.700800000006</v>
      </c>
      <c r="D34" s="418">
        <v>46.051299999999998</v>
      </c>
      <c r="E34" s="420">
        <v>37.5</v>
      </c>
      <c r="F34" s="418">
        <f t="shared" si="0"/>
        <v>12592.071360000002</v>
      </c>
      <c r="G34" s="418">
        <f t="shared" si="1"/>
        <v>6760.6831131840008</v>
      </c>
      <c r="H34" s="418">
        <f t="shared" si="2"/>
        <v>686.84025600000007</v>
      </c>
      <c r="I34" s="418">
        <f t="shared" si="3"/>
        <v>111618.295529184</v>
      </c>
      <c r="J34" s="336">
        <f t="shared" si="4"/>
        <v>139522.86941148</v>
      </c>
      <c r="K34" s="544"/>
      <c r="L34" s="544"/>
      <c r="M34" s="337" t="s">
        <v>168</v>
      </c>
      <c r="N34" s="333" t="s">
        <v>137</v>
      </c>
      <c r="O34" s="90">
        <v>110911.84200000002</v>
      </c>
      <c r="P34" s="90">
        <v>55.773299999999999</v>
      </c>
      <c r="Q34" s="333">
        <v>37.5</v>
      </c>
      <c r="R34" s="334">
        <f t="shared" si="5"/>
        <v>15250.378275000005</v>
      </c>
      <c r="S34" s="334">
        <f t="shared" si="6"/>
        <v>6875.8410049875019</v>
      </c>
      <c r="T34" s="334">
        <f t="shared" si="7"/>
        <v>831.83881500000007</v>
      </c>
      <c r="U34" s="335">
        <f t="shared" si="8"/>
        <v>133869.90009498753</v>
      </c>
      <c r="V34" s="336">
        <f t="shared" si="9"/>
        <v>167337.37511873443</v>
      </c>
      <c r="W34" s="421"/>
      <c r="X34" s="544"/>
      <c r="Y34" s="544"/>
    </row>
    <row r="35" spans="1:25" s="338" customFormat="1" ht="14.4" x14ac:dyDescent="0.3">
      <c r="A35" s="337" t="s">
        <v>68</v>
      </c>
      <c r="B35" s="333" t="s">
        <v>134</v>
      </c>
      <c r="C35" s="418">
        <v>94827.156000000003</v>
      </c>
      <c r="D35" s="418">
        <v>47.685099999999998</v>
      </c>
      <c r="E35" s="420">
        <v>37.5</v>
      </c>
      <c r="F35" s="418">
        <f t="shared" si="0"/>
        <v>13038.733950000002</v>
      </c>
      <c r="G35" s="418">
        <f t="shared" si="1"/>
        <v>7000.4962577550004</v>
      </c>
      <c r="H35" s="418">
        <f t="shared" si="2"/>
        <v>711.20366999999999</v>
      </c>
      <c r="I35" s="418">
        <f t="shared" si="3"/>
        <v>115577.58987775502</v>
      </c>
      <c r="J35" s="336">
        <f t="shared" si="4"/>
        <v>144471.98734719376</v>
      </c>
      <c r="K35" s="544"/>
      <c r="L35" s="544"/>
      <c r="M35" s="337" t="s">
        <v>169</v>
      </c>
      <c r="N35" s="333" t="s">
        <v>137</v>
      </c>
      <c r="O35" s="90">
        <v>114591.0432</v>
      </c>
      <c r="P35" s="90">
        <v>57.623600000000003</v>
      </c>
      <c r="Q35" s="333">
        <v>37.5</v>
      </c>
      <c r="R35" s="334">
        <f t="shared" si="5"/>
        <v>15756.268440000002</v>
      </c>
      <c r="S35" s="334">
        <f t="shared" si="6"/>
        <v>7103.9284843799996</v>
      </c>
      <c r="T35" s="334">
        <f t="shared" si="7"/>
        <v>859.43282399999998</v>
      </c>
      <c r="U35" s="335">
        <f t="shared" si="8"/>
        <v>138310.67294838</v>
      </c>
      <c r="V35" s="336">
        <f t="shared" si="9"/>
        <v>172888.341185475</v>
      </c>
      <c r="W35" s="421"/>
      <c r="X35" s="544"/>
      <c r="Y35" s="544"/>
    </row>
    <row r="36" spans="1:25" s="338" customFormat="1" ht="14.4" x14ac:dyDescent="0.3">
      <c r="A36" s="337" t="s">
        <v>69</v>
      </c>
      <c r="B36" s="333" t="s">
        <v>134</v>
      </c>
      <c r="C36" s="418">
        <v>98075.611200000014</v>
      </c>
      <c r="D36" s="418">
        <v>49.3185</v>
      </c>
      <c r="E36" s="420">
        <v>37.5</v>
      </c>
      <c r="F36" s="418">
        <f t="shared" si="0"/>
        <v>13485.396540000003</v>
      </c>
      <c r="G36" s="418">
        <f t="shared" si="1"/>
        <v>7240.309402326001</v>
      </c>
      <c r="H36" s="418">
        <f t="shared" si="2"/>
        <v>735.56708400000002</v>
      </c>
      <c r="I36" s="418">
        <f t="shared" si="3"/>
        <v>119536.88422632602</v>
      </c>
      <c r="J36" s="336">
        <f t="shared" si="4"/>
        <v>149421.10528290752</v>
      </c>
      <c r="K36" s="544"/>
      <c r="L36" s="544"/>
      <c r="M36" s="337" t="s">
        <v>170</v>
      </c>
      <c r="N36" s="333" t="s">
        <v>137</v>
      </c>
      <c r="O36" s="90">
        <v>118250.28300000001</v>
      </c>
      <c r="P36" s="90">
        <v>59.4636</v>
      </c>
      <c r="Q36" s="333">
        <v>37.5</v>
      </c>
      <c r="R36" s="334">
        <f t="shared" si="5"/>
        <v>16259.413912500002</v>
      </c>
      <c r="S36" s="334">
        <f t="shared" si="6"/>
        <v>7330.7784817312513</v>
      </c>
      <c r="T36" s="334">
        <f t="shared" si="7"/>
        <v>886.87712250000004</v>
      </c>
      <c r="U36" s="335">
        <f t="shared" si="8"/>
        <v>142727.35251673128</v>
      </c>
      <c r="V36" s="336">
        <f t="shared" si="9"/>
        <v>178409.19064591409</v>
      </c>
      <c r="W36" s="421"/>
      <c r="X36" s="544"/>
      <c r="Y36" s="544"/>
    </row>
    <row r="37" spans="1:25" s="338" customFormat="1" ht="14.4" x14ac:dyDescent="0.3">
      <c r="A37" s="337" t="s">
        <v>70</v>
      </c>
      <c r="B37" s="333" t="s">
        <v>134</v>
      </c>
      <c r="C37" s="418">
        <v>101863.0242</v>
      </c>
      <c r="D37" s="418">
        <v>51.223100000000002</v>
      </c>
      <c r="E37" s="420">
        <v>37.5</v>
      </c>
      <c r="F37" s="418">
        <f t="shared" si="0"/>
        <v>14006.165827500001</v>
      </c>
      <c r="G37" s="418">
        <f t="shared" si="1"/>
        <v>7519.9104327847508</v>
      </c>
      <c r="H37" s="418">
        <f t="shared" si="2"/>
        <v>763.97268150000002</v>
      </c>
      <c r="I37" s="418">
        <f t="shared" si="3"/>
        <v>124153.07314178476</v>
      </c>
      <c r="J37" s="336">
        <f t="shared" si="4"/>
        <v>155191.34142723095</v>
      </c>
      <c r="K37" s="544"/>
      <c r="L37" s="544"/>
      <c r="M37" s="337" t="s">
        <v>171</v>
      </c>
      <c r="N37" s="333" t="s">
        <v>137</v>
      </c>
      <c r="O37" s="90">
        <v>121897.96620000001</v>
      </c>
      <c r="P37" s="90">
        <v>61.297899999999998</v>
      </c>
      <c r="Q37" s="333">
        <v>37.5</v>
      </c>
      <c r="R37" s="334">
        <f t="shared" si="5"/>
        <v>16760.970352500004</v>
      </c>
      <c r="S37" s="334">
        <f t="shared" si="6"/>
        <v>7556.9120421112502</v>
      </c>
      <c r="T37" s="334">
        <f t="shared" si="7"/>
        <v>914.23474650000003</v>
      </c>
      <c r="U37" s="335">
        <f t="shared" si="8"/>
        <v>147130.08334111125</v>
      </c>
      <c r="V37" s="336">
        <f t="shared" si="9"/>
        <v>183912.60417638905</v>
      </c>
      <c r="W37" s="421"/>
      <c r="X37" s="544"/>
      <c r="Y37" s="544"/>
    </row>
    <row r="38" spans="1:25" s="338" customFormat="1" ht="14.4" x14ac:dyDescent="0.3">
      <c r="A38" s="337" t="s">
        <v>71</v>
      </c>
      <c r="B38" s="333" t="s">
        <v>134</v>
      </c>
      <c r="C38" s="418">
        <v>102407.235</v>
      </c>
      <c r="D38" s="418">
        <v>51.496899999999997</v>
      </c>
      <c r="E38" s="420">
        <v>37.5</v>
      </c>
      <c r="F38" s="418">
        <f t="shared" si="0"/>
        <v>14080.994812500001</v>
      </c>
      <c r="G38" s="418">
        <f t="shared" si="1"/>
        <v>7560.0861148312506</v>
      </c>
      <c r="H38" s="418">
        <f t="shared" si="2"/>
        <v>768.05426249999994</v>
      </c>
      <c r="I38" s="418">
        <f t="shared" si="3"/>
        <v>124816.37018983126</v>
      </c>
      <c r="J38" s="336">
        <f t="shared" si="4"/>
        <v>156020.46273728908</v>
      </c>
      <c r="K38" s="544"/>
      <c r="L38" s="544"/>
      <c r="M38" s="337" t="s">
        <v>172</v>
      </c>
      <c r="N38" s="333" t="s">
        <v>137</v>
      </c>
      <c r="O38" s="90">
        <v>125553.0036</v>
      </c>
      <c r="P38" s="90">
        <v>63.135899999999999</v>
      </c>
      <c r="Q38" s="333">
        <v>37.5</v>
      </c>
      <c r="R38" s="334">
        <f t="shared" si="5"/>
        <v>17263.537995000002</v>
      </c>
      <c r="S38" s="334">
        <f t="shared" si="6"/>
        <v>7783.5015169274993</v>
      </c>
      <c r="T38" s="334">
        <f t="shared" si="7"/>
        <v>941.64752699999997</v>
      </c>
      <c r="U38" s="335">
        <f t="shared" si="8"/>
        <v>151541.69063892748</v>
      </c>
      <c r="V38" s="336">
        <f t="shared" si="9"/>
        <v>189427.11329865936</v>
      </c>
      <c r="W38" s="421"/>
      <c r="X38" s="544"/>
      <c r="Y38" s="544"/>
    </row>
    <row r="39" spans="1:25" s="338" customFormat="1" ht="14.4" x14ac:dyDescent="0.3">
      <c r="A39" s="337" t="s">
        <v>72</v>
      </c>
      <c r="B39" s="333" t="s">
        <v>134</v>
      </c>
      <c r="C39" s="418">
        <v>105655.6902</v>
      </c>
      <c r="D39" s="418">
        <v>53.130299999999998</v>
      </c>
      <c r="E39" s="420">
        <v>37.5</v>
      </c>
      <c r="F39" s="418">
        <f t="shared" si="0"/>
        <v>14527.657402500001</v>
      </c>
      <c r="G39" s="418">
        <f t="shared" si="1"/>
        <v>7799.8992594022502</v>
      </c>
      <c r="H39" s="418">
        <f t="shared" si="2"/>
        <v>792.41767649999997</v>
      </c>
      <c r="I39" s="418">
        <f t="shared" si="3"/>
        <v>128775.66453840226</v>
      </c>
      <c r="J39" s="336">
        <f t="shared" si="4"/>
        <v>160969.58067300281</v>
      </c>
      <c r="K39" s="544"/>
      <c r="L39" s="544"/>
      <c r="M39" s="337" t="s">
        <v>173</v>
      </c>
      <c r="N39" s="333" t="s">
        <v>137</v>
      </c>
      <c r="O39" s="90">
        <v>133311.68460000001</v>
      </c>
      <c r="P39" s="90">
        <v>67.037400000000005</v>
      </c>
      <c r="Q39" s="333">
        <v>37.5</v>
      </c>
      <c r="R39" s="334">
        <f t="shared" si="5"/>
        <v>18330.356632500003</v>
      </c>
      <c r="S39" s="334">
        <f t="shared" si="6"/>
        <v>8264.4912471712505</v>
      </c>
      <c r="T39" s="334">
        <f t="shared" si="7"/>
        <v>999.83763450000004</v>
      </c>
      <c r="U39" s="335">
        <f t="shared" si="8"/>
        <v>160906.37011417127</v>
      </c>
      <c r="V39" s="336">
        <f t="shared" si="9"/>
        <v>201132.96264271409</v>
      </c>
      <c r="W39" s="421"/>
      <c r="X39" s="544"/>
      <c r="Y39" s="544"/>
    </row>
    <row r="40" spans="1:25" s="338" customFormat="1" ht="14.4" x14ac:dyDescent="0.3">
      <c r="A40" s="337" t="s">
        <v>73</v>
      </c>
      <c r="B40" s="333" t="s">
        <v>134</v>
      </c>
      <c r="C40" s="418">
        <v>108910.44900000001</v>
      </c>
      <c r="D40" s="418">
        <v>54.7667</v>
      </c>
      <c r="E40" s="420">
        <v>37.5</v>
      </c>
      <c r="F40" s="418">
        <f t="shared" si="0"/>
        <v>14975.186737500002</v>
      </c>
      <c r="G40" s="418">
        <f t="shared" si="1"/>
        <v>8040.1777593637507</v>
      </c>
      <c r="H40" s="418">
        <f t="shared" si="2"/>
        <v>816.82836750000001</v>
      </c>
      <c r="I40" s="418">
        <f t="shared" si="3"/>
        <v>132742.64186436377</v>
      </c>
      <c r="J40" s="336">
        <f t="shared" si="4"/>
        <v>165928.30233045472</v>
      </c>
      <c r="K40" s="544"/>
      <c r="L40" s="544"/>
      <c r="M40" s="337" t="s">
        <v>174</v>
      </c>
      <c r="N40" s="333" t="s">
        <v>137</v>
      </c>
      <c r="O40" s="90">
        <v>137413.22699999998</v>
      </c>
      <c r="P40" s="90">
        <v>69.099999999999994</v>
      </c>
      <c r="Q40" s="333">
        <v>37.5</v>
      </c>
      <c r="R40" s="334">
        <f t="shared" si="5"/>
        <v>18894.3187125</v>
      </c>
      <c r="S40" s="334">
        <f t="shared" si="6"/>
        <v>8518.761241331249</v>
      </c>
      <c r="T40" s="334">
        <f t="shared" si="7"/>
        <v>1030.5992024999998</v>
      </c>
      <c r="U40" s="335">
        <f t="shared" si="8"/>
        <v>165856.90615633124</v>
      </c>
      <c r="V40" s="336">
        <f t="shared" si="9"/>
        <v>207321.13269541407</v>
      </c>
      <c r="W40" s="421"/>
      <c r="X40" s="544"/>
      <c r="Y40" s="544"/>
    </row>
    <row r="41" spans="1:25" s="338" customFormat="1" ht="14.4" x14ac:dyDescent="0.3">
      <c r="A41" s="337" t="s">
        <v>74</v>
      </c>
      <c r="B41" s="333" t="s">
        <v>134</v>
      </c>
      <c r="C41" s="418">
        <v>112155.7524</v>
      </c>
      <c r="D41" s="418">
        <v>56.399000000000001</v>
      </c>
      <c r="E41" s="420">
        <v>37.5</v>
      </c>
      <c r="F41" s="418">
        <f t="shared" si="0"/>
        <v>15421.415955</v>
      </c>
      <c r="G41" s="418">
        <f t="shared" si="1"/>
        <v>8279.7582262395008</v>
      </c>
      <c r="H41" s="418">
        <f t="shared" si="2"/>
        <v>841.16814299999999</v>
      </c>
      <c r="I41" s="418">
        <f t="shared" si="3"/>
        <v>136698.09472423949</v>
      </c>
      <c r="J41" s="336">
        <f t="shared" si="4"/>
        <v>170872.61840529938</v>
      </c>
      <c r="K41" s="544"/>
      <c r="L41" s="544"/>
      <c r="M41" s="337" t="s">
        <v>175</v>
      </c>
      <c r="N41" s="333" t="s">
        <v>137</v>
      </c>
      <c r="O41" s="90">
        <v>141517.92120000001</v>
      </c>
      <c r="P41" s="90">
        <v>71.164100000000005</v>
      </c>
      <c r="Q41" s="333">
        <v>37.5</v>
      </c>
      <c r="R41" s="334">
        <f t="shared" si="5"/>
        <v>19458.714165000005</v>
      </c>
      <c r="S41" s="334">
        <f t="shared" si="6"/>
        <v>8773.2266273925015</v>
      </c>
      <c r="T41" s="334">
        <f t="shared" si="7"/>
        <v>1061.384409</v>
      </c>
      <c r="U41" s="335">
        <f t="shared" si="8"/>
        <v>170811.24640139251</v>
      </c>
      <c r="V41" s="336">
        <f t="shared" si="9"/>
        <v>213514.05800174063</v>
      </c>
      <c r="W41" s="421"/>
      <c r="X41" s="544"/>
      <c r="Y41" s="544"/>
    </row>
    <row r="42" spans="1:25" s="338" customFormat="1" ht="14.4" x14ac:dyDescent="0.3">
      <c r="A42" s="337" t="s">
        <v>75</v>
      </c>
      <c r="B42" s="333" t="s">
        <v>134</v>
      </c>
      <c r="C42" s="418">
        <v>118651.6122</v>
      </c>
      <c r="D42" s="418">
        <v>59.665599999999998</v>
      </c>
      <c r="E42" s="420">
        <v>37.5</v>
      </c>
      <c r="F42" s="418">
        <f t="shared" si="0"/>
        <v>16314.596677500002</v>
      </c>
      <c r="G42" s="418">
        <f t="shared" si="1"/>
        <v>8759.3069561497505</v>
      </c>
      <c r="H42" s="418">
        <f t="shared" si="2"/>
        <v>889.8870915</v>
      </c>
      <c r="I42" s="418">
        <f t="shared" si="3"/>
        <v>144615.40292514974</v>
      </c>
      <c r="J42" s="336">
        <f t="shared" si="4"/>
        <v>180769.25365643718</v>
      </c>
      <c r="K42" s="544"/>
      <c r="L42" s="544"/>
      <c r="M42" s="337" t="s">
        <v>727</v>
      </c>
      <c r="N42" s="333" t="s">
        <v>137</v>
      </c>
      <c r="O42" s="90">
        <v>0</v>
      </c>
      <c r="P42" s="90">
        <v>0</v>
      </c>
      <c r="Q42" s="90">
        <v>0</v>
      </c>
      <c r="R42" s="334">
        <f t="shared" si="5"/>
        <v>0</v>
      </c>
      <c r="S42" s="334">
        <f t="shared" si="6"/>
        <v>0</v>
      </c>
      <c r="T42" s="90">
        <f t="shared" si="7"/>
        <v>0</v>
      </c>
      <c r="U42" s="90">
        <v>0</v>
      </c>
      <c r="V42" s="336">
        <f t="shared" si="9"/>
        <v>0</v>
      </c>
      <c r="W42" s="421"/>
      <c r="X42" s="544"/>
      <c r="Y42" s="544"/>
    </row>
    <row r="43" spans="1:25" s="338" customFormat="1" ht="14.4" x14ac:dyDescent="0.3">
      <c r="A43" s="337" t="s">
        <v>76</v>
      </c>
      <c r="B43" s="333" t="s">
        <v>134</v>
      </c>
      <c r="C43" s="418">
        <v>120820.0506</v>
      </c>
      <c r="D43" s="418">
        <v>60.755899999999997</v>
      </c>
      <c r="E43" s="420">
        <v>37.5</v>
      </c>
      <c r="F43" s="418">
        <f t="shared" si="0"/>
        <v>16612.756957500002</v>
      </c>
      <c r="G43" s="418">
        <f t="shared" si="1"/>
        <v>8919.3892104817496</v>
      </c>
      <c r="H43" s="418">
        <f t="shared" si="2"/>
        <v>906.15037949999999</v>
      </c>
      <c r="I43" s="418">
        <f t="shared" si="3"/>
        <v>147258.34714748175</v>
      </c>
      <c r="J43" s="336">
        <f t="shared" si="4"/>
        <v>184072.93393435219</v>
      </c>
      <c r="K43" s="544"/>
      <c r="L43" s="544"/>
      <c r="M43" s="337" t="s">
        <v>176</v>
      </c>
      <c r="N43" s="333" t="s">
        <v>137</v>
      </c>
      <c r="O43" s="90">
        <v>0</v>
      </c>
      <c r="P43" s="90">
        <v>0</v>
      </c>
      <c r="Q43" s="333">
        <v>37.5</v>
      </c>
      <c r="R43" s="334">
        <f t="shared" si="5"/>
        <v>0</v>
      </c>
      <c r="S43" s="334">
        <f t="shared" si="6"/>
        <v>0</v>
      </c>
      <c r="T43" s="334">
        <f t="shared" si="7"/>
        <v>0</v>
      </c>
      <c r="U43" s="335">
        <f t="shared" si="8"/>
        <v>0</v>
      </c>
      <c r="V43" s="336">
        <f t="shared" si="9"/>
        <v>0</v>
      </c>
      <c r="W43" s="421"/>
      <c r="X43" s="544"/>
      <c r="Y43" s="544"/>
    </row>
    <row r="44" spans="1:25" s="338" customFormat="1" ht="14.4" x14ac:dyDescent="0.3">
      <c r="A44" s="337" t="s">
        <v>77</v>
      </c>
      <c r="B44" s="333" t="s">
        <v>134</v>
      </c>
      <c r="C44" s="418">
        <v>122986.38780000001</v>
      </c>
      <c r="D44" s="418">
        <v>61.845100000000002</v>
      </c>
      <c r="E44" s="420">
        <v>37.5</v>
      </c>
      <c r="F44" s="418">
        <f t="shared" si="0"/>
        <v>16910.628322500004</v>
      </c>
      <c r="G44" s="418">
        <f t="shared" si="1"/>
        <v>9079.3163463502497</v>
      </c>
      <c r="H44" s="418">
        <f t="shared" si="2"/>
        <v>922.39790850000009</v>
      </c>
      <c r="I44" s="418">
        <f t="shared" si="3"/>
        <v>149898.73037735024</v>
      </c>
      <c r="J44" s="336">
        <f t="shared" si="4"/>
        <v>187373.41297168779</v>
      </c>
      <c r="K44" s="544"/>
      <c r="L44" s="544"/>
      <c r="M44" s="337" t="s">
        <v>177</v>
      </c>
      <c r="N44" s="333" t="s">
        <v>137</v>
      </c>
      <c r="O44" s="90">
        <v>150585.64980000001</v>
      </c>
      <c r="P44" s="90">
        <v>75.724100000000007</v>
      </c>
      <c r="Q44" s="333">
        <v>37.5</v>
      </c>
      <c r="R44" s="334">
        <f t="shared" si="5"/>
        <v>20705.526847500005</v>
      </c>
      <c r="S44" s="334">
        <f t="shared" si="6"/>
        <v>9335.3691272887518</v>
      </c>
      <c r="T44" s="334">
        <f t="shared" si="7"/>
        <v>1129.3923735000001</v>
      </c>
      <c r="U44" s="335">
        <f t="shared" si="8"/>
        <v>181755.93814828878</v>
      </c>
      <c r="V44" s="336">
        <f t="shared" si="9"/>
        <v>227194.92268536097</v>
      </c>
      <c r="W44" s="421"/>
      <c r="X44" s="544"/>
      <c r="Y44" s="544"/>
    </row>
    <row r="45" spans="1:25" s="338" customFormat="1" ht="14.4" x14ac:dyDescent="0.3">
      <c r="A45" s="337" t="s">
        <v>78</v>
      </c>
      <c r="B45" s="333" t="s">
        <v>134</v>
      </c>
      <c r="C45" s="418">
        <v>125690.63220000001</v>
      </c>
      <c r="D45" s="418">
        <v>63.205100000000002</v>
      </c>
      <c r="E45" s="420">
        <v>37.5</v>
      </c>
      <c r="F45" s="418">
        <f t="shared" si="0"/>
        <v>17282.461927500004</v>
      </c>
      <c r="G45" s="418">
        <f t="shared" si="1"/>
        <v>9278.9538088747522</v>
      </c>
      <c r="H45" s="418">
        <f t="shared" si="2"/>
        <v>942.67974149999998</v>
      </c>
      <c r="I45" s="418">
        <f t="shared" si="3"/>
        <v>153194.72767787479</v>
      </c>
      <c r="J45" s="336">
        <f t="shared" si="4"/>
        <v>191493.40959734347</v>
      </c>
      <c r="K45" s="544"/>
      <c r="L45" s="544"/>
      <c r="M45" s="337" t="s">
        <v>178</v>
      </c>
      <c r="N45" s="333" t="s">
        <v>137</v>
      </c>
      <c r="O45" s="90">
        <v>153573.55620000002</v>
      </c>
      <c r="P45" s="90">
        <v>77.226699999999994</v>
      </c>
      <c r="Q45" s="333">
        <v>37.5</v>
      </c>
      <c r="R45" s="334">
        <f t="shared" si="5"/>
        <v>21116.363977500005</v>
      </c>
      <c r="S45" s="334">
        <f t="shared" si="6"/>
        <v>9520.6006496737518</v>
      </c>
      <c r="T45" s="334">
        <f t="shared" si="7"/>
        <v>1151.8016715000001</v>
      </c>
      <c r="U45" s="335">
        <f t="shared" si="8"/>
        <v>185362.32249867378</v>
      </c>
      <c r="V45" s="336">
        <f t="shared" si="9"/>
        <v>231702.90312334223</v>
      </c>
      <c r="W45" s="421"/>
      <c r="X45" s="544"/>
      <c r="Y45" s="544"/>
    </row>
    <row r="46" spans="1:25" s="338" customFormat="1" ht="14.4" x14ac:dyDescent="0.3">
      <c r="A46" s="337" t="s">
        <v>79</v>
      </c>
      <c r="B46" s="333" t="s">
        <v>134</v>
      </c>
      <c r="C46" s="418">
        <v>0</v>
      </c>
      <c r="D46" s="418">
        <v>0</v>
      </c>
      <c r="E46" s="420">
        <v>37.5</v>
      </c>
      <c r="F46" s="418">
        <f t="shared" si="0"/>
        <v>0</v>
      </c>
      <c r="G46" s="418">
        <f t="shared" si="1"/>
        <v>0</v>
      </c>
      <c r="H46" s="418">
        <f t="shared" si="2"/>
        <v>0</v>
      </c>
      <c r="I46" s="418">
        <f t="shared" si="3"/>
        <v>0</v>
      </c>
      <c r="J46" s="336">
        <f t="shared" si="4"/>
        <v>0</v>
      </c>
      <c r="K46" s="544"/>
      <c r="L46" s="544"/>
      <c r="M46" s="337" t="s">
        <v>179</v>
      </c>
      <c r="N46" s="333" t="s">
        <v>137</v>
      </c>
      <c r="O46" s="90">
        <v>156556.2096</v>
      </c>
      <c r="P46" s="90">
        <v>78.726200000000006</v>
      </c>
      <c r="Q46" s="333">
        <v>37.5</v>
      </c>
      <c r="R46" s="334">
        <f t="shared" si="5"/>
        <v>21526.47882</v>
      </c>
      <c r="S46" s="334">
        <f t="shared" si="6"/>
        <v>9705.5065188899989</v>
      </c>
      <c r="T46" s="334">
        <f t="shared" si="7"/>
        <v>1174.171572</v>
      </c>
      <c r="U46" s="335">
        <f t="shared" si="8"/>
        <v>188962.36651088999</v>
      </c>
      <c r="V46" s="336">
        <f t="shared" si="9"/>
        <v>236202.95813861248</v>
      </c>
      <c r="W46" s="421"/>
      <c r="X46" s="544"/>
      <c r="Y46" s="544"/>
    </row>
    <row r="47" spans="1:25" s="338" customFormat="1" ht="14.4" x14ac:dyDescent="0.3">
      <c r="A47" s="337" t="s">
        <v>80</v>
      </c>
      <c r="B47" s="333" t="s">
        <v>134</v>
      </c>
      <c r="C47" s="418">
        <v>135661.8768</v>
      </c>
      <c r="D47" s="418">
        <v>68.219499999999996</v>
      </c>
      <c r="E47" s="420">
        <v>37.5</v>
      </c>
      <c r="F47" s="418">
        <f t="shared" si="0"/>
        <v>18653.50806</v>
      </c>
      <c r="G47" s="418">
        <f t="shared" si="1"/>
        <v>10015.068477413999</v>
      </c>
      <c r="H47" s="418">
        <f t="shared" si="2"/>
        <v>1017.464076</v>
      </c>
      <c r="I47" s="418">
        <f t="shared" si="3"/>
        <v>165347.91741341399</v>
      </c>
      <c r="J47" s="336">
        <f t="shared" si="4"/>
        <v>206684.89676676749</v>
      </c>
      <c r="K47" s="544"/>
      <c r="L47" s="544"/>
      <c r="M47" s="337" t="s">
        <v>180</v>
      </c>
      <c r="N47" s="333" t="s">
        <v>137</v>
      </c>
      <c r="O47" s="90">
        <v>0</v>
      </c>
      <c r="P47" s="90">
        <v>0</v>
      </c>
      <c r="Q47" s="333">
        <v>37.5</v>
      </c>
      <c r="R47" s="334">
        <f t="shared" si="5"/>
        <v>0</v>
      </c>
      <c r="S47" s="334">
        <f t="shared" si="6"/>
        <v>0</v>
      </c>
      <c r="T47" s="334">
        <f t="shared" si="7"/>
        <v>0</v>
      </c>
      <c r="U47" s="335">
        <f t="shared" si="8"/>
        <v>0</v>
      </c>
      <c r="V47" s="336">
        <f t="shared" si="9"/>
        <v>0</v>
      </c>
      <c r="W47" s="421"/>
      <c r="X47" s="544"/>
      <c r="Y47" s="544"/>
    </row>
    <row r="48" spans="1:25" s="338" customFormat="1" ht="14.4" x14ac:dyDescent="0.3">
      <c r="A48" s="337" t="s">
        <v>81</v>
      </c>
      <c r="B48" s="333" t="s">
        <v>134</v>
      </c>
      <c r="C48" s="418">
        <v>138352.46340000001</v>
      </c>
      <c r="D48" s="418">
        <v>69.572299999999998</v>
      </c>
      <c r="E48" s="420">
        <v>37.5</v>
      </c>
      <c r="F48" s="418">
        <f t="shared" si="0"/>
        <v>19023.463717500003</v>
      </c>
      <c r="G48" s="418">
        <f t="shared" si="1"/>
        <v>10213.69766992575</v>
      </c>
      <c r="H48" s="418">
        <f t="shared" si="2"/>
        <v>1037.6434755</v>
      </c>
      <c r="I48" s="418">
        <f t="shared" si="3"/>
        <v>168627.26826292576</v>
      </c>
      <c r="J48" s="336">
        <f t="shared" si="4"/>
        <v>210784.08532865721</v>
      </c>
      <c r="K48" s="544"/>
      <c r="L48" s="544"/>
      <c r="M48" s="337" t="s">
        <v>181</v>
      </c>
      <c r="N48" s="333" t="s">
        <v>137</v>
      </c>
      <c r="O48" s="90">
        <v>0</v>
      </c>
      <c r="P48" s="90">
        <v>0</v>
      </c>
      <c r="Q48" s="333">
        <v>37.5</v>
      </c>
      <c r="R48" s="334">
        <f t="shared" si="5"/>
        <v>0</v>
      </c>
      <c r="S48" s="334">
        <f t="shared" si="6"/>
        <v>0</v>
      </c>
      <c r="T48" s="334">
        <f t="shared" si="7"/>
        <v>0</v>
      </c>
      <c r="U48" s="335">
        <f t="shared" si="8"/>
        <v>0</v>
      </c>
      <c r="V48" s="336">
        <f t="shared" si="9"/>
        <v>0</v>
      </c>
      <c r="W48" s="421"/>
      <c r="X48" s="544"/>
      <c r="Y48" s="544"/>
    </row>
    <row r="49" spans="1:25" s="338" customFormat="1" ht="14.4" x14ac:dyDescent="0.3">
      <c r="A49" s="337" t="s">
        <v>82</v>
      </c>
      <c r="B49" s="333" t="s">
        <v>134</v>
      </c>
      <c r="C49" s="418">
        <v>141043.05000000002</v>
      </c>
      <c r="D49" s="418">
        <v>70.9251</v>
      </c>
      <c r="E49" s="420">
        <v>37.5</v>
      </c>
      <c r="F49" s="418">
        <f t="shared" si="0"/>
        <v>19393.419375000005</v>
      </c>
      <c r="G49" s="418">
        <f t="shared" si="1"/>
        <v>10412.326862437501</v>
      </c>
      <c r="H49" s="418">
        <f t="shared" si="2"/>
        <v>1057.8228750000001</v>
      </c>
      <c r="I49" s="418">
        <f t="shared" si="3"/>
        <v>171906.61911243753</v>
      </c>
      <c r="J49" s="336">
        <f t="shared" si="4"/>
        <v>214883.27389054693</v>
      </c>
      <c r="K49" s="544"/>
      <c r="L49" s="544"/>
      <c r="M49" s="337" t="s">
        <v>182</v>
      </c>
      <c r="N49" s="333" t="s">
        <v>137</v>
      </c>
      <c r="O49" s="90">
        <v>0</v>
      </c>
      <c r="P49" s="90">
        <v>0</v>
      </c>
      <c r="Q49" s="333">
        <v>37.5</v>
      </c>
      <c r="R49" s="334">
        <f t="shared" si="5"/>
        <v>0</v>
      </c>
      <c r="S49" s="334">
        <f t="shared" si="6"/>
        <v>0</v>
      </c>
      <c r="T49" s="334">
        <f t="shared" si="7"/>
        <v>0</v>
      </c>
      <c r="U49" s="335">
        <f t="shared" si="8"/>
        <v>0</v>
      </c>
      <c r="V49" s="336">
        <f t="shared" si="9"/>
        <v>0</v>
      </c>
      <c r="W49" s="421"/>
      <c r="X49" s="544"/>
      <c r="Y49" s="544"/>
    </row>
    <row r="50" spans="1:25" s="338" customFormat="1" ht="14.4" x14ac:dyDescent="0.3">
      <c r="A50" s="337" t="s">
        <v>83</v>
      </c>
      <c r="B50" s="333" t="s">
        <v>134</v>
      </c>
      <c r="C50" s="418">
        <v>0</v>
      </c>
      <c r="D50" s="418">
        <v>0</v>
      </c>
      <c r="E50" s="420">
        <v>37.5</v>
      </c>
      <c r="F50" s="418">
        <f t="shared" si="0"/>
        <v>0</v>
      </c>
      <c r="G50" s="418">
        <f t="shared" si="1"/>
        <v>0</v>
      </c>
      <c r="H50" s="418">
        <f t="shared" si="2"/>
        <v>0</v>
      </c>
      <c r="I50" s="418">
        <f t="shared" si="3"/>
        <v>0</v>
      </c>
      <c r="J50" s="336">
        <f t="shared" si="4"/>
        <v>0</v>
      </c>
      <c r="K50" s="544"/>
      <c r="L50" s="544"/>
      <c r="M50" s="337" t="s">
        <v>183</v>
      </c>
      <c r="N50" s="333" t="s">
        <v>137</v>
      </c>
      <c r="O50" s="90">
        <v>0</v>
      </c>
      <c r="P50" s="90">
        <v>0</v>
      </c>
      <c r="Q50" s="333">
        <v>37.5</v>
      </c>
      <c r="R50" s="334">
        <f t="shared" si="5"/>
        <v>0</v>
      </c>
      <c r="S50" s="334">
        <f t="shared" si="6"/>
        <v>0</v>
      </c>
      <c r="T50" s="334">
        <f t="shared" si="7"/>
        <v>0</v>
      </c>
      <c r="U50" s="335">
        <f t="shared" si="8"/>
        <v>0</v>
      </c>
      <c r="V50" s="336">
        <f t="shared" si="9"/>
        <v>0</v>
      </c>
      <c r="W50" s="421"/>
      <c r="X50" s="544"/>
      <c r="Y50" s="544"/>
    </row>
    <row r="51" spans="1:25" s="338" customFormat="1" ht="14.4" x14ac:dyDescent="0.3">
      <c r="A51" s="337" t="s">
        <v>84</v>
      </c>
      <c r="B51" s="333" t="s">
        <v>134</v>
      </c>
      <c r="C51" s="418">
        <v>0</v>
      </c>
      <c r="D51" s="418">
        <v>0</v>
      </c>
      <c r="E51" s="420">
        <v>37.5</v>
      </c>
      <c r="F51" s="418">
        <f t="shared" si="0"/>
        <v>0</v>
      </c>
      <c r="G51" s="418">
        <f t="shared" si="1"/>
        <v>0</v>
      </c>
      <c r="H51" s="418">
        <f t="shared" si="2"/>
        <v>0</v>
      </c>
      <c r="I51" s="418">
        <f t="shared" si="3"/>
        <v>0</v>
      </c>
      <c r="J51" s="336">
        <f t="shared" si="4"/>
        <v>0</v>
      </c>
      <c r="K51" s="544"/>
      <c r="L51" s="544"/>
      <c r="M51" s="337" t="s">
        <v>184</v>
      </c>
      <c r="N51" s="333" t="s">
        <v>137</v>
      </c>
      <c r="O51" s="90">
        <v>0</v>
      </c>
      <c r="P51" s="90">
        <v>0</v>
      </c>
      <c r="Q51" s="333">
        <v>37.5</v>
      </c>
      <c r="R51" s="334">
        <f t="shared" si="5"/>
        <v>0</v>
      </c>
      <c r="S51" s="334">
        <f t="shared" si="6"/>
        <v>0</v>
      </c>
      <c r="T51" s="334">
        <f t="shared" si="7"/>
        <v>0</v>
      </c>
      <c r="U51" s="335">
        <f t="shared" si="8"/>
        <v>0</v>
      </c>
      <c r="V51" s="336">
        <f t="shared" si="9"/>
        <v>0</v>
      </c>
      <c r="W51" s="421"/>
      <c r="X51" s="544"/>
      <c r="Y51" s="544"/>
    </row>
    <row r="52" spans="1:25" s="338" customFormat="1" ht="14.4" x14ac:dyDescent="0.3">
      <c r="A52" s="337" t="s">
        <v>85</v>
      </c>
      <c r="B52" s="333" t="s">
        <v>134</v>
      </c>
      <c r="C52" s="418">
        <v>0</v>
      </c>
      <c r="D52" s="418">
        <v>0</v>
      </c>
      <c r="E52" s="420">
        <v>37.5</v>
      </c>
      <c r="F52" s="418">
        <f t="shared" si="0"/>
        <v>0</v>
      </c>
      <c r="G52" s="418">
        <f t="shared" si="1"/>
        <v>0</v>
      </c>
      <c r="H52" s="418">
        <f t="shared" si="2"/>
        <v>0</v>
      </c>
      <c r="I52" s="418">
        <f t="shared" si="3"/>
        <v>0</v>
      </c>
      <c r="J52" s="336">
        <f t="shared" si="4"/>
        <v>0</v>
      </c>
      <c r="K52" s="544"/>
      <c r="L52" s="544"/>
      <c r="M52" s="337" t="s">
        <v>185</v>
      </c>
      <c r="N52" s="333" t="s">
        <v>137</v>
      </c>
      <c r="O52" s="90">
        <v>0</v>
      </c>
      <c r="P52" s="90">
        <v>0</v>
      </c>
      <c r="Q52" s="333">
        <v>37.5</v>
      </c>
      <c r="R52" s="334">
        <f t="shared" si="5"/>
        <v>0</v>
      </c>
      <c r="S52" s="334">
        <f t="shared" si="6"/>
        <v>0</v>
      </c>
      <c r="T52" s="334">
        <f t="shared" si="7"/>
        <v>0</v>
      </c>
      <c r="U52" s="335">
        <f t="shared" si="8"/>
        <v>0</v>
      </c>
      <c r="V52" s="336">
        <f t="shared" si="9"/>
        <v>0</v>
      </c>
      <c r="W52" s="421"/>
      <c r="X52" s="544"/>
      <c r="Y52" s="544"/>
    </row>
    <row r="53" spans="1:25" s="338" customFormat="1" ht="14.4" x14ac:dyDescent="0.3">
      <c r="A53" s="337" t="s">
        <v>86</v>
      </c>
      <c r="B53" s="333" t="s">
        <v>134</v>
      </c>
      <c r="C53" s="418">
        <v>0</v>
      </c>
      <c r="D53" s="418">
        <v>0</v>
      </c>
      <c r="E53" s="420">
        <v>37.5</v>
      </c>
      <c r="F53" s="418">
        <f t="shared" si="0"/>
        <v>0</v>
      </c>
      <c r="G53" s="418">
        <f t="shared" si="1"/>
        <v>0</v>
      </c>
      <c r="H53" s="418">
        <f t="shared" si="2"/>
        <v>0</v>
      </c>
      <c r="I53" s="418">
        <f t="shared" si="3"/>
        <v>0</v>
      </c>
      <c r="J53" s="336">
        <f t="shared" si="4"/>
        <v>0</v>
      </c>
      <c r="K53" s="544"/>
      <c r="L53" s="544"/>
      <c r="M53" s="337" t="s">
        <v>186</v>
      </c>
      <c r="N53" s="333" t="s">
        <v>137</v>
      </c>
      <c r="O53" s="90">
        <v>0</v>
      </c>
      <c r="P53" s="90">
        <v>0</v>
      </c>
      <c r="Q53" s="333">
        <v>37.5</v>
      </c>
      <c r="R53" s="334">
        <f t="shared" si="5"/>
        <v>0</v>
      </c>
      <c r="S53" s="334">
        <f t="shared" si="6"/>
        <v>0</v>
      </c>
      <c r="T53" s="334">
        <f t="shared" si="7"/>
        <v>0</v>
      </c>
      <c r="U53" s="335">
        <f t="shared" si="8"/>
        <v>0</v>
      </c>
      <c r="V53" s="336">
        <f t="shared" si="9"/>
        <v>0</v>
      </c>
      <c r="W53" s="421"/>
      <c r="X53" s="544"/>
      <c r="Y53" s="544"/>
    </row>
    <row r="54" spans="1:25" s="338" customFormat="1" ht="14.4" x14ac:dyDescent="0.3">
      <c r="A54" s="337" t="s">
        <v>87</v>
      </c>
      <c r="B54" s="333" t="s">
        <v>134</v>
      </c>
      <c r="C54" s="418">
        <v>0</v>
      </c>
      <c r="D54" s="418">
        <v>0</v>
      </c>
      <c r="E54" s="420">
        <v>37.5</v>
      </c>
      <c r="F54" s="418">
        <f t="shared" si="0"/>
        <v>0</v>
      </c>
      <c r="G54" s="418">
        <f t="shared" si="1"/>
        <v>0</v>
      </c>
      <c r="H54" s="418">
        <f t="shared" si="2"/>
        <v>0</v>
      </c>
      <c r="I54" s="418">
        <f t="shared" si="3"/>
        <v>0</v>
      </c>
      <c r="J54" s="336">
        <f t="shared" si="4"/>
        <v>0</v>
      </c>
      <c r="K54" s="544"/>
      <c r="L54" s="544"/>
      <c r="M54" s="337" t="s">
        <v>187</v>
      </c>
      <c r="N54" s="333" t="s">
        <v>137</v>
      </c>
      <c r="O54" s="90">
        <v>0</v>
      </c>
      <c r="P54" s="90">
        <v>0</v>
      </c>
      <c r="Q54" s="333">
        <v>37.5</v>
      </c>
      <c r="R54" s="334">
        <f t="shared" si="5"/>
        <v>0</v>
      </c>
      <c r="S54" s="334">
        <f t="shared" si="6"/>
        <v>0</v>
      </c>
      <c r="T54" s="334">
        <f t="shared" si="7"/>
        <v>0</v>
      </c>
      <c r="U54" s="335">
        <f t="shared" si="8"/>
        <v>0</v>
      </c>
      <c r="V54" s="336">
        <f t="shared" si="9"/>
        <v>0</v>
      </c>
      <c r="W54" s="421"/>
      <c r="X54" s="544"/>
      <c r="Y54" s="544"/>
    </row>
    <row r="55" spans="1:25" s="338" customFormat="1" ht="14.4" x14ac:dyDescent="0.3">
      <c r="A55" s="337" t="s">
        <v>88</v>
      </c>
      <c r="B55" s="333" t="s">
        <v>134</v>
      </c>
      <c r="C55" s="418">
        <v>0</v>
      </c>
      <c r="D55" s="418">
        <v>0</v>
      </c>
      <c r="E55" s="420">
        <v>37.5</v>
      </c>
      <c r="F55" s="418">
        <f t="shared" si="0"/>
        <v>0</v>
      </c>
      <c r="G55" s="418">
        <f t="shared" si="1"/>
        <v>0</v>
      </c>
      <c r="H55" s="418">
        <f t="shared" si="2"/>
        <v>0</v>
      </c>
      <c r="I55" s="418">
        <f t="shared" si="3"/>
        <v>0</v>
      </c>
      <c r="J55" s="336">
        <f t="shared" si="4"/>
        <v>0</v>
      </c>
      <c r="K55" s="544"/>
      <c r="L55" s="544"/>
      <c r="M55" s="337" t="s">
        <v>188</v>
      </c>
      <c r="N55" s="333" t="s">
        <v>137</v>
      </c>
      <c r="O55" s="90">
        <v>0</v>
      </c>
      <c r="P55" s="90">
        <v>0</v>
      </c>
      <c r="Q55" s="333">
        <v>37.5</v>
      </c>
      <c r="R55" s="334">
        <f t="shared" si="5"/>
        <v>0</v>
      </c>
      <c r="S55" s="334">
        <f t="shared" si="6"/>
        <v>0</v>
      </c>
      <c r="T55" s="334">
        <f t="shared" si="7"/>
        <v>0</v>
      </c>
      <c r="U55" s="335">
        <f t="shared" si="8"/>
        <v>0</v>
      </c>
      <c r="V55" s="336">
        <f t="shared" si="9"/>
        <v>0</v>
      </c>
      <c r="W55" s="421"/>
      <c r="X55" s="544"/>
      <c r="Y55" s="544"/>
    </row>
    <row r="56" spans="1:25" s="338" customFormat="1" ht="14.4" x14ac:dyDescent="0.3">
      <c r="A56" s="337" t="s">
        <v>89</v>
      </c>
      <c r="B56" s="333" t="s">
        <v>134</v>
      </c>
      <c r="C56" s="418">
        <v>0</v>
      </c>
      <c r="D56" s="418">
        <v>0</v>
      </c>
      <c r="E56" s="420">
        <v>37.5</v>
      </c>
      <c r="F56" s="418">
        <f t="shared" si="0"/>
        <v>0</v>
      </c>
      <c r="G56" s="418">
        <f t="shared" si="1"/>
        <v>0</v>
      </c>
      <c r="H56" s="418">
        <f t="shared" si="2"/>
        <v>0</v>
      </c>
      <c r="I56" s="418">
        <f t="shared" si="3"/>
        <v>0</v>
      </c>
      <c r="J56" s="336">
        <f t="shared" si="4"/>
        <v>0</v>
      </c>
      <c r="K56" s="544"/>
      <c r="L56" s="544"/>
      <c r="M56" s="337" t="s">
        <v>189</v>
      </c>
      <c r="N56" s="333" t="s">
        <v>137</v>
      </c>
      <c r="O56" s="90">
        <v>0</v>
      </c>
      <c r="P56" s="90">
        <v>0</v>
      </c>
      <c r="Q56" s="333">
        <v>37.5</v>
      </c>
      <c r="R56" s="334">
        <f t="shared" si="5"/>
        <v>0</v>
      </c>
      <c r="S56" s="334">
        <f t="shared" si="6"/>
        <v>0</v>
      </c>
      <c r="T56" s="334">
        <f t="shared" si="7"/>
        <v>0</v>
      </c>
      <c r="U56" s="335">
        <f t="shared" si="8"/>
        <v>0</v>
      </c>
      <c r="V56" s="336">
        <f t="shared" si="9"/>
        <v>0</v>
      </c>
      <c r="W56" s="421"/>
      <c r="X56" s="544"/>
      <c r="Y56" s="544"/>
    </row>
    <row r="57" spans="1:25" s="338" customFormat="1" ht="14.4" x14ac:dyDescent="0.3">
      <c r="A57" s="337" t="s">
        <v>90</v>
      </c>
      <c r="B57" s="333" t="s">
        <v>134</v>
      </c>
      <c r="C57" s="418">
        <v>0</v>
      </c>
      <c r="D57" s="418">
        <v>0</v>
      </c>
      <c r="E57" s="420">
        <v>37.5</v>
      </c>
      <c r="F57" s="418">
        <f t="shared" si="0"/>
        <v>0</v>
      </c>
      <c r="G57" s="418">
        <f t="shared" si="1"/>
        <v>0</v>
      </c>
      <c r="H57" s="418">
        <f t="shared" si="2"/>
        <v>0</v>
      </c>
      <c r="I57" s="418">
        <f t="shared" si="3"/>
        <v>0</v>
      </c>
      <c r="J57" s="336">
        <f t="shared" si="4"/>
        <v>0</v>
      </c>
      <c r="K57" s="544"/>
      <c r="L57" s="544"/>
      <c r="M57" s="337" t="s">
        <v>190</v>
      </c>
      <c r="N57" s="333" t="s">
        <v>137</v>
      </c>
      <c r="O57" s="90">
        <v>0</v>
      </c>
      <c r="P57" s="90">
        <v>0</v>
      </c>
      <c r="Q57" s="333">
        <v>37.5</v>
      </c>
      <c r="R57" s="334">
        <f t="shared" si="5"/>
        <v>0</v>
      </c>
      <c r="S57" s="334">
        <f t="shared" si="6"/>
        <v>0</v>
      </c>
      <c r="T57" s="334">
        <f t="shared" si="7"/>
        <v>0</v>
      </c>
      <c r="U57" s="335">
        <f t="shared" si="8"/>
        <v>0</v>
      </c>
      <c r="V57" s="336">
        <f t="shared" si="9"/>
        <v>0</v>
      </c>
      <c r="W57" s="421"/>
      <c r="X57" s="544"/>
      <c r="Y57" s="544"/>
    </row>
    <row r="58" spans="1:25" s="338" customFormat="1" ht="14.4" x14ac:dyDescent="0.3">
      <c r="A58" s="337" t="s">
        <v>91</v>
      </c>
      <c r="B58" s="333" t="s">
        <v>134</v>
      </c>
      <c r="C58" s="418">
        <v>0</v>
      </c>
      <c r="D58" s="418">
        <v>0</v>
      </c>
      <c r="E58" s="420">
        <v>37.5</v>
      </c>
      <c r="F58" s="418">
        <f t="shared" si="0"/>
        <v>0</v>
      </c>
      <c r="G58" s="418">
        <f t="shared" si="1"/>
        <v>0</v>
      </c>
      <c r="H58" s="418">
        <f t="shared" si="2"/>
        <v>0</v>
      </c>
      <c r="I58" s="418">
        <f t="shared" si="3"/>
        <v>0</v>
      </c>
      <c r="J58" s="336">
        <f t="shared" si="4"/>
        <v>0</v>
      </c>
      <c r="K58" s="544"/>
      <c r="L58" s="544"/>
      <c r="M58" s="337" t="s">
        <v>191</v>
      </c>
      <c r="N58" s="333" t="s">
        <v>137</v>
      </c>
      <c r="O58" s="90">
        <v>0</v>
      </c>
      <c r="P58" s="90">
        <v>0</v>
      </c>
      <c r="Q58" s="333">
        <v>37.5</v>
      </c>
      <c r="R58" s="334">
        <f t="shared" si="5"/>
        <v>0</v>
      </c>
      <c r="S58" s="334">
        <f t="shared" si="6"/>
        <v>0</v>
      </c>
      <c r="T58" s="334">
        <f t="shared" si="7"/>
        <v>0</v>
      </c>
      <c r="U58" s="335">
        <f t="shared" si="8"/>
        <v>0</v>
      </c>
      <c r="V58" s="336">
        <f t="shared" si="9"/>
        <v>0</v>
      </c>
      <c r="W58" s="421"/>
      <c r="X58" s="544"/>
      <c r="Y58" s="544"/>
    </row>
    <row r="59" spans="1:25" s="338" customFormat="1" ht="14.4" x14ac:dyDescent="0.3">
      <c r="A59" s="337" t="s">
        <v>92</v>
      </c>
      <c r="B59" s="333" t="s">
        <v>134</v>
      </c>
      <c r="C59" s="418">
        <v>0</v>
      </c>
      <c r="D59" s="418">
        <v>0</v>
      </c>
      <c r="E59" s="420">
        <v>37.5</v>
      </c>
      <c r="F59" s="418">
        <f t="shared" si="0"/>
        <v>0</v>
      </c>
      <c r="G59" s="418">
        <f t="shared" si="1"/>
        <v>0</v>
      </c>
      <c r="H59" s="418">
        <f t="shared" si="2"/>
        <v>0</v>
      </c>
      <c r="I59" s="418">
        <f t="shared" si="3"/>
        <v>0</v>
      </c>
      <c r="J59" s="336">
        <f t="shared" si="4"/>
        <v>0</v>
      </c>
      <c r="K59" s="544"/>
      <c r="L59" s="544"/>
      <c r="M59" s="337" t="s">
        <v>192</v>
      </c>
      <c r="N59" s="333" t="s">
        <v>137</v>
      </c>
      <c r="O59" s="90">
        <v>0</v>
      </c>
      <c r="P59" s="90">
        <v>0</v>
      </c>
      <c r="Q59" s="333">
        <v>37.5</v>
      </c>
      <c r="R59" s="334">
        <f t="shared" si="5"/>
        <v>0</v>
      </c>
      <c r="S59" s="334">
        <f t="shared" si="6"/>
        <v>0</v>
      </c>
      <c r="T59" s="334">
        <f t="shared" si="7"/>
        <v>0</v>
      </c>
      <c r="U59" s="335">
        <f t="shared" si="8"/>
        <v>0</v>
      </c>
      <c r="V59" s="336">
        <f t="shared" si="9"/>
        <v>0</v>
      </c>
      <c r="W59" s="421"/>
      <c r="X59" s="544"/>
      <c r="Y59" s="544"/>
    </row>
    <row r="60" spans="1:25" s="338" customFormat="1" ht="14.4" x14ac:dyDescent="0.3">
      <c r="A60" s="337" t="s">
        <v>93</v>
      </c>
      <c r="B60" s="333" t="s">
        <v>134</v>
      </c>
      <c r="C60" s="418">
        <v>0</v>
      </c>
      <c r="D60" s="418">
        <v>0</v>
      </c>
      <c r="E60" s="420">
        <v>37.5</v>
      </c>
      <c r="F60" s="418">
        <f t="shared" si="0"/>
        <v>0</v>
      </c>
      <c r="G60" s="418">
        <f t="shared" si="1"/>
        <v>0</v>
      </c>
      <c r="H60" s="418">
        <f t="shared" si="2"/>
        <v>0</v>
      </c>
      <c r="I60" s="418">
        <f t="shared" si="3"/>
        <v>0</v>
      </c>
      <c r="J60" s="336">
        <f t="shared" si="4"/>
        <v>0</v>
      </c>
      <c r="K60" s="544"/>
      <c r="L60" s="544"/>
      <c r="M60" s="337" t="s">
        <v>193</v>
      </c>
      <c r="N60" s="333" t="s">
        <v>137</v>
      </c>
      <c r="O60" s="90">
        <v>76306.128599999996</v>
      </c>
      <c r="P60" s="90">
        <v>38.3718</v>
      </c>
      <c r="Q60" s="333">
        <v>37.5</v>
      </c>
      <c r="R60" s="334">
        <f t="shared" si="5"/>
        <v>10492.092682500001</v>
      </c>
      <c r="S60" s="334">
        <f t="shared" si="6"/>
        <v>4730.5030598962503</v>
      </c>
      <c r="T60" s="334">
        <f t="shared" si="7"/>
        <v>572.29596449999997</v>
      </c>
      <c r="U60" s="335">
        <f t="shared" si="8"/>
        <v>92101.020306896244</v>
      </c>
      <c r="V60" s="336">
        <f t="shared" si="9"/>
        <v>115126.2753836203</v>
      </c>
      <c r="W60" s="421"/>
      <c r="X60" s="544"/>
      <c r="Y60" s="544"/>
    </row>
    <row r="61" spans="1:25" s="338" customFormat="1" ht="14.4" x14ac:dyDescent="0.3">
      <c r="A61" s="337" t="s">
        <v>94</v>
      </c>
      <c r="B61" s="333" t="s">
        <v>134</v>
      </c>
      <c r="C61" s="418">
        <v>0</v>
      </c>
      <c r="D61" s="418">
        <v>0</v>
      </c>
      <c r="E61" s="420">
        <v>37.5</v>
      </c>
      <c r="F61" s="418">
        <f t="shared" si="0"/>
        <v>0</v>
      </c>
      <c r="G61" s="418">
        <f t="shared" si="1"/>
        <v>0</v>
      </c>
      <c r="H61" s="418">
        <f t="shared" si="2"/>
        <v>0</v>
      </c>
      <c r="I61" s="418">
        <f t="shared" si="3"/>
        <v>0</v>
      </c>
      <c r="J61" s="336">
        <f t="shared" si="4"/>
        <v>0</v>
      </c>
      <c r="K61" s="544"/>
      <c r="L61" s="544"/>
      <c r="M61" s="337" t="s">
        <v>194</v>
      </c>
      <c r="N61" s="333" t="s">
        <v>137</v>
      </c>
      <c r="O61" s="90">
        <v>80342.533800000005</v>
      </c>
      <c r="P61" s="90">
        <v>40.401000000000003</v>
      </c>
      <c r="Q61" s="333">
        <v>37.5</v>
      </c>
      <c r="R61" s="334">
        <f t="shared" si="5"/>
        <v>11047.098397500002</v>
      </c>
      <c r="S61" s="334">
        <f t="shared" si="6"/>
        <v>4980.7349547637505</v>
      </c>
      <c r="T61" s="334">
        <f t="shared" si="7"/>
        <v>602.56900350000001</v>
      </c>
      <c r="U61" s="335">
        <f t="shared" si="8"/>
        <v>96972.93615576376</v>
      </c>
      <c r="V61" s="336">
        <f t="shared" si="9"/>
        <v>121216.1701947047</v>
      </c>
      <c r="W61" s="421"/>
      <c r="X61" s="544"/>
      <c r="Y61" s="544"/>
    </row>
    <row r="62" spans="1:25" s="338" customFormat="1" ht="14.4" x14ac:dyDescent="0.3">
      <c r="A62" s="337" t="s">
        <v>95</v>
      </c>
      <c r="B62" s="333" t="s">
        <v>134</v>
      </c>
      <c r="C62" s="418">
        <v>0</v>
      </c>
      <c r="D62" s="418">
        <v>0</v>
      </c>
      <c r="E62" s="420">
        <v>37.5</v>
      </c>
      <c r="F62" s="418">
        <f t="shared" si="0"/>
        <v>0</v>
      </c>
      <c r="G62" s="418">
        <f t="shared" si="1"/>
        <v>0</v>
      </c>
      <c r="H62" s="418">
        <f t="shared" si="2"/>
        <v>0</v>
      </c>
      <c r="I62" s="418">
        <f t="shared" si="3"/>
        <v>0</v>
      </c>
      <c r="J62" s="336">
        <f t="shared" si="4"/>
        <v>0</v>
      </c>
      <c r="K62" s="544"/>
      <c r="L62" s="544"/>
      <c r="M62" s="337" t="s">
        <v>195</v>
      </c>
      <c r="N62" s="333" t="s">
        <v>137</v>
      </c>
      <c r="O62" s="90">
        <v>84414.659400000004</v>
      </c>
      <c r="P62" s="90">
        <v>42.449199999999998</v>
      </c>
      <c r="Q62" s="333">
        <v>37.5</v>
      </c>
      <c r="R62" s="334">
        <f t="shared" si="5"/>
        <v>11607.015667500002</v>
      </c>
      <c r="S62" s="334">
        <f t="shared" si="6"/>
        <v>5233.1812911787501</v>
      </c>
      <c r="T62" s="334">
        <f t="shared" si="7"/>
        <v>633.10994549999998</v>
      </c>
      <c r="U62" s="335">
        <f t="shared" si="8"/>
        <v>101887.96630417876</v>
      </c>
      <c r="V62" s="336">
        <f t="shared" si="9"/>
        <v>127359.95788022345</v>
      </c>
      <c r="W62" s="421"/>
      <c r="X62" s="544"/>
      <c r="Y62" s="544"/>
    </row>
    <row r="63" spans="1:25" s="338" customFormat="1" ht="14.4" x14ac:dyDescent="0.3">
      <c r="A63" s="337" t="s">
        <v>96</v>
      </c>
      <c r="B63" s="333" t="s">
        <v>134</v>
      </c>
      <c r="C63" s="418">
        <v>71446.053000000014</v>
      </c>
      <c r="D63" s="418">
        <v>35.927700000000002</v>
      </c>
      <c r="E63" s="420">
        <v>37.5</v>
      </c>
      <c r="F63" s="418">
        <f t="shared" si="0"/>
        <v>9823.8322875000031</v>
      </c>
      <c r="G63" s="418">
        <f t="shared" si="1"/>
        <v>5274.415555158751</v>
      </c>
      <c r="H63" s="418">
        <f t="shared" si="2"/>
        <v>535.8453975000001</v>
      </c>
      <c r="I63" s="418">
        <f t="shared" si="3"/>
        <v>87080.146240158763</v>
      </c>
      <c r="J63" s="336">
        <f t="shared" si="4"/>
        <v>108850.18280019845</v>
      </c>
      <c r="K63" s="544"/>
      <c r="L63" s="544"/>
      <c r="M63" s="337" t="s">
        <v>196</v>
      </c>
      <c r="N63" s="333" t="s">
        <v>137</v>
      </c>
      <c r="O63" s="90">
        <v>88496.24040000001</v>
      </c>
      <c r="P63" s="90">
        <v>44.5015</v>
      </c>
      <c r="Q63" s="333">
        <v>37.5</v>
      </c>
      <c r="R63" s="334">
        <f t="shared" si="5"/>
        <v>12168.233055000002</v>
      </c>
      <c r="S63" s="334">
        <f t="shared" si="6"/>
        <v>5486.2138032975008</v>
      </c>
      <c r="T63" s="334">
        <f t="shared" si="7"/>
        <v>663.72180300000002</v>
      </c>
      <c r="U63" s="335">
        <f t="shared" si="8"/>
        <v>106814.40906129751</v>
      </c>
      <c r="V63" s="336">
        <f t="shared" si="9"/>
        <v>133518.0113266219</v>
      </c>
      <c r="W63" s="421"/>
      <c r="X63" s="544"/>
      <c r="Y63" s="544"/>
    </row>
    <row r="64" spans="1:25" s="338" customFormat="1" ht="14.4" x14ac:dyDescent="0.3">
      <c r="A64" s="337" t="s">
        <v>97</v>
      </c>
      <c r="B64" s="333" t="s">
        <v>134</v>
      </c>
      <c r="C64" s="418">
        <v>75527.634000000005</v>
      </c>
      <c r="D64" s="418">
        <v>37.979999999999997</v>
      </c>
      <c r="E64" s="420">
        <v>37.5</v>
      </c>
      <c r="F64" s="418">
        <f t="shared" si="0"/>
        <v>10385.049675000002</v>
      </c>
      <c r="G64" s="418">
        <f t="shared" si="1"/>
        <v>5575.7331705075003</v>
      </c>
      <c r="H64" s="418">
        <f t="shared" si="2"/>
        <v>566.45725500000003</v>
      </c>
      <c r="I64" s="418">
        <f t="shared" si="3"/>
        <v>92054.874100507514</v>
      </c>
      <c r="J64" s="336">
        <f t="shared" si="4"/>
        <v>115068.5926256344</v>
      </c>
      <c r="K64" s="544"/>
      <c r="L64" s="544"/>
      <c r="M64" s="337" t="s">
        <v>197</v>
      </c>
      <c r="N64" s="333" t="s">
        <v>137</v>
      </c>
      <c r="O64" s="90">
        <v>91806.680999999997</v>
      </c>
      <c r="P64" s="90">
        <v>46.166200000000003</v>
      </c>
      <c r="Q64" s="333">
        <v>37.5</v>
      </c>
      <c r="R64" s="334">
        <f t="shared" si="5"/>
        <v>12623.418637500001</v>
      </c>
      <c r="S64" s="334">
        <f t="shared" si="6"/>
        <v>5691.4404302437497</v>
      </c>
      <c r="T64" s="334">
        <f t="shared" si="7"/>
        <v>688.55010749999997</v>
      </c>
      <c r="U64" s="335">
        <f t="shared" si="8"/>
        <v>110810.09017524375</v>
      </c>
      <c r="V64" s="336">
        <f t="shared" si="9"/>
        <v>138512.61271905468</v>
      </c>
      <c r="W64" s="421"/>
      <c r="X64" s="544"/>
      <c r="Y64" s="544"/>
    </row>
    <row r="65" spans="1:25" s="338" customFormat="1" ht="14.4" x14ac:dyDescent="0.3">
      <c r="A65" s="337" t="s">
        <v>98</v>
      </c>
      <c r="B65" s="333" t="s">
        <v>134</v>
      </c>
      <c r="C65" s="418">
        <v>79609.214999999997</v>
      </c>
      <c r="D65" s="418">
        <v>40.032800000000002</v>
      </c>
      <c r="E65" s="420">
        <v>37.5</v>
      </c>
      <c r="F65" s="418">
        <f t="shared" si="0"/>
        <v>10946.267062500001</v>
      </c>
      <c r="G65" s="418">
        <f t="shared" si="1"/>
        <v>5877.0507858562496</v>
      </c>
      <c r="H65" s="418">
        <f t="shared" si="2"/>
        <v>597.06911249999996</v>
      </c>
      <c r="I65" s="418">
        <f t="shared" si="3"/>
        <v>97029.601960856249</v>
      </c>
      <c r="J65" s="336">
        <f t="shared" si="4"/>
        <v>121287.00245107031</v>
      </c>
      <c r="K65" s="544"/>
      <c r="L65" s="544"/>
      <c r="M65" s="337" t="s">
        <v>198</v>
      </c>
      <c r="N65" s="333" t="s">
        <v>137</v>
      </c>
      <c r="O65" s="90">
        <v>95120.273400000005</v>
      </c>
      <c r="P65" s="90">
        <v>47.832799999999999</v>
      </c>
      <c r="Q65" s="333">
        <v>37.5</v>
      </c>
      <c r="R65" s="334">
        <f t="shared" si="5"/>
        <v>13079.037592500003</v>
      </c>
      <c r="S65" s="334">
        <f t="shared" si="6"/>
        <v>5896.8624490912498</v>
      </c>
      <c r="T65" s="334">
        <f t="shared" si="7"/>
        <v>713.40205049999997</v>
      </c>
      <c r="U65" s="335">
        <f t="shared" si="8"/>
        <v>114809.57549209124</v>
      </c>
      <c r="V65" s="336">
        <f t="shared" si="9"/>
        <v>143511.96936511406</v>
      </c>
      <c r="W65" s="421"/>
      <c r="X65" s="544"/>
      <c r="Y65" s="544"/>
    </row>
    <row r="66" spans="1:25" s="338" customFormat="1" ht="14.4" x14ac:dyDescent="0.3">
      <c r="A66" s="337" t="s">
        <v>99</v>
      </c>
      <c r="B66" s="333" t="s">
        <v>134</v>
      </c>
      <c r="C66" s="418">
        <v>83690.796000000002</v>
      </c>
      <c r="D66" s="418">
        <v>42.085099999999997</v>
      </c>
      <c r="E66" s="420">
        <v>37.5</v>
      </c>
      <c r="F66" s="418">
        <f t="shared" si="0"/>
        <v>11507.484450000002</v>
      </c>
      <c r="G66" s="418">
        <f t="shared" si="1"/>
        <v>6178.3684012050007</v>
      </c>
      <c r="H66" s="418">
        <f t="shared" si="2"/>
        <v>627.68097</v>
      </c>
      <c r="I66" s="418">
        <f t="shared" si="3"/>
        <v>102004.32982120501</v>
      </c>
      <c r="J66" s="336">
        <f t="shared" si="4"/>
        <v>127505.41227650626</v>
      </c>
      <c r="K66" s="544"/>
      <c r="L66" s="544"/>
      <c r="M66" s="337" t="s">
        <v>199</v>
      </c>
      <c r="N66" s="333" t="s">
        <v>137</v>
      </c>
      <c r="O66" s="90">
        <v>98432.815199999997</v>
      </c>
      <c r="P66" s="90">
        <v>49.4985</v>
      </c>
      <c r="Q66" s="333">
        <v>37.5</v>
      </c>
      <c r="R66" s="334">
        <f t="shared" si="5"/>
        <v>13534.51209</v>
      </c>
      <c r="S66" s="334">
        <f t="shared" si="6"/>
        <v>6102.2193373050004</v>
      </c>
      <c r="T66" s="334">
        <f t="shared" si="7"/>
        <v>738.24611399999992</v>
      </c>
      <c r="U66" s="335">
        <f t="shared" si="8"/>
        <v>118807.79274130499</v>
      </c>
      <c r="V66" s="336">
        <f t="shared" si="9"/>
        <v>148509.74092663123</v>
      </c>
      <c r="W66" s="421"/>
      <c r="X66" s="544"/>
      <c r="Y66" s="544"/>
    </row>
    <row r="67" spans="1:25" s="338" customFormat="1" ht="14.4" x14ac:dyDescent="0.3">
      <c r="A67" s="337" t="s">
        <v>100</v>
      </c>
      <c r="B67" s="333" t="s">
        <v>134</v>
      </c>
      <c r="C67" s="418">
        <v>87011.742599999998</v>
      </c>
      <c r="D67" s="418">
        <v>43.754899999999999</v>
      </c>
      <c r="E67" s="420">
        <v>37.5</v>
      </c>
      <c r="F67" s="418">
        <f t="shared" si="0"/>
        <v>11964.114607500002</v>
      </c>
      <c r="G67" s="418">
        <f t="shared" si="1"/>
        <v>6423.53313276675</v>
      </c>
      <c r="H67" s="418">
        <f t="shared" si="2"/>
        <v>652.58806949999996</v>
      </c>
      <c r="I67" s="418">
        <f t="shared" si="3"/>
        <v>106051.97840976674</v>
      </c>
      <c r="J67" s="336">
        <f t="shared" si="4"/>
        <v>132564.97301220841</v>
      </c>
      <c r="K67" s="544"/>
      <c r="L67" s="544"/>
      <c r="M67" s="337" t="s">
        <v>200</v>
      </c>
      <c r="N67" s="333" t="s">
        <v>137</v>
      </c>
      <c r="O67" s="90">
        <v>101742.2052</v>
      </c>
      <c r="P67" s="90">
        <v>51.162599999999998</v>
      </c>
      <c r="Q67" s="333">
        <v>37.5</v>
      </c>
      <c r="R67" s="334">
        <f t="shared" si="5"/>
        <v>13989.553215</v>
      </c>
      <c r="S67" s="334">
        <f t="shared" si="6"/>
        <v>6307.3808336174998</v>
      </c>
      <c r="T67" s="334">
        <f t="shared" si="7"/>
        <v>763.06653899999992</v>
      </c>
      <c r="U67" s="335">
        <f t="shared" si="8"/>
        <v>122802.20578761749</v>
      </c>
      <c r="V67" s="336">
        <f t="shared" si="9"/>
        <v>153502.75723452188</v>
      </c>
      <c r="W67" s="421"/>
      <c r="X67" s="544"/>
      <c r="Y67" s="544"/>
    </row>
    <row r="68" spans="1:25" s="338" customFormat="1" ht="14.4" x14ac:dyDescent="0.3">
      <c r="A68" s="337" t="s">
        <v>101</v>
      </c>
      <c r="B68" s="333" t="s">
        <v>134</v>
      </c>
      <c r="C68" s="418">
        <v>90325.335000000006</v>
      </c>
      <c r="D68" s="418">
        <v>45.421500000000002</v>
      </c>
      <c r="E68" s="420">
        <v>37.5</v>
      </c>
      <c r="F68" s="418">
        <f t="shared" si="0"/>
        <v>12419.733562500001</v>
      </c>
      <c r="G68" s="418">
        <f t="shared" si="1"/>
        <v>6668.1549497062506</v>
      </c>
      <c r="H68" s="418">
        <f t="shared" si="2"/>
        <v>677.44001249999997</v>
      </c>
      <c r="I68" s="418">
        <f t="shared" si="3"/>
        <v>110090.66352470625</v>
      </c>
      <c r="J68" s="336">
        <f t="shared" si="4"/>
        <v>137613.3294058828</v>
      </c>
      <c r="K68" s="544"/>
      <c r="L68" s="544"/>
      <c r="M68" s="337" t="s">
        <v>201</v>
      </c>
      <c r="N68" s="333" t="s">
        <v>137</v>
      </c>
      <c r="O68" s="90">
        <v>106841.81759999999</v>
      </c>
      <c r="P68" s="90">
        <v>53.726700000000001</v>
      </c>
      <c r="Q68" s="333">
        <v>37.5</v>
      </c>
      <c r="R68" s="334">
        <f t="shared" si="5"/>
        <v>14690.74992</v>
      </c>
      <c r="S68" s="334">
        <f t="shared" si="6"/>
        <v>6623.5249298399995</v>
      </c>
      <c r="T68" s="334">
        <f t="shared" si="7"/>
        <v>801.31363199999998</v>
      </c>
      <c r="U68" s="335">
        <f t="shared" ref="U68:U84" si="10">O68+R68+S68+T68</f>
        <v>128957.40608184</v>
      </c>
      <c r="V68" s="336">
        <f t="shared" si="9"/>
        <v>161196.7576023</v>
      </c>
      <c r="W68" s="421"/>
      <c r="X68" s="544"/>
      <c r="Y68" s="544"/>
    </row>
    <row r="69" spans="1:25" s="338" customFormat="1" ht="14.4" x14ac:dyDescent="0.3">
      <c r="A69" s="337" t="s">
        <v>102</v>
      </c>
      <c r="B69" s="333" t="s">
        <v>134</v>
      </c>
      <c r="C69" s="418">
        <v>93643.12980000001</v>
      </c>
      <c r="D69" s="418">
        <v>47.089700000000001</v>
      </c>
      <c r="E69" s="420">
        <v>37.5</v>
      </c>
      <c r="F69" s="418">
        <f t="shared" si="0"/>
        <v>12875.930347500002</v>
      </c>
      <c r="G69" s="418">
        <f t="shared" si="1"/>
        <v>6913.0870035727512</v>
      </c>
      <c r="H69" s="418">
        <f t="shared" si="2"/>
        <v>702.32347350000009</v>
      </c>
      <c r="I69" s="418">
        <f t="shared" si="3"/>
        <v>114134.47062457277</v>
      </c>
      <c r="J69" s="336">
        <f t="shared" si="4"/>
        <v>142668.08828071598</v>
      </c>
      <c r="K69" s="544"/>
      <c r="L69" s="544"/>
      <c r="M69" s="337" t="s">
        <v>202</v>
      </c>
      <c r="N69" s="333" t="s">
        <v>137</v>
      </c>
      <c r="O69" s="90">
        <v>110664.951</v>
      </c>
      <c r="P69" s="90">
        <v>55.6492</v>
      </c>
      <c r="Q69" s="333">
        <v>37.5</v>
      </c>
      <c r="R69" s="334">
        <f t="shared" si="5"/>
        <v>15216.430762500002</v>
      </c>
      <c r="S69" s="334">
        <f t="shared" si="6"/>
        <v>6860.5353060562502</v>
      </c>
      <c r="T69" s="334">
        <f t="shared" si="7"/>
        <v>829.98713250000003</v>
      </c>
      <c r="U69" s="335">
        <f t="shared" si="10"/>
        <v>133571.90420105628</v>
      </c>
      <c r="V69" s="336">
        <f t="shared" si="9"/>
        <v>166964.88025132037</v>
      </c>
      <c r="W69" s="421"/>
      <c r="X69" s="544"/>
      <c r="Y69" s="544"/>
    </row>
    <row r="70" spans="1:25" s="338" customFormat="1" ht="14.4" x14ac:dyDescent="0.3">
      <c r="A70" s="337" t="s">
        <v>103</v>
      </c>
      <c r="B70" s="333" t="s">
        <v>134</v>
      </c>
      <c r="C70" s="418">
        <v>96955.671600000001</v>
      </c>
      <c r="D70" s="418">
        <v>48.755400000000002</v>
      </c>
      <c r="E70" s="420">
        <v>37.5</v>
      </c>
      <c r="F70" s="418">
        <f t="shared" ref="F70:F87" si="11">C70*F$4</f>
        <v>13331.404845000001</v>
      </c>
      <c r="G70" s="418">
        <f t="shared" ref="G70:G87" si="12">(C70+F70)*$G$4</f>
        <v>7157.6312612804995</v>
      </c>
      <c r="H70" s="418">
        <f t="shared" ref="H70:H87" si="13">(C70)*$H$4</f>
        <v>727.16753700000004</v>
      </c>
      <c r="I70" s="418">
        <f t="shared" ref="I70:I87" si="14">C70+F70+G70+H70</f>
        <v>118171.8752432805</v>
      </c>
      <c r="J70" s="336">
        <f t="shared" ref="J70:J87" si="15">I70*1.25</f>
        <v>147714.84405410063</v>
      </c>
      <c r="K70" s="544"/>
      <c r="L70" s="544"/>
      <c r="M70" s="337" t="s">
        <v>203</v>
      </c>
      <c r="N70" s="333" t="s">
        <v>137</v>
      </c>
      <c r="O70" s="90">
        <v>114481.78080000001</v>
      </c>
      <c r="P70" s="90">
        <v>57.568199999999997</v>
      </c>
      <c r="Q70" s="333">
        <v>37.5</v>
      </c>
      <c r="R70" s="334">
        <f t="shared" ref="R70:R84" si="16">O70*R$4</f>
        <v>15741.244860000003</v>
      </c>
      <c r="S70" s="334">
        <f t="shared" ref="S70:S84" si="17">(O70+R70)*$S$4</f>
        <v>7097.1548984700012</v>
      </c>
      <c r="T70" s="334">
        <f t="shared" ref="T70:T84" si="18">(O70)*$T$4</f>
        <v>858.61335600000007</v>
      </c>
      <c r="U70" s="335">
        <f t="shared" si="10"/>
        <v>138178.79391447001</v>
      </c>
      <c r="V70" s="336">
        <f t="shared" ref="V70:V84" si="19">U70*1.25</f>
        <v>172723.49239308751</v>
      </c>
      <c r="W70" s="421"/>
      <c r="X70" s="544"/>
      <c r="Y70" s="544"/>
    </row>
    <row r="71" spans="1:25" s="338" customFormat="1" ht="14.4" x14ac:dyDescent="0.3">
      <c r="A71" s="337" t="s">
        <v>104</v>
      </c>
      <c r="B71" s="333" t="s">
        <v>134</v>
      </c>
      <c r="C71" s="418">
        <v>102060.53700000001</v>
      </c>
      <c r="D71" s="418">
        <v>51.322600000000001</v>
      </c>
      <c r="E71" s="420">
        <v>37.5</v>
      </c>
      <c r="F71" s="418">
        <f t="shared" si="11"/>
        <v>14033.323837500002</v>
      </c>
      <c r="G71" s="418">
        <f t="shared" si="12"/>
        <v>7534.4915683537511</v>
      </c>
      <c r="H71" s="418">
        <f t="shared" si="13"/>
        <v>765.45402750000005</v>
      </c>
      <c r="I71" s="418">
        <f t="shared" si="14"/>
        <v>124393.80643335378</v>
      </c>
      <c r="J71" s="336">
        <f t="shared" si="15"/>
        <v>155492.25804169223</v>
      </c>
      <c r="K71" s="544"/>
      <c r="L71" s="544"/>
      <c r="M71" s="337" t="s">
        <v>204</v>
      </c>
      <c r="N71" s="333" t="s">
        <v>137</v>
      </c>
      <c r="O71" s="90">
        <v>118305.9648</v>
      </c>
      <c r="P71" s="90">
        <v>59.491799999999998</v>
      </c>
      <c r="Q71" s="333">
        <v>37.5</v>
      </c>
      <c r="R71" s="334">
        <f t="shared" si="16"/>
        <v>16267.070160000001</v>
      </c>
      <c r="S71" s="334">
        <f t="shared" si="17"/>
        <v>7334.2304053199996</v>
      </c>
      <c r="T71" s="334">
        <f t="shared" si="18"/>
        <v>887.29473599999994</v>
      </c>
      <c r="U71" s="335">
        <f t="shared" si="10"/>
        <v>142794.56010132001</v>
      </c>
      <c r="V71" s="336">
        <f t="shared" si="19"/>
        <v>178493.20012665002</v>
      </c>
      <c r="W71" s="421"/>
      <c r="X71" s="544"/>
      <c r="Y71" s="544"/>
    </row>
    <row r="72" spans="1:25" s="338" customFormat="1" ht="14.4" x14ac:dyDescent="0.3">
      <c r="A72" s="337" t="s">
        <v>105</v>
      </c>
      <c r="B72" s="333" t="s">
        <v>134</v>
      </c>
      <c r="C72" s="418">
        <v>105887.8728</v>
      </c>
      <c r="D72" s="418">
        <v>53.247199999999999</v>
      </c>
      <c r="E72" s="420">
        <v>37.5</v>
      </c>
      <c r="F72" s="418">
        <f t="shared" si="11"/>
        <v>14559.58251</v>
      </c>
      <c r="G72" s="418">
        <f t="shared" si="12"/>
        <v>7817.0398496189991</v>
      </c>
      <c r="H72" s="418">
        <f t="shared" si="13"/>
        <v>794.15904599999999</v>
      </c>
      <c r="I72" s="418">
        <f t="shared" si="14"/>
        <v>129058.65420561899</v>
      </c>
      <c r="J72" s="336">
        <f t="shared" si="15"/>
        <v>161323.31775702373</v>
      </c>
      <c r="K72" s="544"/>
      <c r="L72" s="544"/>
      <c r="M72" s="337" t="s">
        <v>205</v>
      </c>
      <c r="N72" s="333" t="s">
        <v>137</v>
      </c>
      <c r="O72" s="90">
        <v>122123.8452</v>
      </c>
      <c r="P72" s="90">
        <v>61.411799999999999</v>
      </c>
      <c r="Q72" s="333">
        <v>37.5</v>
      </c>
      <c r="R72" s="334">
        <f t="shared" si="16"/>
        <v>16792.028715</v>
      </c>
      <c r="S72" s="334">
        <f t="shared" si="17"/>
        <v>7570.9151283675001</v>
      </c>
      <c r="T72" s="334">
        <f t="shared" si="18"/>
        <v>915.92883899999993</v>
      </c>
      <c r="U72" s="335">
        <f t="shared" si="10"/>
        <v>147402.71788236749</v>
      </c>
      <c r="V72" s="336">
        <f t="shared" si="19"/>
        <v>184253.39735295938</v>
      </c>
      <c r="W72" s="421"/>
      <c r="X72" s="544"/>
      <c r="Y72" s="544"/>
    </row>
    <row r="73" spans="1:25" s="338" customFormat="1" ht="14.4" x14ac:dyDescent="0.3">
      <c r="A73" s="337" t="s">
        <v>106</v>
      </c>
      <c r="B73" s="333" t="s">
        <v>134</v>
      </c>
      <c r="C73" s="418">
        <v>109718.36040000001</v>
      </c>
      <c r="D73" s="418">
        <v>55.173299999999998</v>
      </c>
      <c r="E73" s="420">
        <v>37.5</v>
      </c>
      <c r="F73" s="418">
        <f t="shared" si="11"/>
        <v>15086.274555000002</v>
      </c>
      <c r="G73" s="418">
        <f t="shared" si="12"/>
        <v>8099.8208085795004</v>
      </c>
      <c r="H73" s="418">
        <f t="shared" si="13"/>
        <v>822.88770299999999</v>
      </c>
      <c r="I73" s="418">
        <f t="shared" si="14"/>
        <v>133727.34346657948</v>
      </c>
      <c r="J73" s="336">
        <f t="shared" si="15"/>
        <v>167159.17933322434</v>
      </c>
      <c r="K73" s="544"/>
      <c r="L73" s="544"/>
      <c r="M73" s="337" t="s">
        <v>206</v>
      </c>
      <c r="N73" s="333" t="s">
        <v>137</v>
      </c>
      <c r="O73" s="90">
        <v>125952.2316</v>
      </c>
      <c r="P73" s="90">
        <v>63.3369</v>
      </c>
      <c r="Q73" s="333">
        <v>37.5</v>
      </c>
      <c r="R73" s="334">
        <f t="shared" si="16"/>
        <v>17318.431845000003</v>
      </c>
      <c r="S73" s="334">
        <f t="shared" si="17"/>
        <v>7808.2511577525011</v>
      </c>
      <c r="T73" s="334">
        <f t="shared" si="18"/>
        <v>944.64173699999992</v>
      </c>
      <c r="U73" s="335">
        <f t="shared" si="10"/>
        <v>152023.55633975251</v>
      </c>
      <c r="V73" s="336">
        <f t="shared" si="19"/>
        <v>190029.44542469064</v>
      </c>
      <c r="W73" s="421"/>
      <c r="X73" s="544"/>
      <c r="Y73" s="544"/>
    </row>
    <row r="74" spans="1:25" s="338" customFormat="1" ht="14.4" x14ac:dyDescent="0.3">
      <c r="A74" s="337" t="s">
        <v>107</v>
      </c>
      <c r="B74" s="333" t="s">
        <v>134</v>
      </c>
      <c r="C74" s="418">
        <v>113546.74679999999</v>
      </c>
      <c r="D74" s="418">
        <v>57.098500000000001</v>
      </c>
      <c r="E74" s="420">
        <v>37.5</v>
      </c>
      <c r="F74" s="418">
        <f t="shared" si="11"/>
        <v>15612.677685000001</v>
      </c>
      <c r="G74" s="418">
        <f t="shared" si="12"/>
        <v>8382.4466490764989</v>
      </c>
      <c r="H74" s="418">
        <f t="shared" si="13"/>
        <v>851.60060099999987</v>
      </c>
      <c r="I74" s="418">
        <f t="shared" si="14"/>
        <v>138393.47173507651</v>
      </c>
      <c r="J74" s="336">
        <f t="shared" si="15"/>
        <v>172991.83966884564</v>
      </c>
      <c r="K74" s="544"/>
      <c r="L74" s="544"/>
      <c r="M74" s="337" t="s">
        <v>207</v>
      </c>
      <c r="N74" s="333" t="s">
        <v>137</v>
      </c>
      <c r="O74" s="90">
        <v>129769.06140000001</v>
      </c>
      <c r="P74" s="90">
        <v>65.255899999999997</v>
      </c>
      <c r="Q74" s="333">
        <v>37.5</v>
      </c>
      <c r="R74" s="334">
        <f t="shared" si="16"/>
        <v>17843.245942500002</v>
      </c>
      <c r="S74" s="334">
        <f t="shared" si="17"/>
        <v>8044.8707501662511</v>
      </c>
      <c r="T74" s="334">
        <f t="shared" si="18"/>
        <v>973.26796049999996</v>
      </c>
      <c r="U74" s="335">
        <f t="shared" si="10"/>
        <v>156630.44605316626</v>
      </c>
      <c r="V74" s="336">
        <f t="shared" si="19"/>
        <v>195788.05756645784</v>
      </c>
      <c r="W74" s="421"/>
      <c r="X74" s="544"/>
      <c r="Y74" s="544"/>
    </row>
    <row r="75" spans="1:25" s="338" customFormat="1" ht="14.4" x14ac:dyDescent="0.3">
      <c r="A75" s="337" t="s">
        <v>108</v>
      </c>
      <c r="B75" s="333" t="s">
        <v>134</v>
      </c>
      <c r="C75" s="418">
        <v>117371.9814</v>
      </c>
      <c r="D75" s="418">
        <v>59.022100000000002</v>
      </c>
      <c r="E75" s="420">
        <v>37.5</v>
      </c>
      <c r="F75" s="418">
        <f t="shared" si="11"/>
        <v>16138.647442500001</v>
      </c>
      <c r="G75" s="418">
        <f t="shared" si="12"/>
        <v>8664.8398118782497</v>
      </c>
      <c r="H75" s="418">
        <f t="shared" si="13"/>
        <v>880.28986050000003</v>
      </c>
      <c r="I75" s="418">
        <f t="shared" si="14"/>
        <v>143055.75851487825</v>
      </c>
      <c r="J75" s="336">
        <f t="shared" si="15"/>
        <v>178819.69814359781</v>
      </c>
      <c r="K75" s="544"/>
      <c r="L75" s="544"/>
      <c r="M75" s="337" t="s">
        <v>208</v>
      </c>
      <c r="N75" s="333" t="s">
        <v>137</v>
      </c>
      <c r="O75" s="90">
        <v>133591.14420000001</v>
      </c>
      <c r="P75" s="90">
        <v>67.177899999999994</v>
      </c>
      <c r="Q75" s="333">
        <v>37.5</v>
      </c>
      <c r="R75" s="334">
        <f t="shared" si="16"/>
        <v>18368.782327500005</v>
      </c>
      <c r="S75" s="334">
        <f t="shared" si="17"/>
        <v>8281.8159957487496</v>
      </c>
      <c r="T75" s="334">
        <f t="shared" si="18"/>
        <v>1001.9335815000001</v>
      </c>
      <c r="U75" s="335">
        <f t="shared" si="10"/>
        <v>161243.67610474874</v>
      </c>
      <c r="V75" s="336">
        <f t="shared" si="19"/>
        <v>201554.59513093592</v>
      </c>
      <c r="W75" s="421"/>
      <c r="X75" s="544"/>
      <c r="Y75" s="544"/>
    </row>
    <row r="76" spans="1:25" s="338" customFormat="1" ht="14.4" x14ac:dyDescent="0.3">
      <c r="A76" s="337" t="s">
        <v>109</v>
      </c>
      <c r="B76" s="333" t="s">
        <v>134</v>
      </c>
      <c r="C76" s="418">
        <v>121200.36780000001</v>
      </c>
      <c r="D76" s="418">
        <v>60.947200000000002</v>
      </c>
      <c r="E76" s="420">
        <v>37.5</v>
      </c>
      <c r="F76" s="418">
        <f t="shared" si="11"/>
        <v>16665.050572500004</v>
      </c>
      <c r="G76" s="418">
        <f t="shared" si="12"/>
        <v>8947.465652375251</v>
      </c>
      <c r="H76" s="418">
        <f t="shared" si="13"/>
        <v>909.00275850000003</v>
      </c>
      <c r="I76" s="418">
        <f t="shared" si="14"/>
        <v>147721.88678337526</v>
      </c>
      <c r="J76" s="336">
        <f t="shared" si="15"/>
        <v>184652.35847921908</v>
      </c>
      <c r="K76" s="544"/>
      <c r="L76" s="544"/>
      <c r="M76" s="337" t="s">
        <v>209</v>
      </c>
      <c r="N76" s="333" t="s">
        <v>137</v>
      </c>
      <c r="O76" s="90">
        <v>137410.07519999999</v>
      </c>
      <c r="P76" s="90">
        <v>69.098500000000001</v>
      </c>
      <c r="Q76" s="333">
        <v>37.5</v>
      </c>
      <c r="R76" s="334">
        <f t="shared" si="16"/>
        <v>18893.885340000001</v>
      </c>
      <c r="S76" s="334">
        <f t="shared" si="17"/>
        <v>8518.5658494300005</v>
      </c>
      <c r="T76" s="334">
        <f t="shared" si="18"/>
        <v>1030.575564</v>
      </c>
      <c r="U76" s="335">
        <f t="shared" si="10"/>
        <v>165853.10195342998</v>
      </c>
      <c r="V76" s="336">
        <f t="shared" si="19"/>
        <v>207316.37744178748</v>
      </c>
      <c r="W76" s="421"/>
      <c r="X76" s="544"/>
      <c r="Y76" s="544"/>
    </row>
    <row r="77" spans="1:25" s="338" customFormat="1" ht="14.4" x14ac:dyDescent="0.3">
      <c r="A77" s="337" t="s">
        <v>110</v>
      </c>
      <c r="B77" s="333" t="s">
        <v>134</v>
      </c>
      <c r="C77" s="418">
        <v>125022.45060000001</v>
      </c>
      <c r="D77" s="418">
        <v>62.869199999999999</v>
      </c>
      <c r="E77" s="420">
        <v>37.5</v>
      </c>
      <c r="F77" s="418">
        <f t="shared" si="11"/>
        <v>17190.586957500003</v>
      </c>
      <c r="G77" s="418">
        <f t="shared" si="12"/>
        <v>9229.6261374817495</v>
      </c>
      <c r="H77" s="418">
        <f t="shared" si="13"/>
        <v>937.66837950000001</v>
      </c>
      <c r="I77" s="418">
        <f t="shared" si="14"/>
        <v>152380.33207448176</v>
      </c>
      <c r="J77" s="336">
        <f t="shared" si="15"/>
        <v>190475.4150931022</v>
      </c>
      <c r="K77" s="544"/>
      <c r="L77" s="544"/>
      <c r="M77" s="337" t="s">
        <v>210</v>
      </c>
      <c r="N77" s="333" t="s">
        <v>137</v>
      </c>
      <c r="O77" s="90">
        <v>141236.36040000001</v>
      </c>
      <c r="P77" s="90">
        <v>71.022599999999997</v>
      </c>
      <c r="Q77" s="333">
        <v>37.5</v>
      </c>
      <c r="R77" s="334">
        <f t="shared" si="16"/>
        <v>19419.999555000002</v>
      </c>
      <c r="S77" s="334">
        <f t="shared" si="17"/>
        <v>8755.7716175474998</v>
      </c>
      <c r="T77" s="334">
        <f t="shared" si="18"/>
        <v>1059.2727030000001</v>
      </c>
      <c r="U77" s="335">
        <f t="shared" si="10"/>
        <v>170471.40427554748</v>
      </c>
      <c r="V77" s="336">
        <f t="shared" si="19"/>
        <v>213089.25534443435</v>
      </c>
      <c r="W77" s="421"/>
      <c r="X77" s="544"/>
      <c r="Y77" s="544"/>
    </row>
    <row r="78" spans="1:25" s="338" customFormat="1" ht="14.4" x14ac:dyDescent="0.3">
      <c r="A78" s="337" t="s">
        <v>111</v>
      </c>
      <c r="B78" s="333" t="s">
        <v>134</v>
      </c>
      <c r="C78" s="418">
        <v>128851.8876</v>
      </c>
      <c r="D78" s="418">
        <v>64.794899999999998</v>
      </c>
      <c r="E78" s="420">
        <v>37.5</v>
      </c>
      <c r="F78" s="418">
        <f t="shared" si="11"/>
        <v>17717.134545000001</v>
      </c>
      <c r="G78" s="418">
        <f t="shared" si="12"/>
        <v>9512.3295372105003</v>
      </c>
      <c r="H78" s="418">
        <f t="shared" si="13"/>
        <v>966.38915699999995</v>
      </c>
      <c r="I78" s="418">
        <f t="shared" si="14"/>
        <v>157047.74083921048</v>
      </c>
      <c r="J78" s="336">
        <f t="shared" si="15"/>
        <v>196309.6760490131</v>
      </c>
      <c r="K78" s="544"/>
      <c r="L78" s="544"/>
      <c r="M78" s="337" t="s">
        <v>211</v>
      </c>
      <c r="N78" s="333" t="s">
        <v>137</v>
      </c>
      <c r="O78" s="90">
        <v>145054.24080000003</v>
      </c>
      <c r="P78" s="90">
        <v>72.942099999999996</v>
      </c>
      <c r="Q78" s="333">
        <v>37.5</v>
      </c>
      <c r="R78" s="334">
        <f t="shared" si="16"/>
        <v>19944.958110000007</v>
      </c>
      <c r="S78" s="334">
        <f t="shared" si="17"/>
        <v>8992.4563405950012</v>
      </c>
      <c r="T78" s="334">
        <f t="shared" si="18"/>
        <v>1087.9068060000002</v>
      </c>
      <c r="U78" s="335">
        <f t="shared" si="10"/>
        <v>175079.56205659505</v>
      </c>
      <c r="V78" s="336">
        <f t="shared" si="19"/>
        <v>218849.4525707438</v>
      </c>
      <c r="W78" s="421"/>
      <c r="X78" s="544"/>
      <c r="Y78" s="544"/>
    </row>
    <row r="79" spans="1:25" s="338" customFormat="1" ht="14.4" x14ac:dyDescent="0.3">
      <c r="A79" s="337" t="s">
        <v>112</v>
      </c>
      <c r="B79" s="333" t="s">
        <v>134</v>
      </c>
      <c r="C79" s="418">
        <v>132680.274</v>
      </c>
      <c r="D79" s="418">
        <v>66.72</v>
      </c>
      <c r="E79" s="420">
        <v>37.5</v>
      </c>
      <c r="F79" s="418">
        <f t="shared" si="11"/>
        <v>18243.537675000003</v>
      </c>
      <c r="G79" s="418">
        <f t="shared" si="12"/>
        <v>9794.9553777074998</v>
      </c>
      <c r="H79" s="418">
        <f t="shared" si="13"/>
        <v>995.10205499999995</v>
      </c>
      <c r="I79" s="418">
        <f t="shared" si="14"/>
        <v>161713.86910770749</v>
      </c>
      <c r="J79" s="336">
        <f t="shared" si="15"/>
        <v>202142.33638463437</v>
      </c>
      <c r="K79" s="544"/>
      <c r="L79" s="544"/>
      <c r="M79" s="337" t="s">
        <v>212</v>
      </c>
      <c r="N79" s="333" t="s">
        <v>137</v>
      </c>
      <c r="O79" s="90">
        <v>148879.4754</v>
      </c>
      <c r="P79" s="90">
        <v>74.865600000000001</v>
      </c>
      <c r="Q79" s="333">
        <v>37.5</v>
      </c>
      <c r="R79" s="334">
        <f t="shared" si="16"/>
        <v>20470.927867500002</v>
      </c>
      <c r="S79" s="334">
        <f t="shared" si="17"/>
        <v>9229.5969780787491</v>
      </c>
      <c r="T79" s="334">
        <f t="shared" si="18"/>
        <v>1116.5960654999999</v>
      </c>
      <c r="U79" s="335">
        <f t="shared" si="10"/>
        <v>179696.59631107873</v>
      </c>
      <c r="V79" s="336">
        <f t="shared" si="19"/>
        <v>224620.74538884842</v>
      </c>
      <c r="W79" s="421"/>
      <c r="X79" s="544"/>
      <c r="Y79" s="544"/>
    </row>
    <row r="80" spans="1:25" s="338" customFormat="1" ht="14.4" x14ac:dyDescent="0.3">
      <c r="A80" s="337" t="s">
        <v>113</v>
      </c>
      <c r="B80" s="333" t="s">
        <v>134</v>
      </c>
      <c r="C80" s="418">
        <v>136508.66039999999</v>
      </c>
      <c r="D80" s="418">
        <v>68.645099999999999</v>
      </c>
      <c r="E80" s="420">
        <v>37.5</v>
      </c>
      <c r="F80" s="418">
        <f t="shared" si="11"/>
        <v>18769.940805000002</v>
      </c>
      <c r="G80" s="418">
        <f t="shared" si="12"/>
        <v>10077.581218204499</v>
      </c>
      <c r="H80" s="418">
        <f t="shared" si="13"/>
        <v>1023.8149529999999</v>
      </c>
      <c r="I80" s="418">
        <f t="shared" si="14"/>
        <v>166379.99737620447</v>
      </c>
      <c r="J80" s="336">
        <f t="shared" si="15"/>
        <v>207974.99672025559</v>
      </c>
      <c r="K80" s="544"/>
      <c r="L80" s="544"/>
      <c r="M80" s="337" t="s">
        <v>213</v>
      </c>
      <c r="N80" s="333" t="s">
        <v>137</v>
      </c>
      <c r="O80" s="90">
        <v>155251.36440000002</v>
      </c>
      <c r="P80" s="90">
        <v>78.069699999999997</v>
      </c>
      <c r="Q80" s="333">
        <v>37.5</v>
      </c>
      <c r="R80" s="334">
        <f t="shared" si="16"/>
        <v>21347.062605000003</v>
      </c>
      <c r="S80" s="334">
        <f t="shared" si="17"/>
        <v>9624.6142717725015</v>
      </c>
      <c r="T80" s="334">
        <f t="shared" si="18"/>
        <v>1164.3852330000002</v>
      </c>
      <c r="U80" s="335">
        <f t="shared" si="10"/>
        <v>187387.42650977254</v>
      </c>
      <c r="V80" s="336">
        <f t="shared" si="19"/>
        <v>234234.28313721568</v>
      </c>
      <c r="W80" s="421"/>
      <c r="X80" s="544"/>
      <c r="Y80" s="544"/>
    </row>
    <row r="81" spans="1:25" s="338" customFormat="1" ht="14.4" x14ac:dyDescent="0.3">
      <c r="A81" s="337" t="s">
        <v>114</v>
      </c>
      <c r="B81" s="333" t="s">
        <v>134</v>
      </c>
      <c r="C81" s="418">
        <v>140331.79379999998</v>
      </c>
      <c r="D81" s="418">
        <v>70.5672</v>
      </c>
      <c r="E81" s="420">
        <v>37.5</v>
      </c>
      <c r="F81" s="418">
        <f t="shared" si="11"/>
        <v>19295.6216475</v>
      </c>
      <c r="G81" s="418">
        <f t="shared" si="12"/>
        <v>10359.819262542749</v>
      </c>
      <c r="H81" s="418">
        <f t="shared" si="13"/>
        <v>1052.4884534999999</v>
      </c>
      <c r="I81" s="418">
        <f t="shared" si="14"/>
        <v>171039.72316354275</v>
      </c>
      <c r="J81" s="336">
        <f t="shared" si="15"/>
        <v>213799.65395442845</v>
      </c>
      <c r="K81" s="544"/>
      <c r="L81" s="544"/>
      <c r="M81" s="337" t="s">
        <v>214</v>
      </c>
      <c r="N81" s="333" t="s">
        <v>137</v>
      </c>
      <c r="O81" s="90">
        <v>160340.47080000001</v>
      </c>
      <c r="P81" s="90">
        <v>80.629199999999997</v>
      </c>
      <c r="Q81" s="333">
        <v>37.5</v>
      </c>
      <c r="R81" s="334">
        <f t="shared" si="16"/>
        <v>22046.814735000004</v>
      </c>
      <c r="S81" s="334">
        <f t="shared" si="17"/>
        <v>9940.1070616574998</v>
      </c>
      <c r="T81" s="334">
        <f t="shared" si="18"/>
        <v>1202.553531</v>
      </c>
      <c r="U81" s="335">
        <f t="shared" si="10"/>
        <v>193529.94612765752</v>
      </c>
      <c r="V81" s="336">
        <f t="shared" si="19"/>
        <v>241912.4326595719</v>
      </c>
      <c r="W81" s="421"/>
      <c r="X81" s="544"/>
      <c r="Y81" s="544"/>
    </row>
    <row r="82" spans="1:25" s="338" customFormat="1" ht="14.4" x14ac:dyDescent="0.3">
      <c r="A82" s="337" t="s">
        <v>115</v>
      </c>
      <c r="B82" s="333" t="s">
        <v>134</v>
      </c>
      <c r="C82" s="418">
        <v>144163.33199999999</v>
      </c>
      <c r="D82" s="418">
        <v>72.494399999999999</v>
      </c>
      <c r="E82" s="420">
        <v>37.5</v>
      </c>
      <c r="F82" s="418">
        <f t="shared" si="11"/>
        <v>19822.458150000002</v>
      </c>
      <c r="G82" s="418">
        <f t="shared" si="12"/>
        <v>10642.677780734999</v>
      </c>
      <c r="H82" s="418">
        <f t="shared" si="13"/>
        <v>1081.2249899999999</v>
      </c>
      <c r="I82" s="418">
        <f t="shared" si="14"/>
        <v>175709.69292073496</v>
      </c>
      <c r="J82" s="336">
        <f t="shared" si="15"/>
        <v>219637.11615091871</v>
      </c>
      <c r="K82" s="544"/>
      <c r="L82" s="544"/>
      <c r="M82" s="337" t="s">
        <v>215</v>
      </c>
      <c r="N82" s="333" t="s">
        <v>137</v>
      </c>
      <c r="O82" s="90">
        <v>165434.8302</v>
      </c>
      <c r="P82" s="90">
        <v>83.190799999999996</v>
      </c>
      <c r="Q82" s="333">
        <v>37.5</v>
      </c>
      <c r="R82" s="334">
        <f t="shared" si="16"/>
        <v>22747.289152500001</v>
      </c>
      <c r="S82" s="334">
        <f t="shared" si="17"/>
        <v>10255.925504711251</v>
      </c>
      <c r="T82" s="334">
        <f t="shared" si="18"/>
        <v>1240.7612265</v>
      </c>
      <c r="U82" s="335">
        <f t="shared" si="10"/>
        <v>199678.80608371127</v>
      </c>
      <c r="V82" s="336">
        <f t="shared" si="19"/>
        <v>249598.5076046391</v>
      </c>
      <c r="W82" s="421"/>
      <c r="X82" s="544"/>
      <c r="Y82" s="544"/>
    </row>
    <row r="83" spans="1:25" s="338" customFormat="1" ht="14.4" x14ac:dyDescent="0.3">
      <c r="A83" s="337" t="s">
        <v>116</v>
      </c>
      <c r="B83" s="333" t="s">
        <v>134</v>
      </c>
      <c r="C83" s="418">
        <v>150541.5246</v>
      </c>
      <c r="D83" s="418">
        <v>75.702100000000002</v>
      </c>
      <c r="E83" s="420">
        <v>37.5</v>
      </c>
      <c r="F83" s="418">
        <f t="shared" si="11"/>
        <v>20699.459632500002</v>
      </c>
      <c r="G83" s="418">
        <f t="shared" si="12"/>
        <v>11113.53987668925</v>
      </c>
      <c r="H83" s="418">
        <f t="shared" si="13"/>
        <v>1129.0614344999999</v>
      </c>
      <c r="I83" s="418">
        <f t="shared" si="14"/>
        <v>183483.58554368929</v>
      </c>
      <c r="J83" s="336">
        <f t="shared" si="15"/>
        <v>229354.48192961162</v>
      </c>
      <c r="K83" s="544"/>
      <c r="L83" s="544"/>
      <c r="M83" s="337" t="s">
        <v>216</v>
      </c>
      <c r="N83" s="333" t="s">
        <v>137</v>
      </c>
      <c r="O83" s="90">
        <v>170531.29080000002</v>
      </c>
      <c r="P83" s="90">
        <v>85.753799999999998</v>
      </c>
      <c r="Q83" s="333">
        <v>37.5</v>
      </c>
      <c r="R83" s="334">
        <f t="shared" si="16"/>
        <v>23448.052485000004</v>
      </c>
      <c r="S83" s="334">
        <f t="shared" si="17"/>
        <v>10571.874209032501</v>
      </c>
      <c r="T83" s="334">
        <f t="shared" si="18"/>
        <v>1278.9846810000001</v>
      </c>
      <c r="U83" s="335">
        <f t="shared" si="10"/>
        <v>205830.20217503252</v>
      </c>
      <c r="V83" s="336">
        <f t="shared" si="19"/>
        <v>257287.75271879067</v>
      </c>
      <c r="W83" s="421"/>
      <c r="X83" s="544"/>
      <c r="Y83" s="544"/>
    </row>
    <row r="84" spans="1:25" s="338" customFormat="1" ht="14.4" x14ac:dyDescent="0.3">
      <c r="A84" s="337" t="s">
        <v>117</v>
      </c>
      <c r="B84" s="333" t="s">
        <v>134</v>
      </c>
      <c r="C84" s="418">
        <v>155642.1876</v>
      </c>
      <c r="D84" s="418">
        <v>78.2667</v>
      </c>
      <c r="E84" s="420">
        <v>37.5</v>
      </c>
      <c r="F84" s="418">
        <f t="shared" si="11"/>
        <v>21400.800795000003</v>
      </c>
      <c r="G84" s="418">
        <f t="shared" si="12"/>
        <v>11490.0899468355</v>
      </c>
      <c r="H84" s="418">
        <f t="shared" si="13"/>
        <v>1167.316407</v>
      </c>
      <c r="I84" s="418">
        <f t="shared" si="14"/>
        <v>189700.3947488355</v>
      </c>
      <c r="J84" s="336">
        <f t="shared" si="15"/>
        <v>237125.49343604437</v>
      </c>
      <c r="K84" s="544"/>
      <c r="L84" s="544"/>
      <c r="M84" s="337" t="s">
        <v>217</v>
      </c>
      <c r="N84" s="333" t="s">
        <v>137</v>
      </c>
      <c r="O84" s="90">
        <v>198561.29879999999</v>
      </c>
      <c r="P84" s="90">
        <v>99.849199999999996</v>
      </c>
      <c r="Q84" s="333">
        <v>37.5</v>
      </c>
      <c r="R84" s="334">
        <f t="shared" si="16"/>
        <v>27302.178585000001</v>
      </c>
      <c r="S84" s="334">
        <f t="shared" si="17"/>
        <v>12309.559517482499</v>
      </c>
      <c r="T84" s="334">
        <f>(O84)*$T$4</f>
        <v>1489.2097409999999</v>
      </c>
      <c r="U84" s="335">
        <f t="shared" si="10"/>
        <v>239662.24664348247</v>
      </c>
      <c r="V84" s="336">
        <f>U84*1.25</f>
        <v>299577.80830435309</v>
      </c>
      <c r="W84" s="421"/>
      <c r="X84" s="544"/>
      <c r="Y84" s="544"/>
    </row>
    <row r="85" spans="1:25" s="338" customFormat="1" ht="14.4" x14ac:dyDescent="0.3">
      <c r="A85" s="337" t="s">
        <v>118</v>
      </c>
      <c r="B85" s="333" t="s">
        <v>134</v>
      </c>
      <c r="C85" s="418">
        <v>160747.05300000001</v>
      </c>
      <c r="D85" s="418">
        <v>80.833799999999997</v>
      </c>
      <c r="E85" s="420">
        <v>37.5</v>
      </c>
      <c r="F85" s="418">
        <f t="shared" si="11"/>
        <v>22102.719787500002</v>
      </c>
      <c r="G85" s="418">
        <f t="shared" si="12"/>
        <v>11866.950253908752</v>
      </c>
      <c r="H85" s="418">
        <f t="shared" si="13"/>
        <v>1205.6028975000002</v>
      </c>
      <c r="I85" s="418">
        <f t="shared" si="14"/>
        <v>195922.32593890879</v>
      </c>
      <c r="J85" s="336">
        <f t="shared" si="15"/>
        <v>244902.907423636</v>
      </c>
      <c r="K85" s="544"/>
      <c r="L85" s="544"/>
      <c r="X85" s="544"/>
    </row>
    <row r="86" spans="1:25" s="338" customFormat="1" ht="14.4" x14ac:dyDescent="0.3">
      <c r="A86" s="337" t="s">
        <v>119</v>
      </c>
      <c r="B86" s="333" t="s">
        <v>134</v>
      </c>
      <c r="C86" s="418">
        <v>165850.86780000001</v>
      </c>
      <c r="D86" s="418">
        <v>83.4</v>
      </c>
      <c r="E86" s="420">
        <v>37.5</v>
      </c>
      <c r="F86" s="418">
        <f t="shared" si="11"/>
        <v>22804.494322500002</v>
      </c>
      <c r="G86" s="418">
        <f t="shared" si="12"/>
        <v>12243.733001750252</v>
      </c>
      <c r="H86" s="418">
        <f t="shared" si="13"/>
        <v>1243.8815085000001</v>
      </c>
      <c r="I86" s="418">
        <f t="shared" si="14"/>
        <v>202142.97663275027</v>
      </c>
      <c r="J86" s="336">
        <f t="shared" si="15"/>
        <v>252678.72079093783</v>
      </c>
      <c r="K86" s="544"/>
      <c r="L86" s="544"/>
      <c r="X86" s="544"/>
    </row>
    <row r="87" spans="1:25" s="338" customFormat="1" ht="14.4" x14ac:dyDescent="0.3">
      <c r="A87" s="337" t="s">
        <v>120</v>
      </c>
      <c r="B87" s="333" t="s">
        <v>134</v>
      </c>
      <c r="C87" s="418">
        <v>193921.84920000003</v>
      </c>
      <c r="D87" s="418">
        <v>97.516400000000004</v>
      </c>
      <c r="E87" s="420">
        <v>37.5</v>
      </c>
      <c r="F87" s="418">
        <f>C87*F$4</f>
        <v>26664.254265000007</v>
      </c>
      <c r="G87" s="418">
        <f t="shared" si="12"/>
        <v>14316.038114878502</v>
      </c>
      <c r="H87" s="418">
        <f>(C87)*$H$4</f>
        <v>1454.4138690000002</v>
      </c>
      <c r="I87" s="418">
        <f t="shared" si="14"/>
        <v>236356.55544887853</v>
      </c>
      <c r="J87" s="336">
        <f t="shared" si="15"/>
        <v>295445.69431109814</v>
      </c>
      <c r="K87" s="544"/>
      <c r="L87" s="544"/>
      <c r="X87" s="544"/>
    </row>
    <row r="88" spans="1:25" s="338" customFormat="1" ht="14.4" x14ac:dyDescent="0.3">
      <c r="E88" s="340"/>
      <c r="J88" s="422"/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8"/>
  <sheetViews>
    <sheetView topLeftCell="A40" workbookViewId="0">
      <selection activeCell="A63" sqref="A63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2.5546875" customWidth="1"/>
    <col min="5" max="5" width="9.3320312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2.3320312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1274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1271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1271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126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126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'2023 (Cas)'!C5*1.02</f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f>'2023 (Cas)'!O5*1.02</f>
        <v>53550.594863999999</v>
      </c>
      <c r="P5" s="90">
        <f>+O5*12/313/75</f>
        <v>27.374106000766776</v>
      </c>
      <c r="Q5" s="333">
        <v>37.5</v>
      </c>
      <c r="R5" s="334">
        <f>O5*R$4</f>
        <v>7095.4538194799998</v>
      </c>
      <c r="S5" s="334">
        <f>(O5+R5)*5.45%</f>
        <v>3305.2096532496598</v>
      </c>
      <c r="T5" s="334">
        <f>(O5)*0.75%</f>
        <v>401.62946147999997</v>
      </c>
      <c r="U5" s="335">
        <f>O5+R5+S5+T5</f>
        <v>64352.887798209653</v>
      </c>
      <c r="V5" s="336">
        <f>U5*1.25</f>
        <v>80441.109747762064</v>
      </c>
    </row>
    <row r="6" spans="1:22" s="338" customFormat="1" ht="14.4" x14ac:dyDescent="0.3">
      <c r="A6" s="337" t="s">
        <v>138</v>
      </c>
      <c r="B6" s="333" t="s">
        <v>134</v>
      </c>
      <c r="C6" s="90">
        <f>'2023 (Cas)'!C6*1.02</f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f>'2023 (Cas)'!O6*1.02</f>
        <v>55043.350380000003</v>
      </c>
      <c r="P6" s="90">
        <f t="shared" ref="P6:P69" si="6">+O6*12/313/75</f>
        <v>28.137175913099043</v>
      </c>
      <c r="Q6" s="333">
        <v>37.5</v>
      </c>
      <c r="R6" s="334">
        <f t="shared" ref="R6:R69" si="7">O6*R$4</f>
        <v>7293.2439253500006</v>
      </c>
      <c r="S6" s="334">
        <f t="shared" ref="S6:S69" si="8">(O6+R6)*5.45%</f>
        <v>3397.3443896415752</v>
      </c>
      <c r="T6" s="334">
        <f t="shared" ref="T6:T67" si="9">(O6)*0.75%</f>
        <v>412.82512785</v>
      </c>
      <c r="U6" s="335">
        <f t="shared" ref="U6:U67" si="10">O6+R6+S6+T6</f>
        <v>66146.763822841574</v>
      </c>
      <c r="V6" s="336">
        <f t="shared" ref="V6:V69" si="11">U6*1.25</f>
        <v>82683.454778551968</v>
      </c>
    </row>
    <row r="7" spans="1:22" s="338" customFormat="1" ht="14.4" x14ac:dyDescent="0.3">
      <c r="A7" s="337" t="s">
        <v>140</v>
      </c>
      <c r="B7" s="333" t="s">
        <v>134</v>
      </c>
      <c r="C7" s="90">
        <f>'2023 (Cas)'!C7*1.02</f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f>'2023 (Cas)'!O7*1.02</f>
        <v>56562.896196000009</v>
      </c>
      <c r="P7" s="90">
        <f t="shared" si="6"/>
        <v>28.913940547476045</v>
      </c>
      <c r="Q7" s="333">
        <v>37.5</v>
      </c>
      <c r="R7" s="334">
        <f t="shared" si="7"/>
        <v>7494.5837459700015</v>
      </c>
      <c r="S7" s="334">
        <f t="shared" si="8"/>
        <v>3491.1326568373656</v>
      </c>
      <c r="T7" s="334">
        <f t="shared" si="9"/>
        <v>424.22172147000003</v>
      </c>
      <c r="U7" s="335">
        <f t="shared" si="10"/>
        <v>67972.834320277383</v>
      </c>
      <c r="V7" s="336">
        <f t="shared" si="11"/>
        <v>84966.042900346729</v>
      </c>
    </row>
    <row r="8" spans="1:22" s="338" customFormat="1" ht="14.4" x14ac:dyDescent="0.3">
      <c r="A8" s="337" t="s">
        <v>41</v>
      </c>
      <c r="B8" s="333" t="s">
        <v>134</v>
      </c>
      <c r="C8" s="90">
        <f>'2023 (Cas)'!C8*1.02</f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f>'2023 (Cas)'!O8*1.02</f>
        <v>58085.656848000006</v>
      </c>
      <c r="P8" s="90">
        <f t="shared" si="6"/>
        <v>29.692348548498405</v>
      </c>
      <c r="Q8" s="333">
        <v>37.5</v>
      </c>
      <c r="R8" s="334">
        <f t="shared" si="7"/>
        <v>7696.3495323600009</v>
      </c>
      <c r="S8" s="334">
        <f t="shared" si="8"/>
        <v>3585.1193477296201</v>
      </c>
      <c r="T8" s="334">
        <f t="shared" si="9"/>
        <v>435.64242636</v>
      </c>
      <c r="U8" s="335">
        <f t="shared" si="10"/>
        <v>69802.76815444963</v>
      </c>
      <c r="V8" s="336">
        <f t="shared" si="11"/>
        <v>87253.460193062041</v>
      </c>
    </row>
    <row r="9" spans="1:22" s="338" customFormat="1" ht="14.4" x14ac:dyDescent="0.3">
      <c r="A9" s="337" t="s">
        <v>42</v>
      </c>
      <c r="B9" s="333" t="s">
        <v>134</v>
      </c>
      <c r="C9" s="90">
        <f>'2023 (Cas)'!C9*1.02</f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f>'2023 (Cas)'!O9*1.02</f>
        <v>59608.417500000003</v>
      </c>
      <c r="P9" s="90">
        <f t="shared" si="6"/>
        <v>30.470756549520768</v>
      </c>
      <c r="Q9" s="333">
        <v>37.5</v>
      </c>
      <c r="R9" s="334">
        <f t="shared" si="7"/>
        <v>7898.1153187500004</v>
      </c>
      <c r="S9" s="334">
        <f t="shared" si="8"/>
        <v>3679.1060386218751</v>
      </c>
      <c r="T9" s="334">
        <f t="shared" si="9"/>
        <v>447.06313125000003</v>
      </c>
      <c r="U9" s="335">
        <f t="shared" si="10"/>
        <v>71632.701988621877</v>
      </c>
      <c r="V9" s="336">
        <f t="shared" si="11"/>
        <v>89540.877485777339</v>
      </c>
    </row>
    <row r="10" spans="1:22" s="338" customFormat="1" ht="14.4" x14ac:dyDescent="0.3">
      <c r="A10" s="337" t="s">
        <v>43</v>
      </c>
      <c r="B10" s="333" t="s">
        <v>134</v>
      </c>
      <c r="C10" s="90">
        <f>'2023 (Cas)'!C10*1.02</f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f>'2023 (Cas)'!O10*1.02</f>
        <v>60407.840052000007</v>
      </c>
      <c r="P10" s="90">
        <f t="shared" si="6"/>
        <v>30.879407055335463</v>
      </c>
      <c r="Q10" s="333">
        <v>37.5</v>
      </c>
      <c r="R10" s="334">
        <f t="shared" si="7"/>
        <v>8004.0388068900011</v>
      </c>
      <c r="S10" s="334">
        <f t="shared" si="8"/>
        <v>3728.4473978095052</v>
      </c>
      <c r="T10" s="334">
        <f t="shared" si="9"/>
        <v>453.05880039000004</v>
      </c>
      <c r="U10" s="335">
        <f t="shared" si="10"/>
        <v>72593.385057089516</v>
      </c>
      <c r="V10" s="336">
        <f t="shared" si="11"/>
        <v>90741.731321361891</v>
      </c>
    </row>
    <row r="11" spans="1:22" s="338" customFormat="1" ht="14.4" x14ac:dyDescent="0.3">
      <c r="A11" s="337" t="s">
        <v>44</v>
      </c>
      <c r="B11" s="333" t="s">
        <v>134</v>
      </c>
      <c r="C11" s="90">
        <f>'2023 (Cas)'!C11*1.02</f>
        <v>52296.808824000007</v>
      </c>
      <c r="D11" s="90">
        <f t="shared" si="0"/>
        <v>26.733193009073489</v>
      </c>
      <c r="E11" s="333">
        <v>37.5</v>
      </c>
      <c r="F11" s="334">
        <f t="shared" si="1"/>
        <v>6929.327169180001</v>
      </c>
      <c r="G11" s="334">
        <f t="shared" si="2"/>
        <v>3300.1987498119761</v>
      </c>
      <c r="H11" s="334">
        <f t="shared" si="3"/>
        <v>392.22606618000003</v>
      </c>
      <c r="I11" s="335">
        <f t="shared" si="4"/>
        <v>62918.560809171991</v>
      </c>
      <c r="J11" s="336">
        <f t="shared" si="5"/>
        <v>78648.201011464989</v>
      </c>
      <c r="M11" s="337" t="s">
        <v>145</v>
      </c>
      <c r="N11" s="333" t="s">
        <v>137</v>
      </c>
      <c r="O11" s="90">
        <f>'2023 (Cas)'!O11*1.02</f>
        <v>61209.405828000003</v>
      </c>
      <c r="P11" s="90">
        <f t="shared" si="6"/>
        <v>31.28915313891374</v>
      </c>
      <c r="Q11" s="333">
        <v>37.5</v>
      </c>
      <c r="R11" s="334">
        <f t="shared" si="7"/>
        <v>8110.2462722100008</v>
      </c>
      <c r="S11" s="334">
        <f t="shared" si="8"/>
        <v>3777.9210394614452</v>
      </c>
      <c r="T11" s="334">
        <f t="shared" si="9"/>
        <v>459.07054370999998</v>
      </c>
      <c r="U11" s="335">
        <f t="shared" si="10"/>
        <v>73556.643683381451</v>
      </c>
      <c r="V11" s="336">
        <f t="shared" si="11"/>
        <v>91945.804604226811</v>
      </c>
    </row>
    <row r="12" spans="1:22" s="338" customFormat="1" ht="14.4" x14ac:dyDescent="0.3">
      <c r="A12" s="337" t="s">
        <v>45</v>
      </c>
      <c r="B12" s="333" t="s">
        <v>134</v>
      </c>
      <c r="C12" s="90">
        <f>'2023 (Cas)'!C12*1.02</f>
        <v>53389.853064000003</v>
      </c>
      <c r="D12" s="90">
        <f t="shared" si="0"/>
        <v>27.291937668498406</v>
      </c>
      <c r="E12" s="333">
        <v>37.5</v>
      </c>
      <c r="F12" s="334">
        <f t="shared" si="1"/>
        <v>7074.1555309800005</v>
      </c>
      <c r="G12" s="334">
        <f t="shared" si="2"/>
        <v>3369.1754869294755</v>
      </c>
      <c r="H12" s="334">
        <f t="shared" si="3"/>
        <v>400.42389797999999</v>
      </c>
      <c r="I12" s="335">
        <f t="shared" si="4"/>
        <v>64233.607979889479</v>
      </c>
      <c r="J12" s="336">
        <f t="shared" si="5"/>
        <v>80292.009974861852</v>
      </c>
      <c r="M12" s="337" t="s">
        <v>146</v>
      </c>
      <c r="N12" s="333" t="s">
        <v>137</v>
      </c>
      <c r="O12" s="90">
        <f>'2023 (Cas)'!O12*1.02</f>
        <v>62752.527108000002</v>
      </c>
      <c r="P12" s="90">
        <f t="shared" si="6"/>
        <v>32.0779691286901</v>
      </c>
      <c r="Q12" s="333">
        <v>37.5</v>
      </c>
      <c r="R12" s="334">
        <f t="shared" si="7"/>
        <v>8314.7098418100013</v>
      </c>
      <c r="S12" s="334">
        <f t="shared" si="8"/>
        <v>3873.1644137646449</v>
      </c>
      <c r="T12" s="334">
        <f t="shared" si="9"/>
        <v>470.64395330999997</v>
      </c>
      <c r="U12" s="335">
        <f t="shared" si="10"/>
        <v>75411.045316884658</v>
      </c>
      <c r="V12" s="336">
        <f t="shared" si="11"/>
        <v>94263.806646105819</v>
      </c>
    </row>
    <row r="13" spans="1:22" s="338" customFormat="1" ht="14.4" x14ac:dyDescent="0.3">
      <c r="A13" s="337" t="s">
        <v>46</v>
      </c>
      <c r="B13" s="333" t="s">
        <v>134</v>
      </c>
      <c r="C13" s="90">
        <f>'2023 (Cas)'!C13*1.02</f>
        <v>54492.541812000003</v>
      </c>
      <c r="D13" s="90">
        <f t="shared" si="0"/>
        <v>27.855612427859427</v>
      </c>
      <c r="E13" s="333">
        <v>37.5</v>
      </c>
      <c r="F13" s="334">
        <f t="shared" si="1"/>
        <v>7220.2617900900004</v>
      </c>
      <c r="G13" s="334">
        <f t="shared" si="2"/>
        <v>3438.7608423156589</v>
      </c>
      <c r="H13" s="334">
        <f t="shared" si="3"/>
        <v>408.69406358999998</v>
      </c>
      <c r="I13" s="335">
        <f t="shared" si="4"/>
        <v>65560.258507995663</v>
      </c>
      <c r="J13" s="336">
        <f t="shared" si="5"/>
        <v>81950.323134994571</v>
      </c>
      <c r="M13" s="337" t="s">
        <v>147</v>
      </c>
      <c r="N13" s="333" t="s">
        <v>137</v>
      </c>
      <c r="O13" s="90">
        <f>'2023 (Cas)'!O13*1.02</f>
        <v>63707.333399999996</v>
      </c>
      <c r="P13" s="90">
        <f t="shared" si="6"/>
        <v>32.566049022364219</v>
      </c>
      <c r="Q13" s="333">
        <v>37.5</v>
      </c>
      <c r="R13" s="334">
        <f t="shared" si="7"/>
        <v>8441.221675499999</v>
      </c>
      <c r="S13" s="334">
        <f t="shared" si="8"/>
        <v>3932.0962516147501</v>
      </c>
      <c r="T13" s="334">
        <f t="shared" si="9"/>
        <v>477.80500049999995</v>
      </c>
      <c r="U13" s="335">
        <f t="shared" si="10"/>
        <v>76558.456327614753</v>
      </c>
      <c r="V13" s="336">
        <f t="shared" si="11"/>
        <v>95698.070409518434</v>
      </c>
    </row>
    <row r="14" spans="1:22" s="338" customFormat="1" ht="14.4" x14ac:dyDescent="0.3">
      <c r="A14" s="337" t="s">
        <v>47</v>
      </c>
      <c r="B14" s="333" t="s">
        <v>134</v>
      </c>
      <c r="C14" s="90">
        <f>'2023 (Cas)'!C14*1.02</f>
        <v>56135.323007999999</v>
      </c>
      <c r="D14" s="90">
        <f t="shared" si="0"/>
        <v>28.695372783642174</v>
      </c>
      <c r="E14" s="333">
        <v>37.5</v>
      </c>
      <c r="F14" s="334">
        <f t="shared" si="1"/>
        <v>7437.9302985600007</v>
      </c>
      <c r="G14" s="334">
        <f t="shared" si="2"/>
        <v>3542.4288207481359</v>
      </c>
      <c r="H14" s="334">
        <f t="shared" si="3"/>
        <v>421.01492256</v>
      </c>
      <c r="I14" s="335">
        <f t="shared" si="4"/>
        <v>67536.697049868133</v>
      </c>
      <c r="J14" s="336">
        <f t="shared" si="5"/>
        <v>84420.871312335163</v>
      </c>
      <c r="M14" s="337" t="s">
        <v>148</v>
      </c>
      <c r="N14" s="333" t="s">
        <v>137</v>
      </c>
      <c r="O14" s="90">
        <f>'2023 (Cas)'!O14*1.02</f>
        <v>64656.781632000006</v>
      </c>
      <c r="P14" s="90">
        <f t="shared" si="6"/>
        <v>33.051389971629398</v>
      </c>
      <c r="Q14" s="333">
        <v>37.5</v>
      </c>
      <c r="R14" s="334">
        <f t="shared" si="7"/>
        <v>8567.0235662400009</v>
      </c>
      <c r="S14" s="334">
        <f t="shared" si="8"/>
        <v>3990.6973833040802</v>
      </c>
      <c r="T14" s="334">
        <f t="shared" si="9"/>
        <v>484.92586224000001</v>
      </c>
      <c r="U14" s="335">
        <f t="shared" si="10"/>
        <v>77699.428443784083</v>
      </c>
      <c r="V14" s="336">
        <f t="shared" si="11"/>
        <v>97124.285554730101</v>
      </c>
    </row>
    <row r="15" spans="1:22" s="338" customFormat="1" ht="14.4" x14ac:dyDescent="0.3">
      <c r="A15" s="337" t="s">
        <v>48</v>
      </c>
      <c r="B15" s="333" t="s">
        <v>134</v>
      </c>
      <c r="C15" s="90">
        <f>'2023 (Cas)'!C15*1.02</f>
        <v>57236.940144</v>
      </c>
      <c r="D15" s="90">
        <f t="shared" si="0"/>
        <v>29.258499754121409</v>
      </c>
      <c r="E15" s="333">
        <v>37.5</v>
      </c>
      <c r="F15" s="334">
        <f t="shared" si="1"/>
        <v>7583.8945690800001</v>
      </c>
      <c r="G15" s="334">
        <f t="shared" si="2"/>
        <v>3611.9465518822435</v>
      </c>
      <c r="H15" s="334">
        <f t="shared" si="3"/>
        <v>429.27705107999998</v>
      </c>
      <c r="I15" s="335">
        <f t="shared" si="4"/>
        <v>68862.058316042254</v>
      </c>
      <c r="J15" s="336">
        <f t="shared" si="5"/>
        <v>86077.572895052814</v>
      </c>
      <c r="M15" s="337" t="s">
        <v>149</v>
      </c>
      <c r="N15" s="333" t="s">
        <v>137</v>
      </c>
      <c r="O15" s="90">
        <f>'2023 (Cas)'!O15*1.02</f>
        <v>66554.606484000004</v>
      </c>
      <c r="P15" s="90">
        <f t="shared" si="6"/>
        <v>34.02152408127796</v>
      </c>
      <c r="Q15" s="333">
        <v>37.5</v>
      </c>
      <c r="R15" s="334">
        <f t="shared" si="7"/>
        <v>8818.4853591300016</v>
      </c>
      <c r="S15" s="334">
        <f t="shared" si="8"/>
        <v>4107.8335054505851</v>
      </c>
      <c r="T15" s="334">
        <f t="shared" si="9"/>
        <v>499.15954863000002</v>
      </c>
      <c r="U15" s="335">
        <f t="shared" si="10"/>
        <v>79980.084897210603</v>
      </c>
      <c r="V15" s="336">
        <f t="shared" si="11"/>
        <v>99975.10612151325</v>
      </c>
    </row>
    <row r="16" spans="1:22" s="338" customFormat="1" ht="14.4" x14ac:dyDescent="0.3">
      <c r="A16" s="337" t="s">
        <v>49</v>
      </c>
      <c r="B16" s="333" t="s">
        <v>134</v>
      </c>
      <c r="C16" s="90">
        <f>'2023 (Cas)'!C16*1.02</f>
        <v>58058.866548000005</v>
      </c>
      <c r="D16" s="90">
        <f t="shared" si="0"/>
        <v>29.678653826453676</v>
      </c>
      <c r="E16" s="333">
        <v>37.5</v>
      </c>
      <c r="F16" s="334">
        <f t="shared" si="1"/>
        <v>7692.7998176100009</v>
      </c>
      <c r="G16" s="334">
        <f t="shared" si="2"/>
        <v>3663.8143532245199</v>
      </c>
      <c r="H16" s="334">
        <f t="shared" si="3"/>
        <v>435.44149911000005</v>
      </c>
      <c r="I16" s="335">
        <f t="shared" si="4"/>
        <v>69850.922217944521</v>
      </c>
      <c r="J16" s="336">
        <f t="shared" si="5"/>
        <v>87313.652772430651</v>
      </c>
      <c r="M16" s="337" t="s">
        <v>150</v>
      </c>
      <c r="N16" s="333" t="s">
        <v>137</v>
      </c>
      <c r="O16" s="90">
        <f>'2023 (Cas)'!O16*1.02</f>
        <v>68459.932620000007</v>
      </c>
      <c r="P16" s="90">
        <f t="shared" si="6"/>
        <v>34.995492713099047</v>
      </c>
      <c r="Q16" s="333">
        <v>37.5</v>
      </c>
      <c r="R16" s="334">
        <f t="shared" si="7"/>
        <v>9070.9410721500008</v>
      </c>
      <c r="S16" s="334">
        <f t="shared" si="8"/>
        <v>4225.4326162221751</v>
      </c>
      <c r="T16" s="334">
        <f t="shared" si="9"/>
        <v>513.44949465000002</v>
      </c>
      <c r="U16" s="335">
        <f t="shared" si="10"/>
        <v>82269.755803022184</v>
      </c>
      <c r="V16" s="336">
        <f t="shared" si="11"/>
        <v>102837.19475377773</v>
      </c>
    </row>
    <row r="17" spans="1:22" s="338" customFormat="1" ht="14.4" x14ac:dyDescent="0.3">
      <c r="A17" s="337" t="s">
        <v>50</v>
      </c>
      <c r="B17" s="333" t="s">
        <v>134</v>
      </c>
      <c r="C17" s="90">
        <f>'2023 (Cas)'!C17*1.02</f>
        <v>59164.770132000005</v>
      </c>
      <c r="D17" s="90">
        <f t="shared" si="0"/>
        <v>30.243971952460065</v>
      </c>
      <c r="E17" s="333">
        <v>37.5</v>
      </c>
      <c r="F17" s="334">
        <f t="shared" si="1"/>
        <v>7839.3320424900012</v>
      </c>
      <c r="G17" s="334">
        <f t="shared" si="2"/>
        <v>3733.6025813669316</v>
      </c>
      <c r="H17" s="334">
        <f t="shared" si="3"/>
        <v>443.73577599000004</v>
      </c>
      <c r="I17" s="335">
        <f t="shared" si="4"/>
        <v>71181.440531846936</v>
      </c>
      <c r="J17" s="336">
        <f t="shared" si="5"/>
        <v>88976.800664808674</v>
      </c>
      <c r="M17" s="337" t="s">
        <v>151</v>
      </c>
      <c r="N17" s="333" t="s">
        <v>137</v>
      </c>
      <c r="O17" s="90">
        <f>'2023 (Cas)'!O17*1.02</f>
        <v>70358.829083999997</v>
      </c>
      <c r="P17" s="90">
        <f t="shared" si="6"/>
        <v>35.966174611629391</v>
      </c>
      <c r="Q17" s="333">
        <v>37.5</v>
      </c>
      <c r="R17" s="334">
        <f t="shared" si="7"/>
        <v>9322.5448536300009</v>
      </c>
      <c r="S17" s="334">
        <f t="shared" si="8"/>
        <v>4342.6348796008342</v>
      </c>
      <c r="T17" s="334">
        <f t="shared" si="9"/>
        <v>527.69121812999992</v>
      </c>
      <c r="U17" s="335">
        <f t="shared" si="10"/>
        <v>84551.700035360831</v>
      </c>
      <c r="V17" s="336">
        <f t="shared" si="11"/>
        <v>105689.62504420104</v>
      </c>
    </row>
    <row r="18" spans="1:22" s="338" customFormat="1" ht="14.4" x14ac:dyDescent="0.3">
      <c r="A18" s="337" t="s">
        <v>51</v>
      </c>
      <c r="B18" s="333" t="s">
        <v>134</v>
      </c>
      <c r="C18" s="90">
        <f>'2023 (Cas)'!C18*1.02</f>
        <v>60821.482284000005</v>
      </c>
      <c r="D18" s="90">
        <f t="shared" si="0"/>
        <v>31.090853563706073</v>
      </c>
      <c r="E18" s="333">
        <v>37.5</v>
      </c>
      <c r="F18" s="334">
        <f t="shared" si="1"/>
        <v>8058.8464026300007</v>
      </c>
      <c r="G18" s="334">
        <f t="shared" si="2"/>
        <v>3838.1496750763968</v>
      </c>
      <c r="H18" s="334">
        <f t="shared" si="3"/>
        <v>456.16111713000004</v>
      </c>
      <c r="I18" s="335">
        <f t="shared" si="4"/>
        <v>73174.639478836398</v>
      </c>
      <c r="J18" s="336">
        <f t="shared" si="5"/>
        <v>91468.299348545494</v>
      </c>
      <c r="M18" s="337" t="s">
        <v>152</v>
      </c>
      <c r="N18" s="333" t="s">
        <v>137</v>
      </c>
      <c r="O18" s="90">
        <f>'2023 (Cas)'!O18*1.02</f>
        <v>72259.868772000002</v>
      </c>
      <c r="P18" s="90">
        <f t="shared" si="6"/>
        <v>36.937952087923321</v>
      </c>
      <c r="Q18" s="333">
        <v>37.5</v>
      </c>
      <c r="R18" s="334">
        <f t="shared" si="7"/>
        <v>9574.4326122900002</v>
      </c>
      <c r="S18" s="334">
        <f t="shared" si="8"/>
        <v>4459.9694254438045</v>
      </c>
      <c r="T18" s="334">
        <f t="shared" si="9"/>
        <v>541.94901578999998</v>
      </c>
      <c r="U18" s="335">
        <f t="shared" si="10"/>
        <v>86836.219825523804</v>
      </c>
      <c r="V18" s="336">
        <f t="shared" si="11"/>
        <v>108545.27478190475</v>
      </c>
    </row>
    <row r="19" spans="1:22" s="338" customFormat="1" ht="14.4" x14ac:dyDescent="0.3">
      <c r="A19" s="337" t="s">
        <v>52</v>
      </c>
      <c r="B19" s="333" t="s">
        <v>134</v>
      </c>
      <c r="C19" s="90">
        <f>'2023 (Cas)'!C19*1.02</f>
        <v>62478.194435999998</v>
      </c>
      <c r="D19" s="90">
        <f t="shared" si="0"/>
        <v>31.937735174952081</v>
      </c>
      <c r="E19" s="333">
        <v>37.5</v>
      </c>
      <c r="F19" s="334">
        <f t="shared" si="1"/>
        <v>8278.3607627700003</v>
      </c>
      <c r="G19" s="334">
        <f t="shared" si="2"/>
        <v>3942.6967687858614</v>
      </c>
      <c r="H19" s="334">
        <f t="shared" si="3"/>
        <v>468.58645826999998</v>
      </c>
      <c r="I19" s="335">
        <f t="shared" si="4"/>
        <v>75167.838425825859</v>
      </c>
      <c r="J19" s="336">
        <f t="shared" si="5"/>
        <v>93959.798032282328</v>
      </c>
      <c r="M19" s="337" t="s">
        <v>153</v>
      </c>
      <c r="N19" s="333" t="s">
        <v>137</v>
      </c>
      <c r="O19" s="90">
        <f>'2023 (Cas)'!O19*1.02</f>
        <v>74313.077364000012</v>
      </c>
      <c r="P19" s="90">
        <f t="shared" si="6"/>
        <v>37.987515585431311</v>
      </c>
      <c r="Q19" s="333">
        <v>37.5</v>
      </c>
      <c r="R19" s="334">
        <f t="shared" si="7"/>
        <v>9846.4827507300015</v>
      </c>
      <c r="S19" s="334">
        <f t="shared" si="8"/>
        <v>4586.6960262527864</v>
      </c>
      <c r="T19" s="334">
        <f t="shared" si="9"/>
        <v>557.34808023000005</v>
      </c>
      <c r="U19" s="335">
        <f t="shared" si="10"/>
        <v>89303.604221212809</v>
      </c>
      <c r="V19" s="336">
        <f t="shared" si="11"/>
        <v>111629.50527651601</v>
      </c>
    </row>
    <row r="20" spans="1:22" s="338" customFormat="1" ht="14.4" x14ac:dyDescent="0.3">
      <c r="A20" s="337" t="s">
        <v>53</v>
      </c>
      <c r="B20" s="333" t="s">
        <v>134</v>
      </c>
      <c r="C20" s="90">
        <f>'2023 (Cas)'!C20*1.02</f>
        <v>64138.121424000004</v>
      </c>
      <c r="D20" s="90">
        <f t="shared" si="0"/>
        <v>32.786260152843447</v>
      </c>
      <c r="E20" s="333">
        <v>37.5</v>
      </c>
      <c r="F20" s="334">
        <f t="shared" si="1"/>
        <v>8498.3010886800002</v>
      </c>
      <c r="G20" s="334">
        <f t="shared" si="2"/>
        <v>4047.4467352515544</v>
      </c>
      <c r="H20" s="334">
        <f t="shared" si="3"/>
        <v>481.03591068000003</v>
      </c>
      <c r="I20" s="335">
        <f t="shared" si="4"/>
        <v>77164.905158611553</v>
      </c>
      <c r="J20" s="336">
        <f t="shared" si="5"/>
        <v>96456.131448264437</v>
      </c>
      <c r="M20" s="337" t="s">
        <v>154</v>
      </c>
      <c r="N20" s="333" t="s">
        <v>137</v>
      </c>
      <c r="O20" s="90">
        <f>'2023 (Cas)'!O20*1.02</f>
        <v>76392.004644000015</v>
      </c>
      <c r="P20" s="90">
        <f t="shared" si="6"/>
        <v>39.050226016102243</v>
      </c>
      <c r="Q20" s="333">
        <v>37.5</v>
      </c>
      <c r="R20" s="334">
        <f t="shared" si="7"/>
        <v>10121.940615330002</v>
      </c>
      <c r="S20" s="334">
        <f t="shared" si="8"/>
        <v>4715.010016633486</v>
      </c>
      <c r="T20" s="334">
        <f t="shared" si="9"/>
        <v>572.94003483000006</v>
      </c>
      <c r="U20" s="335">
        <f t="shared" si="10"/>
        <v>91801.895310793509</v>
      </c>
      <c r="V20" s="336">
        <f t="shared" si="11"/>
        <v>114752.36913849189</v>
      </c>
    </row>
    <row r="21" spans="1:22" s="338" customFormat="1" ht="14.4" x14ac:dyDescent="0.3">
      <c r="A21" s="337" t="s">
        <v>54</v>
      </c>
      <c r="B21" s="333" t="s">
        <v>134</v>
      </c>
      <c r="C21" s="90">
        <f>'2023 (Cas)'!C21*1.02</f>
        <v>65793.761964000005</v>
      </c>
      <c r="D21" s="90">
        <f t="shared" si="0"/>
        <v>33.632593975207669</v>
      </c>
      <c r="E21" s="333">
        <v>37.5</v>
      </c>
      <c r="F21" s="334">
        <f t="shared" si="1"/>
        <v>8717.6734602300003</v>
      </c>
      <c r="G21" s="334">
        <f t="shared" si="2"/>
        <v>4151.9262047089442</v>
      </c>
      <c r="H21" s="334">
        <f t="shared" si="3"/>
        <v>493.45321473000001</v>
      </c>
      <c r="I21" s="335">
        <f t="shared" si="4"/>
        <v>79156.814843668952</v>
      </c>
      <c r="J21" s="336">
        <f t="shared" si="5"/>
        <v>98946.01855458619</v>
      </c>
      <c r="M21" s="337" t="s">
        <v>155</v>
      </c>
      <c r="N21" s="333" t="s">
        <v>137</v>
      </c>
      <c r="O21" s="90">
        <f>'2023 (Cas)'!O21*1.02</f>
        <v>78448.428071999995</v>
      </c>
      <c r="P21" s="90">
        <f t="shared" si="6"/>
        <v>40.101432880255594</v>
      </c>
      <c r="Q21" s="333">
        <v>37.5</v>
      </c>
      <c r="R21" s="334">
        <f t="shared" si="7"/>
        <v>10394.41671954</v>
      </c>
      <c r="S21" s="334">
        <f t="shared" si="8"/>
        <v>4841.9350411389305</v>
      </c>
      <c r="T21" s="334">
        <f t="shared" si="9"/>
        <v>588.36321053999995</v>
      </c>
      <c r="U21" s="335">
        <f t="shared" si="10"/>
        <v>94273.143043218937</v>
      </c>
      <c r="V21" s="336">
        <f t="shared" si="11"/>
        <v>117841.42880402367</v>
      </c>
    </row>
    <row r="22" spans="1:22" s="338" customFormat="1" ht="14.4" x14ac:dyDescent="0.3">
      <c r="A22" s="337" t="s">
        <v>55</v>
      </c>
      <c r="B22" s="333" t="s">
        <v>134</v>
      </c>
      <c r="C22" s="90">
        <f>'2023 (Cas)'!C22*1.02</f>
        <v>68554.234476000012</v>
      </c>
      <c r="D22" s="90">
        <f t="shared" si="0"/>
        <v>35.043698134696491</v>
      </c>
      <c r="E22" s="333">
        <v>37.5</v>
      </c>
      <c r="F22" s="334">
        <f t="shared" si="1"/>
        <v>9083.4360680700029</v>
      </c>
      <c r="G22" s="334">
        <f t="shared" si="2"/>
        <v>4326.1262780566694</v>
      </c>
      <c r="H22" s="334">
        <f t="shared" si="3"/>
        <v>514.15675857000008</v>
      </c>
      <c r="I22" s="335">
        <f t="shared" si="4"/>
        <v>82477.953580696689</v>
      </c>
      <c r="J22" s="336">
        <f t="shared" si="5"/>
        <v>103097.44197587087</v>
      </c>
      <c r="M22" s="337" t="s">
        <v>156</v>
      </c>
      <c r="N22" s="333" t="s">
        <v>137</v>
      </c>
      <c r="O22" s="90">
        <f>'2023 (Cas)'!O22*1.02</f>
        <v>79802.945640000005</v>
      </c>
      <c r="P22" s="90">
        <f t="shared" si="6"/>
        <v>40.793838026837072</v>
      </c>
      <c r="Q22" s="333">
        <v>37.5</v>
      </c>
      <c r="R22" s="334">
        <f t="shared" si="7"/>
        <v>10573.8902973</v>
      </c>
      <c r="S22" s="334">
        <f t="shared" si="8"/>
        <v>4925.5375585828497</v>
      </c>
      <c r="T22" s="334">
        <f t="shared" si="9"/>
        <v>598.52209230000005</v>
      </c>
      <c r="U22" s="335">
        <f t="shared" si="10"/>
        <v>95900.895588182844</v>
      </c>
      <c r="V22" s="336">
        <f t="shared" si="11"/>
        <v>119876.11948522856</v>
      </c>
    </row>
    <row r="23" spans="1:22" s="338" customFormat="1" ht="14.4" x14ac:dyDescent="0.3">
      <c r="A23" s="337" t="s">
        <v>56</v>
      </c>
      <c r="B23" s="333" t="s">
        <v>134</v>
      </c>
      <c r="C23" s="90">
        <f>'2023 (Cas)'!C23*1.02</f>
        <v>70212.01823999999</v>
      </c>
      <c r="D23" s="90">
        <f t="shared" si="0"/>
        <v>35.891127534824278</v>
      </c>
      <c r="E23" s="333">
        <v>37.5</v>
      </c>
      <c r="F23" s="334">
        <f t="shared" si="1"/>
        <v>9303.0924167999983</v>
      </c>
      <c r="G23" s="334">
        <f t="shared" si="2"/>
        <v>4430.7409960182076</v>
      </c>
      <c r="H23" s="334">
        <f t="shared" si="3"/>
        <v>526.59013679999987</v>
      </c>
      <c r="I23" s="335">
        <f t="shared" si="4"/>
        <v>84472.441789618199</v>
      </c>
      <c r="J23" s="336">
        <f t="shared" si="5"/>
        <v>105590.55223702276</v>
      </c>
      <c r="M23" s="337" t="s">
        <v>157</v>
      </c>
      <c r="N23" s="333" t="s">
        <v>137</v>
      </c>
      <c r="O23" s="90">
        <f>'2023 (Cas)'!O23*1.02</f>
        <v>81157.463208000001</v>
      </c>
      <c r="P23" s="90">
        <f t="shared" si="6"/>
        <v>41.486243173418536</v>
      </c>
      <c r="Q23" s="333">
        <v>37.5</v>
      </c>
      <c r="R23" s="334">
        <f t="shared" si="7"/>
        <v>10753.36387506</v>
      </c>
      <c r="S23" s="334">
        <f t="shared" si="8"/>
        <v>5009.1400760267697</v>
      </c>
      <c r="T23" s="334">
        <f t="shared" si="9"/>
        <v>608.68097406000004</v>
      </c>
      <c r="U23" s="335">
        <f t="shared" si="10"/>
        <v>97528.648133146766</v>
      </c>
      <c r="V23" s="336">
        <f t="shared" si="11"/>
        <v>121910.81016643345</v>
      </c>
    </row>
    <row r="24" spans="1:22" s="338" customFormat="1" ht="14.4" x14ac:dyDescent="0.3">
      <c r="A24" s="337" t="s">
        <v>57</v>
      </c>
      <c r="B24" s="333" t="s">
        <v>134</v>
      </c>
      <c r="C24" s="90">
        <f>'2023 (Cas)'!C24*1.02</f>
        <v>71593.326108000008</v>
      </c>
      <c r="D24" s="90">
        <f t="shared" si="0"/>
        <v>36.597227403450482</v>
      </c>
      <c r="E24" s="333">
        <v>37.5</v>
      </c>
      <c r="F24" s="334">
        <f t="shared" si="1"/>
        <v>9486.115709310001</v>
      </c>
      <c r="G24" s="334">
        <f t="shared" si="2"/>
        <v>4517.9086569441479</v>
      </c>
      <c r="H24" s="334">
        <f t="shared" si="3"/>
        <v>536.94994581000003</v>
      </c>
      <c r="I24" s="335">
        <f t="shared" si="4"/>
        <v>86134.300420064159</v>
      </c>
      <c r="J24" s="336">
        <f t="shared" si="5"/>
        <v>107667.87552508019</v>
      </c>
      <c r="M24" s="337" t="s">
        <v>158</v>
      </c>
      <c r="N24" s="333" t="s">
        <v>137</v>
      </c>
      <c r="O24" s="90">
        <f>'2023 (Cas)'!O24*1.02</f>
        <v>83850.424164000011</v>
      </c>
      <c r="P24" s="90">
        <f t="shared" si="6"/>
        <v>42.86283663335464</v>
      </c>
      <c r="Q24" s="333">
        <v>37.5</v>
      </c>
      <c r="R24" s="334">
        <f t="shared" si="7"/>
        <v>11110.181201730002</v>
      </c>
      <c r="S24" s="334">
        <f t="shared" si="8"/>
        <v>5175.3529924322856</v>
      </c>
      <c r="T24" s="334">
        <f t="shared" si="9"/>
        <v>628.87818123000011</v>
      </c>
      <c r="U24" s="335">
        <f t="shared" si="10"/>
        <v>100764.83653939229</v>
      </c>
      <c r="V24" s="336">
        <f t="shared" si="11"/>
        <v>125956.04567424036</v>
      </c>
    </row>
    <row r="25" spans="1:22" s="338" customFormat="1" ht="14.4" x14ac:dyDescent="0.3">
      <c r="A25" s="337" t="s">
        <v>58</v>
      </c>
      <c r="B25" s="333" t="s">
        <v>134</v>
      </c>
      <c r="C25" s="90">
        <f>'2023 (Cas)'!C25*1.02</f>
        <v>72971.419139999984</v>
      </c>
      <c r="D25" s="90">
        <f t="shared" si="0"/>
        <v>37.301683905431304</v>
      </c>
      <c r="E25" s="333">
        <v>37.5</v>
      </c>
      <c r="F25" s="334">
        <f t="shared" si="1"/>
        <v>9668.7130360499978</v>
      </c>
      <c r="G25" s="334">
        <f t="shared" si="2"/>
        <v>4604.8734451138571</v>
      </c>
      <c r="H25" s="334">
        <f t="shared" si="3"/>
        <v>547.2856435499998</v>
      </c>
      <c r="I25" s="335">
        <f t="shared" si="4"/>
        <v>87792.291264713844</v>
      </c>
      <c r="J25" s="336">
        <f t="shared" si="5"/>
        <v>109740.36408089231</v>
      </c>
      <c r="M25" s="337" t="s">
        <v>159</v>
      </c>
      <c r="N25" s="333" t="s">
        <v>137</v>
      </c>
      <c r="O25" s="90">
        <f>'2023 (Cas)'!O25*1.02</f>
        <v>86534.812224000023</v>
      </c>
      <c r="P25" s="90">
        <f t="shared" si="6"/>
        <v>44.235047782236435</v>
      </c>
      <c r="Q25" s="333">
        <v>37.5</v>
      </c>
      <c r="R25" s="334">
        <f t="shared" si="7"/>
        <v>11465.862619680003</v>
      </c>
      <c r="S25" s="334">
        <f t="shared" si="8"/>
        <v>5341.0367789805614</v>
      </c>
      <c r="T25" s="334">
        <f t="shared" si="9"/>
        <v>649.01109168000016</v>
      </c>
      <c r="U25" s="335">
        <f t="shared" si="10"/>
        <v>103990.72271434059</v>
      </c>
      <c r="V25" s="336">
        <f t="shared" si="11"/>
        <v>129988.40339292574</v>
      </c>
    </row>
    <row r="26" spans="1:22" s="338" customFormat="1" ht="14.4" x14ac:dyDescent="0.3">
      <c r="A26" s="337" t="s">
        <v>59</v>
      </c>
      <c r="B26" s="333" t="s">
        <v>134</v>
      </c>
      <c r="C26" s="90">
        <f>'2023 (Cas)'!C26*1.02</f>
        <v>74078.394335999998</v>
      </c>
      <c r="D26" s="90">
        <f t="shared" si="0"/>
        <v>37.867549820319482</v>
      </c>
      <c r="E26" s="333">
        <v>37.5</v>
      </c>
      <c r="F26" s="334">
        <f t="shared" si="1"/>
        <v>9815.3872495199994</v>
      </c>
      <c r="G26" s="334">
        <f t="shared" si="2"/>
        <v>4674.7292975083446</v>
      </c>
      <c r="H26" s="334">
        <f t="shared" si="3"/>
        <v>555.58795751999992</v>
      </c>
      <c r="I26" s="335">
        <f t="shared" si="4"/>
        <v>89124.098840548337</v>
      </c>
      <c r="J26" s="336">
        <f t="shared" si="5"/>
        <v>111405.12355068541</v>
      </c>
      <c r="M26" s="337" t="s">
        <v>160</v>
      </c>
      <c r="N26" s="333" t="s">
        <v>137</v>
      </c>
      <c r="O26" s="90">
        <f>'2023 (Cas)'!O26*1.02</f>
        <v>89248.133808000013</v>
      </c>
      <c r="P26" s="90">
        <f t="shared" si="6"/>
        <v>45.622049230926528</v>
      </c>
      <c r="Q26" s="333">
        <v>37.5</v>
      </c>
      <c r="R26" s="334">
        <f t="shared" si="7"/>
        <v>11825.377729560003</v>
      </c>
      <c r="S26" s="334">
        <f t="shared" si="8"/>
        <v>5508.5063787970212</v>
      </c>
      <c r="T26" s="334">
        <f t="shared" si="9"/>
        <v>669.36100356000009</v>
      </c>
      <c r="U26" s="335">
        <f t="shared" si="10"/>
        <v>107251.37891991703</v>
      </c>
      <c r="V26" s="336">
        <f t="shared" si="11"/>
        <v>134064.22364989627</v>
      </c>
    </row>
    <row r="27" spans="1:22" s="338" customFormat="1" ht="14.4" x14ac:dyDescent="0.3">
      <c r="A27" s="337" t="s">
        <v>60</v>
      </c>
      <c r="B27" s="333" t="s">
        <v>134</v>
      </c>
      <c r="C27" s="90">
        <f>'2023 (Cas)'!C27*1.02</f>
        <v>76284.843443999998</v>
      </c>
      <c r="D27" s="90">
        <f t="shared" si="0"/>
        <v>38.99544712792332</v>
      </c>
      <c r="E27" s="333">
        <v>37.5</v>
      </c>
      <c r="F27" s="334">
        <f t="shared" si="1"/>
        <v>10107.74175633</v>
      </c>
      <c r="G27" s="334">
        <f t="shared" si="2"/>
        <v>4813.9676325327873</v>
      </c>
      <c r="H27" s="334">
        <f t="shared" si="3"/>
        <v>572.13632582999992</v>
      </c>
      <c r="I27" s="335">
        <f t="shared" si="4"/>
        <v>91778.689158692781</v>
      </c>
      <c r="J27" s="336">
        <f t="shared" si="5"/>
        <v>114723.36144836598</v>
      </c>
      <c r="M27" s="337" t="s">
        <v>161</v>
      </c>
      <c r="N27" s="333" t="s">
        <v>137</v>
      </c>
      <c r="O27" s="90">
        <f>'2023 (Cas)'!O27*1.02</f>
        <v>95158.073988000004</v>
      </c>
      <c r="P27" s="90">
        <f t="shared" si="6"/>
        <v>48.643104913993618</v>
      </c>
      <c r="Q27" s="333">
        <v>37.5</v>
      </c>
      <c r="R27" s="334">
        <f t="shared" si="7"/>
        <v>12608.444803410001</v>
      </c>
      <c r="S27" s="334">
        <f t="shared" si="8"/>
        <v>5873.2752741318454</v>
      </c>
      <c r="T27" s="334">
        <f t="shared" si="9"/>
        <v>713.68555490999995</v>
      </c>
      <c r="U27" s="335">
        <f t="shared" si="10"/>
        <v>114353.47962045185</v>
      </c>
      <c r="V27" s="336">
        <f t="shared" si="11"/>
        <v>142941.84952556482</v>
      </c>
    </row>
    <row r="28" spans="1:22" s="338" customFormat="1" ht="14.4" x14ac:dyDescent="0.3">
      <c r="A28" s="337" t="s">
        <v>61</v>
      </c>
      <c r="B28" s="333" t="s">
        <v>134</v>
      </c>
      <c r="C28" s="90">
        <f>'2023 (Cas)'!C28*1.02</f>
        <v>79050.674016000004</v>
      </c>
      <c r="D28" s="90">
        <f t="shared" si="0"/>
        <v>40.409290231821089</v>
      </c>
      <c r="E28" s="333">
        <v>37.5</v>
      </c>
      <c r="F28" s="334">
        <f t="shared" si="1"/>
        <v>10474.214307120001</v>
      </c>
      <c r="G28" s="334">
        <f t="shared" si="2"/>
        <v>4988.5058271408925</v>
      </c>
      <c r="H28" s="334">
        <f t="shared" si="3"/>
        <v>592.88005512000007</v>
      </c>
      <c r="I28" s="335">
        <f t="shared" si="4"/>
        <v>95106.274205380891</v>
      </c>
      <c r="J28" s="336">
        <f t="shared" si="5"/>
        <v>118882.84275672611</v>
      </c>
      <c r="M28" s="337" t="s">
        <v>162</v>
      </c>
      <c r="N28" s="333" t="s">
        <v>137</v>
      </c>
      <c r="O28" s="90">
        <f>'2023 (Cas)'!O28*1.02</f>
        <v>98351.477748000019</v>
      </c>
      <c r="P28" s="90">
        <f t="shared" si="6"/>
        <v>50.275515781725247</v>
      </c>
      <c r="Q28" s="333">
        <v>37.5</v>
      </c>
      <c r="R28" s="334">
        <f t="shared" si="7"/>
        <v>13031.570801610003</v>
      </c>
      <c r="S28" s="334">
        <f t="shared" si="8"/>
        <v>6070.3761459537454</v>
      </c>
      <c r="T28" s="334">
        <f t="shared" si="9"/>
        <v>737.63608311000007</v>
      </c>
      <c r="U28" s="335">
        <f t="shared" si="10"/>
        <v>118191.06077867377</v>
      </c>
      <c r="V28" s="336">
        <f t="shared" si="11"/>
        <v>147738.8259733422</v>
      </c>
    </row>
    <row r="29" spans="1:22" s="338" customFormat="1" ht="14.4" x14ac:dyDescent="0.3">
      <c r="A29" s="337" t="s">
        <v>62</v>
      </c>
      <c r="B29" s="333" t="s">
        <v>134</v>
      </c>
      <c r="C29" s="90">
        <f>'2023 (Cas)'!C29*1.02</f>
        <v>82366.241544000019</v>
      </c>
      <c r="D29" s="90">
        <f t="shared" si="0"/>
        <v>42.104149032076684</v>
      </c>
      <c r="E29" s="333">
        <v>37.5</v>
      </c>
      <c r="F29" s="334">
        <f t="shared" si="1"/>
        <v>10913.527004580003</v>
      </c>
      <c r="G29" s="334">
        <f t="shared" si="2"/>
        <v>5197.7352630639753</v>
      </c>
      <c r="H29" s="334">
        <f t="shared" si="3"/>
        <v>617.7468115800001</v>
      </c>
      <c r="I29" s="335">
        <f t="shared" si="4"/>
        <v>99095.250623223998</v>
      </c>
      <c r="J29" s="336">
        <f t="shared" si="5"/>
        <v>123869.06327903</v>
      </c>
      <c r="M29" s="337" t="s">
        <v>163</v>
      </c>
      <c r="N29" s="333" t="s">
        <v>137</v>
      </c>
      <c r="O29" s="90">
        <f>'2023 (Cas)'!O29*1.02</f>
        <v>101569.52858400001</v>
      </c>
      <c r="P29" s="90">
        <f t="shared" si="6"/>
        <v>51.92052579373803</v>
      </c>
      <c r="Q29" s="333">
        <v>37.5</v>
      </c>
      <c r="R29" s="334">
        <f t="shared" si="7"/>
        <v>13457.962537380003</v>
      </c>
      <c r="S29" s="334">
        <f t="shared" si="8"/>
        <v>6268.9982661152108</v>
      </c>
      <c r="T29" s="334">
        <f t="shared" si="9"/>
        <v>761.77146438000011</v>
      </c>
      <c r="U29" s="335">
        <f t="shared" si="10"/>
        <v>122058.26085187524</v>
      </c>
      <c r="V29" s="336">
        <f t="shared" si="11"/>
        <v>152572.82606484403</v>
      </c>
    </row>
    <row r="30" spans="1:22" s="338" customFormat="1" ht="14.4" x14ac:dyDescent="0.3">
      <c r="A30" s="337" t="s">
        <v>63</v>
      </c>
      <c r="B30" s="333" t="s">
        <v>134</v>
      </c>
      <c r="C30" s="90">
        <f>'2023 (Cas)'!C30*1.02</f>
        <v>85126.714055999997</v>
      </c>
      <c r="D30" s="90">
        <f t="shared" si="0"/>
        <v>43.515253191565492</v>
      </c>
      <c r="E30" s="333">
        <v>37.5</v>
      </c>
      <c r="F30" s="334">
        <f t="shared" si="1"/>
        <v>11279.28961242</v>
      </c>
      <c r="G30" s="334">
        <f t="shared" si="2"/>
        <v>5371.9353364116987</v>
      </c>
      <c r="H30" s="334">
        <f t="shared" si="3"/>
        <v>638.45035541999994</v>
      </c>
      <c r="I30" s="335">
        <f t="shared" si="4"/>
        <v>102416.38936025171</v>
      </c>
      <c r="J30" s="336">
        <f t="shared" si="5"/>
        <v>128020.48670031464</v>
      </c>
      <c r="M30" s="337" t="s">
        <v>164</v>
      </c>
      <c r="N30" s="333" t="s">
        <v>137</v>
      </c>
      <c r="O30" s="90">
        <f>'2023 (Cas)'!O30*1.02</f>
        <v>103016.204784</v>
      </c>
      <c r="P30" s="90">
        <f t="shared" si="6"/>
        <v>52.660040784153352</v>
      </c>
      <c r="Q30" s="333">
        <v>37.5</v>
      </c>
      <c r="R30" s="334">
        <f t="shared" si="7"/>
        <v>13649.64713388</v>
      </c>
      <c r="S30" s="334">
        <f t="shared" si="8"/>
        <v>6358.2889295244604</v>
      </c>
      <c r="T30" s="334">
        <f t="shared" si="9"/>
        <v>772.62153588000001</v>
      </c>
      <c r="U30" s="335">
        <f t="shared" si="10"/>
        <v>123796.76238328445</v>
      </c>
      <c r="V30" s="336">
        <f t="shared" si="11"/>
        <v>154745.95297910558</v>
      </c>
    </row>
    <row r="31" spans="1:22" s="338" customFormat="1" ht="14.4" x14ac:dyDescent="0.3">
      <c r="A31" s="337" t="s">
        <v>64</v>
      </c>
      <c r="B31" s="333" t="s">
        <v>134</v>
      </c>
      <c r="C31" s="90">
        <f>'2023 (Cas)'!C31*1.02</f>
        <v>86782.354596000019</v>
      </c>
      <c r="D31" s="90">
        <f t="shared" si="0"/>
        <v>44.361587013929721</v>
      </c>
      <c r="E31" s="333">
        <v>37.5</v>
      </c>
      <c r="F31" s="334">
        <f t="shared" si="1"/>
        <v>11498.661983970003</v>
      </c>
      <c r="G31" s="334">
        <f t="shared" si="2"/>
        <v>5476.4148058690889</v>
      </c>
      <c r="H31" s="334">
        <f t="shared" si="3"/>
        <v>650.86765947000015</v>
      </c>
      <c r="I31" s="335">
        <f t="shared" si="4"/>
        <v>104408.2990453091</v>
      </c>
      <c r="J31" s="336">
        <f t="shared" si="5"/>
        <v>130510.37380663637</v>
      </c>
      <c r="M31" s="337" t="s">
        <v>165</v>
      </c>
      <c r="N31" s="333" t="s">
        <v>137</v>
      </c>
      <c r="O31" s="90">
        <f>'2023 (Cas)'!O31*1.02</f>
        <v>104460.73776000002</v>
      </c>
      <c r="P31" s="90">
        <f t="shared" si="6"/>
        <v>53.398460196805118</v>
      </c>
      <c r="Q31" s="333">
        <v>37.5</v>
      </c>
      <c r="R31" s="334">
        <f t="shared" si="7"/>
        <v>13841.047753200002</v>
      </c>
      <c r="S31" s="334">
        <f t="shared" si="8"/>
        <v>6447.4473104694016</v>
      </c>
      <c r="T31" s="334">
        <f t="shared" si="9"/>
        <v>783.4555332000001</v>
      </c>
      <c r="U31" s="335">
        <f t="shared" si="10"/>
        <v>125532.68835686943</v>
      </c>
      <c r="V31" s="336">
        <f t="shared" si="11"/>
        <v>156915.86044608679</v>
      </c>
    </row>
    <row r="32" spans="1:22" s="338" customFormat="1" ht="14.4" x14ac:dyDescent="0.3">
      <c r="A32" s="337" t="s">
        <v>65</v>
      </c>
      <c r="B32" s="333" t="s">
        <v>134</v>
      </c>
      <c r="C32" s="90">
        <f>'2023 (Cas)'!C32*1.02</f>
        <v>88437.995136000012</v>
      </c>
      <c r="D32" s="90">
        <f t="shared" si="0"/>
        <v>45.207920836293944</v>
      </c>
      <c r="E32" s="333">
        <v>37.5</v>
      </c>
      <c r="F32" s="334">
        <f t="shared" si="1"/>
        <v>11718.034355520002</v>
      </c>
      <c r="G32" s="334">
        <f t="shared" si="2"/>
        <v>5580.8942753264782</v>
      </c>
      <c r="H32" s="334">
        <f t="shared" si="3"/>
        <v>663.28496352000002</v>
      </c>
      <c r="I32" s="335">
        <f t="shared" si="4"/>
        <v>106400.2087303665</v>
      </c>
      <c r="J32" s="336">
        <f t="shared" si="5"/>
        <v>133000.26091295813</v>
      </c>
      <c r="M32" s="337" t="s">
        <v>166</v>
      </c>
      <c r="N32" s="333" t="s">
        <v>137</v>
      </c>
      <c r="O32" s="90">
        <f>'2023 (Cas)'!O32*1.02</f>
        <v>107350.87532400002</v>
      </c>
      <c r="P32" s="90">
        <f t="shared" si="6"/>
        <v>54.875846810990431</v>
      </c>
      <c r="Q32" s="333">
        <v>37.5</v>
      </c>
      <c r="R32" s="334">
        <f t="shared" si="7"/>
        <v>14223.990980430004</v>
      </c>
      <c r="S32" s="334">
        <f t="shared" si="8"/>
        <v>6625.8302135914364</v>
      </c>
      <c r="T32" s="334">
        <f t="shared" si="9"/>
        <v>805.13156493000008</v>
      </c>
      <c r="U32" s="335">
        <f t="shared" si="10"/>
        <v>129005.82808295147</v>
      </c>
      <c r="V32" s="336">
        <f t="shared" si="11"/>
        <v>161257.28510368933</v>
      </c>
    </row>
    <row r="33" spans="1:22" s="338" customFormat="1" ht="14.4" x14ac:dyDescent="0.3">
      <c r="A33" s="337" t="s">
        <v>66</v>
      </c>
      <c r="B33" s="333" t="s">
        <v>134</v>
      </c>
      <c r="C33" s="90">
        <f>'2023 (Cas)'!C33*1.02</f>
        <v>90095.778900000005</v>
      </c>
      <c r="D33" s="90">
        <f t="shared" si="0"/>
        <v>46.055350236421724</v>
      </c>
      <c r="E33" s="333">
        <v>37.5</v>
      </c>
      <c r="F33" s="334">
        <f t="shared" si="1"/>
        <v>11937.690704250001</v>
      </c>
      <c r="G33" s="334">
        <f t="shared" si="2"/>
        <v>5685.5089932880182</v>
      </c>
      <c r="H33" s="334">
        <f t="shared" si="3"/>
        <v>675.71834175000004</v>
      </c>
      <c r="I33" s="335">
        <f t="shared" si="4"/>
        <v>108394.69693928803</v>
      </c>
      <c r="J33" s="336">
        <f t="shared" si="5"/>
        <v>135493.37117411004</v>
      </c>
      <c r="M33" s="337" t="s">
        <v>167</v>
      </c>
      <c r="N33" s="333" t="s">
        <v>137</v>
      </c>
      <c r="O33" s="90">
        <f>'2023 (Cas)'!O33*1.02</f>
        <v>110238.869664</v>
      </c>
      <c r="P33" s="90">
        <f t="shared" si="6"/>
        <v>56.352137847412138</v>
      </c>
      <c r="Q33" s="333">
        <v>37.5</v>
      </c>
      <c r="R33" s="334">
        <f t="shared" si="7"/>
        <v>14606.65023048</v>
      </c>
      <c r="S33" s="334">
        <f t="shared" si="8"/>
        <v>6804.0808342491591</v>
      </c>
      <c r="T33" s="334">
        <f t="shared" si="9"/>
        <v>826.79152247999991</v>
      </c>
      <c r="U33" s="335">
        <f t="shared" si="10"/>
        <v>132476.39225120915</v>
      </c>
      <c r="V33" s="336">
        <f t="shared" si="11"/>
        <v>165595.49031401143</v>
      </c>
    </row>
    <row r="34" spans="1:22" s="338" customFormat="1" ht="14.4" x14ac:dyDescent="0.3">
      <c r="A34" s="337" t="s">
        <v>67</v>
      </c>
      <c r="B34" s="333" t="s">
        <v>134</v>
      </c>
      <c r="C34" s="90">
        <f>'2023 (Cas)'!C34*1.02</f>
        <v>93410.274816000005</v>
      </c>
      <c r="D34" s="90">
        <f t="shared" si="0"/>
        <v>47.74966124779553</v>
      </c>
      <c r="E34" s="333">
        <v>37.5</v>
      </c>
      <c r="F34" s="334">
        <f t="shared" si="1"/>
        <v>12376.861413120001</v>
      </c>
      <c r="G34" s="334">
        <f t="shared" si="2"/>
        <v>5894.6708049590243</v>
      </c>
      <c r="H34" s="334">
        <f t="shared" si="3"/>
        <v>700.57706112000005</v>
      </c>
      <c r="I34" s="335">
        <f t="shared" si="4"/>
        <v>112382.38409519903</v>
      </c>
      <c r="J34" s="336">
        <f t="shared" si="5"/>
        <v>140477.98011899879</v>
      </c>
      <c r="M34" s="337" t="s">
        <v>168</v>
      </c>
      <c r="N34" s="333" t="s">
        <v>137</v>
      </c>
      <c r="O34" s="90">
        <f>'2023 (Cas)'!O34*1.02</f>
        <v>113130.07884000002</v>
      </c>
      <c r="P34" s="90">
        <f t="shared" si="6"/>
        <v>57.83007225047924</v>
      </c>
      <c r="Q34" s="333">
        <v>37.5</v>
      </c>
      <c r="R34" s="334">
        <f t="shared" si="7"/>
        <v>14989.735446300003</v>
      </c>
      <c r="S34" s="334">
        <f t="shared" si="8"/>
        <v>6982.5298786033509</v>
      </c>
      <c r="T34" s="334">
        <f t="shared" si="9"/>
        <v>848.47559130000013</v>
      </c>
      <c r="U34" s="335">
        <f t="shared" si="10"/>
        <v>135950.81975620336</v>
      </c>
      <c r="V34" s="336">
        <f t="shared" si="11"/>
        <v>169938.52469525419</v>
      </c>
    </row>
    <row r="35" spans="1:22" s="338" customFormat="1" ht="14.4" x14ac:dyDescent="0.3">
      <c r="A35" s="337" t="s">
        <v>68</v>
      </c>
      <c r="B35" s="333" t="s">
        <v>134</v>
      </c>
      <c r="C35" s="90">
        <f>'2023 (Cas)'!C35*1.02</f>
        <v>96723.699120000005</v>
      </c>
      <c r="D35" s="90">
        <f t="shared" si="0"/>
        <v>49.443424470287546</v>
      </c>
      <c r="E35" s="333">
        <v>37.5</v>
      </c>
      <c r="F35" s="334">
        <f t="shared" si="1"/>
        <v>12815.890133400002</v>
      </c>
      <c r="G35" s="334">
        <f t="shared" si="2"/>
        <v>6103.7649923779545</v>
      </c>
      <c r="H35" s="334">
        <f t="shared" si="3"/>
        <v>725.42774340000005</v>
      </c>
      <c r="I35" s="335">
        <f t="shared" si="4"/>
        <v>116368.78198917795</v>
      </c>
      <c r="J35" s="336">
        <f t="shared" si="5"/>
        <v>145460.97748647243</v>
      </c>
      <c r="M35" s="337" t="s">
        <v>169</v>
      </c>
      <c r="N35" s="333" t="s">
        <v>137</v>
      </c>
      <c r="O35" s="90">
        <f>'2023 (Cas)'!O35*1.02</f>
        <v>116882.86406400001</v>
      </c>
      <c r="P35" s="90">
        <f t="shared" si="6"/>
        <v>59.748428914504792</v>
      </c>
      <c r="Q35" s="333">
        <v>37.5</v>
      </c>
      <c r="R35" s="334">
        <f t="shared" si="7"/>
        <v>15486.979488480001</v>
      </c>
      <c r="S35" s="334">
        <f t="shared" si="8"/>
        <v>7214.1564736101609</v>
      </c>
      <c r="T35" s="334">
        <f t="shared" si="9"/>
        <v>876.62148048000006</v>
      </c>
      <c r="U35" s="335">
        <f t="shared" si="10"/>
        <v>140460.6215065702</v>
      </c>
      <c r="V35" s="336">
        <f t="shared" si="11"/>
        <v>175575.77688321273</v>
      </c>
    </row>
    <row r="36" spans="1:22" s="338" customFormat="1" ht="14.4" x14ac:dyDescent="0.3">
      <c r="A36" s="337" t="s">
        <v>69</v>
      </c>
      <c r="B36" s="333" t="s">
        <v>134</v>
      </c>
      <c r="C36" s="90">
        <f>'2023 (Cas)'!C36*1.02</f>
        <v>100037.12342400002</v>
      </c>
      <c r="D36" s="90">
        <f t="shared" si="0"/>
        <v>51.137187692779563</v>
      </c>
      <c r="E36" s="333">
        <v>37.5</v>
      </c>
      <c r="F36" s="334">
        <f t="shared" si="1"/>
        <v>13254.918853680003</v>
      </c>
      <c r="G36" s="334">
        <f t="shared" si="2"/>
        <v>6312.8591797968857</v>
      </c>
      <c r="H36" s="334">
        <f t="shared" si="3"/>
        <v>750.27842568000017</v>
      </c>
      <c r="I36" s="335">
        <f t="shared" si="4"/>
        <v>120355.1798831569</v>
      </c>
      <c r="J36" s="336">
        <f t="shared" si="5"/>
        <v>150443.97485394613</v>
      </c>
      <c r="M36" s="337" t="s">
        <v>170</v>
      </c>
      <c r="N36" s="333" t="s">
        <v>137</v>
      </c>
      <c r="O36" s="90">
        <f>'2023 (Cas)'!O36*1.02</f>
        <v>120615.28866000001</v>
      </c>
      <c r="P36" s="90">
        <f t="shared" si="6"/>
        <v>61.656377589776362</v>
      </c>
      <c r="Q36" s="333">
        <v>37.5</v>
      </c>
      <c r="R36" s="334">
        <f t="shared" si="7"/>
        <v>15981.525747450001</v>
      </c>
      <c r="S36" s="334">
        <f t="shared" si="8"/>
        <v>7444.5263852060252</v>
      </c>
      <c r="T36" s="334">
        <f t="shared" si="9"/>
        <v>904.61466495000002</v>
      </c>
      <c r="U36" s="335">
        <f t="shared" si="10"/>
        <v>144945.95545760603</v>
      </c>
      <c r="V36" s="336">
        <f t="shared" si="11"/>
        <v>181182.44432200753</v>
      </c>
    </row>
    <row r="37" spans="1:22" s="338" customFormat="1" ht="14.4" x14ac:dyDescent="0.3">
      <c r="A37" s="337" t="s">
        <v>70</v>
      </c>
      <c r="B37" s="333" t="s">
        <v>134</v>
      </c>
      <c r="C37" s="90">
        <f>'2023 (Cas)'!C37*1.02</f>
        <v>103900.284684</v>
      </c>
      <c r="D37" s="90">
        <f t="shared" si="0"/>
        <v>53.111966611629391</v>
      </c>
      <c r="E37" s="333">
        <v>37.5</v>
      </c>
      <c r="F37" s="334">
        <f t="shared" si="1"/>
        <v>13766.78772063</v>
      </c>
      <c r="G37" s="334">
        <f t="shared" si="2"/>
        <v>6556.6446085307925</v>
      </c>
      <c r="H37" s="334">
        <f t="shared" si="3"/>
        <v>779.25213512999994</v>
      </c>
      <c r="I37" s="335">
        <f t="shared" si="4"/>
        <v>125002.96914829079</v>
      </c>
      <c r="J37" s="336">
        <f t="shared" si="5"/>
        <v>156253.71143536348</v>
      </c>
      <c r="M37" s="337" t="s">
        <v>171</v>
      </c>
      <c r="N37" s="333" t="s">
        <v>137</v>
      </c>
      <c r="O37" s="90">
        <f>'2023 (Cas)'!O37*1.02</f>
        <v>124335.92552400001</v>
      </c>
      <c r="P37" s="90">
        <f t="shared" si="6"/>
        <v>63.558300587348242</v>
      </c>
      <c r="Q37" s="333">
        <v>37.5</v>
      </c>
      <c r="R37" s="334">
        <f t="shared" si="7"/>
        <v>16474.510131930001</v>
      </c>
      <c r="S37" s="334">
        <f t="shared" si="8"/>
        <v>7674.1687432481858</v>
      </c>
      <c r="T37" s="334">
        <f t="shared" si="9"/>
        <v>932.51944143000003</v>
      </c>
      <c r="U37" s="335">
        <f t="shared" si="10"/>
        <v>149417.1238406082</v>
      </c>
      <c r="V37" s="336">
        <f t="shared" si="11"/>
        <v>186771.40480076024</v>
      </c>
    </row>
    <row r="38" spans="1:22" s="338" customFormat="1" ht="14.4" x14ac:dyDescent="0.3">
      <c r="A38" s="337" t="s">
        <v>71</v>
      </c>
      <c r="B38" s="333" t="s">
        <v>134</v>
      </c>
      <c r="C38" s="90">
        <f>'2023 (Cas)'!C38*1.02</f>
        <v>104455.3797</v>
      </c>
      <c r="D38" s="90">
        <f t="shared" si="0"/>
        <v>53.395721252396172</v>
      </c>
      <c r="E38" s="333">
        <v>37.5</v>
      </c>
      <c r="F38" s="334">
        <f t="shared" si="1"/>
        <v>13840.337810250001</v>
      </c>
      <c r="G38" s="334">
        <f t="shared" si="2"/>
        <v>6591.67397110615</v>
      </c>
      <c r="H38" s="334">
        <f t="shared" si="3"/>
        <v>783.41534775000002</v>
      </c>
      <c r="I38" s="335">
        <f t="shared" si="4"/>
        <v>125670.80682910615</v>
      </c>
      <c r="J38" s="336">
        <f t="shared" si="5"/>
        <v>157088.50853638269</v>
      </c>
      <c r="M38" s="337" t="s">
        <v>172</v>
      </c>
      <c r="N38" s="333" t="s">
        <v>137</v>
      </c>
      <c r="O38" s="90">
        <f>'2023 (Cas)'!O38*1.02</f>
        <v>128064.063672</v>
      </c>
      <c r="P38" s="90">
        <f t="shared" si="6"/>
        <v>65.464058107092654</v>
      </c>
      <c r="Q38" s="333">
        <v>37.5</v>
      </c>
      <c r="R38" s="334">
        <f t="shared" si="7"/>
        <v>16968.488436540003</v>
      </c>
      <c r="S38" s="334">
        <f t="shared" si="8"/>
        <v>7904.2740899154296</v>
      </c>
      <c r="T38" s="334">
        <f t="shared" si="9"/>
        <v>960.48047754000004</v>
      </c>
      <c r="U38" s="335">
        <f t="shared" si="10"/>
        <v>153897.30667599541</v>
      </c>
      <c r="V38" s="336">
        <f t="shared" si="11"/>
        <v>192371.63334499428</v>
      </c>
    </row>
    <row r="39" spans="1:22" s="338" customFormat="1" ht="14.4" x14ac:dyDescent="0.3">
      <c r="A39" s="337" t="s">
        <v>72</v>
      </c>
      <c r="B39" s="333" t="s">
        <v>134</v>
      </c>
      <c r="C39" s="90">
        <f>'2023 (Cas)'!C39*1.02</f>
        <v>107768.80400400001</v>
      </c>
      <c r="D39" s="90">
        <f t="shared" si="0"/>
        <v>55.089484474888174</v>
      </c>
      <c r="E39" s="333">
        <v>37.5</v>
      </c>
      <c r="F39" s="334">
        <f t="shared" si="1"/>
        <v>14279.366530530002</v>
      </c>
      <c r="G39" s="334">
        <f t="shared" si="2"/>
        <v>6800.7681585250803</v>
      </c>
      <c r="H39" s="334">
        <f t="shared" si="3"/>
        <v>808.26603003000002</v>
      </c>
      <c r="I39" s="335">
        <f t="shared" si="4"/>
        <v>129657.2047230851</v>
      </c>
      <c r="J39" s="336">
        <f t="shared" si="5"/>
        <v>162071.50590385636</v>
      </c>
      <c r="M39" s="337" t="s">
        <v>173</v>
      </c>
      <c r="N39" s="333" t="s">
        <v>137</v>
      </c>
      <c r="O39" s="90">
        <f>'2023 (Cas)'!O39*1.02</f>
        <v>135977.91829200002</v>
      </c>
      <c r="P39" s="90">
        <f t="shared" si="6"/>
        <v>69.50947899910544</v>
      </c>
      <c r="Q39" s="333">
        <v>37.5</v>
      </c>
      <c r="R39" s="334">
        <f t="shared" si="7"/>
        <v>18017.074173690002</v>
      </c>
      <c r="S39" s="334">
        <f t="shared" si="8"/>
        <v>8392.7270893801051</v>
      </c>
      <c r="T39" s="334">
        <f t="shared" si="9"/>
        <v>1019.8343871900001</v>
      </c>
      <c r="U39" s="335">
        <f t="shared" si="10"/>
        <v>163407.55394226013</v>
      </c>
      <c r="V39" s="336">
        <f t="shared" si="11"/>
        <v>204259.44242782515</v>
      </c>
    </row>
    <row r="40" spans="1:22" s="338" customFormat="1" ht="14.4" x14ac:dyDescent="0.3">
      <c r="A40" s="337" t="s">
        <v>73</v>
      </c>
      <c r="B40" s="333" t="s">
        <v>134</v>
      </c>
      <c r="C40" s="90">
        <f>'2023 (Cas)'!C40*1.02</f>
        <v>111088.65798</v>
      </c>
      <c r="D40" s="90">
        <f t="shared" si="0"/>
        <v>56.786534430670919</v>
      </c>
      <c r="E40" s="333">
        <v>37.5</v>
      </c>
      <c r="F40" s="334">
        <f t="shared" si="1"/>
        <v>14719.247182350002</v>
      </c>
      <c r="G40" s="334">
        <f t="shared" si="2"/>
        <v>7010.2680914564662</v>
      </c>
      <c r="H40" s="334">
        <f t="shared" si="3"/>
        <v>833.16493485000001</v>
      </c>
      <c r="I40" s="335">
        <f t="shared" si="4"/>
        <v>133651.33818865649</v>
      </c>
      <c r="J40" s="336">
        <f t="shared" si="5"/>
        <v>167064.17273582061</v>
      </c>
      <c r="M40" s="337" t="s">
        <v>174</v>
      </c>
      <c r="N40" s="333" t="s">
        <v>137</v>
      </c>
      <c r="O40" s="90">
        <f>'2023 (Cas)'!O40*1.02</f>
        <v>140161.49153999999</v>
      </c>
      <c r="P40" s="90">
        <f t="shared" si="6"/>
        <v>71.64804679361022</v>
      </c>
      <c r="Q40" s="333">
        <v>37.5</v>
      </c>
      <c r="R40" s="334">
        <f t="shared" si="7"/>
        <v>18571.39762905</v>
      </c>
      <c r="S40" s="334">
        <f t="shared" si="8"/>
        <v>8650.9424597132238</v>
      </c>
      <c r="T40" s="334">
        <f t="shared" si="9"/>
        <v>1051.2111865499999</v>
      </c>
      <c r="U40" s="335">
        <f t="shared" si="10"/>
        <v>168435.04281531321</v>
      </c>
      <c r="V40" s="336">
        <f t="shared" si="11"/>
        <v>210543.80351914151</v>
      </c>
    </row>
    <row r="41" spans="1:22" s="338" customFormat="1" ht="14.4" x14ac:dyDescent="0.3">
      <c r="A41" s="337" t="s">
        <v>74</v>
      </c>
      <c r="B41" s="333" t="s">
        <v>134</v>
      </c>
      <c r="C41" s="90">
        <f>'2023 (Cas)'!C41*1.02</f>
        <v>114398.867448</v>
      </c>
      <c r="D41" s="90">
        <f t="shared" si="0"/>
        <v>58.478654286517568</v>
      </c>
      <c r="E41" s="333">
        <v>37.5</v>
      </c>
      <c r="F41" s="334">
        <f t="shared" si="1"/>
        <v>15157.849936860001</v>
      </c>
      <c r="G41" s="334">
        <f t="shared" si="2"/>
        <v>7219.1594061191681</v>
      </c>
      <c r="H41" s="334">
        <f t="shared" si="3"/>
        <v>857.99150585999996</v>
      </c>
      <c r="I41" s="335">
        <f t="shared" si="4"/>
        <v>137633.86829683918</v>
      </c>
      <c r="J41" s="336">
        <f t="shared" si="5"/>
        <v>172042.33537104898</v>
      </c>
      <c r="M41" s="337" t="s">
        <v>175</v>
      </c>
      <c r="N41" s="333" t="s">
        <v>137</v>
      </c>
      <c r="O41" s="90">
        <f>'2023 (Cas)'!O41*1.02</f>
        <v>144348.27962400002</v>
      </c>
      <c r="P41" s="90">
        <f t="shared" si="6"/>
        <v>73.788257954760383</v>
      </c>
      <c r="Q41" s="333">
        <v>37.5</v>
      </c>
      <c r="R41" s="334">
        <f t="shared" si="7"/>
        <v>19126.147050180003</v>
      </c>
      <c r="S41" s="334">
        <f t="shared" si="8"/>
        <v>8909.3562537428115</v>
      </c>
      <c r="T41" s="334">
        <f t="shared" si="9"/>
        <v>1082.6120971800001</v>
      </c>
      <c r="U41" s="335">
        <f t="shared" si="10"/>
        <v>173466.39502510286</v>
      </c>
      <c r="V41" s="336">
        <f t="shared" si="11"/>
        <v>216832.99378137858</v>
      </c>
    </row>
    <row r="42" spans="1:22" s="338" customFormat="1" ht="14.4" x14ac:dyDescent="0.3">
      <c r="A42" s="337" t="s">
        <v>75</v>
      </c>
      <c r="B42" s="333" t="s">
        <v>134</v>
      </c>
      <c r="C42" s="90">
        <f>'2023 (Cas)'!C42*1.02</f>
        <v>121024.64444400001</v>
      </c>
      <c r="D42" s="90">
        <f t="shared" si="0"/>
        <v>61.865632942619811</v>
      </c>
      <c r="E42" s="333">
        <v>37.5</v>
      </c>
      <c r="F42" s="334">
        <f t="shared" si="1"/>
        <v>16035.765388830001</v>
      </c>
      <c r="G42" s="334">
        <f t="shared" si="2"/>
        <v>7637.2801567049537</v>
      </c>
      <c r="H42" s="334">
        <f t="shared" si="3"/>
        <v>907.68483333000006</v>
      </c>
      <c r="I42" s="335">
        <f t="shared" si="4"/>
        <v>145605.37482286495</v>
      </c>
      <c r="J42" s="336">
        <f t="shared" si="5"/>
        <v>182006.7185285812</v>
      </c>
      <c r="M42" s="337" t="s">
        <v>727</v>
      </c>
      <c r="N42" s="333" t="s">
        <v>137</v>
      </c>
      <c r="O42" s="90">
        <f>'2023 (Cas)'!O42*1.02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'2023 (Cas)'!C43*1.02</f>
        <v>123236.451612</v>
      </c>
      <c r="D43" s="90">
        <f t="shared" si="0"/>
        <v>62.996269194632589</v>
      </c>
      <c r="E43" s="333">
        <v>37.5</v>
      </c>
      <c r="F43" s="334">
        <f t="shared" si="1"/>
        <v>16328.829838590002</v>
      </c>
      <c r="G43" s="334">
        <f t="shared" si="2"/>
        <v>7776.8566129897754</v>
      </c>
      <c r="H43" s="334">
        <f t="shared" si="3"/>
        <v>924.27338709000003</v>
      </c>
      <c r="I43" s="335">
        <f t="shared" si="4"/>
        <v>148266.41145066978</v>
      </c>
      <c r="J43" s="336">
        <f t="shared" si="5"/>
        <v>185333.01431333722</v>
      </c>
      <c r="M43" s="337" t="s">
        <v>176</v>
      </c>
      <c r="N43" s="333" t="s">
        <v>137</v>
      </c>
      <c r="O43" s="90">
        <f>'2023 (Cas)'!O43*1.02</f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f>'2023 (Cas)'!C44*1.02</f>
        <v>125446.11555600002</v>
      </c>
      <c r="D44" s="90">
        <f t="shared" si="0"/>
        <v>64.125809868881788</v>
      </c>
      <c r="E44" s="333">
        <v>37.5</v>
      </c>
      <c r="F44" s="334">
        <f t="shared" si="1"/>
        <v>16621.610311170003</v>
      </c>
      <c r="G44" s="334">
        <f t="shared" si="2"/>
        <v>7916.2978207704473</v>
      </c>
      <c r="H44" s="334">
        <f t="shared" si="3"/>
        <v>940.84586667000008</v>
      </c>
      <c r="I44" s="335">
        <f t="shared" si="4"/>
        <v>150924.86955461046</v>
      </c>
      <c r="J44" s="336">
        <f t="shared" si="5"/>
        <v>188656.08694326307</v>
      </c>
      <c r="M44" s="337" t="s">
        <v>177</v>
      </c>
      <c r="N44" s="333" t="s">
        <v>137</v>
      </c>
      <c r="O44" s="90">
        <f>'2023 (Cas)'!O44*1.02</f>
        <v>153597.36279600003</v>
      </c>
      <c r="P44" s="90">
        <f t="shared" si="6"/>
        <v>78.516223793482453</v>
      </c>
      <c r="Q44" s="333">
        <v>37.5</v>
      </c>
      <c r="R44" s="334">
        <f t="shared" si="7"/>
        <v>20351.650570470007</v>
      </c>
      <c r="S44" s="334">
        <f t="shared" si="8"/>
        <v>9480.2212284726156</v>
      </c>
      <c r="T44" s="334">
        <f t="shared" si="9"/>
        <v>1151.9802209700001</v>
      </c>
      <c r="U44" s="335">
        <f t="shared" si="10"/>
        <v>184581.21481591265</v>
      </c>
      <c r="V44" s="336">
        <f t="shared" si="11"/>
        <v>230726.51851989081</v>
      </c>
    </row>
    <row r="45" spans="1:22" s="338" customFormat="1" ht="14.4" x14ac:dyDescent="0.3">
      <c r="A45" s="337" t="s">
        <v>78</v>
      </c>
      <c r="B45" s="333" t="s">
        <v>134</v>
      </c>
      <c r="C45" s="90">
        <f>'2023 (Cas)'!C45*1.02</f>
        <v>128204.44484400001</v>
      </c>
      <c r="D45" s="90">
        <f t="shared" si="0"/>
        <v>65.535818450607024</v>
      </c>
      <c r="E45" s="333">
        <v>37.5</v>
      </c>
      <c r="F45" s="334">
        <f t="shared" si="1"/>
        <v>16987.088941830003</v>
      </c>
      <c r="G45" s="334">
        <f t="shared" si="2"/>
        <v>8090.3626456140191</v>
      </c>
      <c r="H45" s="334">
        <f t="shared" si="3"/>
        <v>961.53333633000011</v>
      </c>
      <c r="I45" s="335">
        <f t="shared" si="4"/>
        <v>154243.42976777404</v>
      </c>
      <c r="J45" s="336">
        <f t="shared" si="5"/>
        <v>192804.28720971756</v>
      </c>
      <c r="M45" s="337" t="s">
        <v>178</v>
      </c>
      <c r="N45" s="333" t="s">
        <v>137</v>
      </c>
      <c r="O45" s="90">
        <f>'2023 (Cas)'!O45*1.02</f>
        <v>156645.02732400002</v>
      </c>
      <c r="P45" s="90">
        <f t="shared" si="6"/>
        <v>80.074135373290744</v>
      </c>
      <c r="Q45" s="333">
        <v>37.5</v>
      </c>
      <c r="R45" s="334">
        <f t="shared" si="7"/>
        <v>20755.466120430003</v>
      </c>
      <c r="S45" s="334">
        <f t="shared" si="8"/>
        <v>9668.3268927214358</v>
      </c>
      <c r="T45" s="334">
        <f t="shared" si="9"/>
        <v>1174.8377049300002</v>
      </c>
      <c r="U45" s="335">
        <f t="shared" si="10"/>
        <v>188243.65804208146</v>
      </c>
      <c r="V45" s="336">
        <f t="shared" si="11"/>
        <v>235304.57255260181</v>
      </c>
    </row>
    <row r="46" spans="1:22" s="338" customFormat="1" ht="14.4" x14ac:dyDescent="0.3">
      <c r="A46" s="337" t="s">
        <v>79</v>
      </c>
      <c r="B46" s="333" t="s">
        <v>134</v>
      </c>
      <c r="C46" s="90">
        <f>'2023 (Cas)'!C46*1.02</f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f>'2023 (Cas)'!O46*1.02</f>
        <v>159687.33379199999</v>
      </c>
      <c r="P46" s="90">
        <f t="shared" si="6"/>
        <v>81.629308008690089</v>
      </c>
      <c r="Q46" s="333">
        <v>37.5</v>
      </c>
      <c r="R46" s="334">
        <f t="shared" si="7"/>
        <v>21158.571727440001</v>
      </c>
      <c r="S46" s="334">
        <f t="shared" si="8"/>
        <v>9856.1018508094785</v>
      </c>
      <c r="T46" s="334">
        <f t="shared" si="9"/>
        <v>1197.65500344</v>
      </c>
      <c r="U46" s="335">
        <f t="shared" si="10"/>
        <v>191899.66237368947</v>
      </c>
      <c r="V46" s="336">
        <f t="shared" si="11"/>
        <v>239874.57796711184</v>
      </c>
    </row>
    <row r="47" spans="1:22" s="338" customFormat="1" ht="14.4" x14ac:dyDescent="0.3">
      <c r="A47" s="337" t="s">
        <v>80</v>
      </c>
      <c r="B47" s="333" t="s">
        <v>134</v>
      </c>
      <c r="C47" s="90">
        <f>'2023 (Cas)'!C47*1.02</f>
        <v>138375.114336</v>
      </c>
      <c r="D47" s="90">
        <f t="shared" si="0"/>
        <v>70.734882727667724</v>
      </c>
      <c r="E47" s="333">
        <v>37.5</v>
      </c>
      <c r="F47" s="334">
        <f t="shared" si="1"/>
        <v>18334.702649520001</v>
      </c>
      <c r="G47" s="334">
        <f t="shared" si="2"/>
        <v>8732.1844220671446</v>
      </c>
      <c r="H47" s="334">
        <f t="shared" si="3"/>
        <v>1037.81335752</v>
      </c>
      <c r="I47" s="335">
        <f t="shared" si="4"/>
        <v>166479.81476510715</v>
      </c>
      <c r="J47" s="336">
        <f t="shared" si="5"/>
        <v>208099.76845638393</v>
      </c>
      <c r="M47" s="337" t="s">
        <v>180</v>
      </c>
      <c r="N47" s="333" t="s">
        <v>137</v>
      </c>
      <c r="O47" s="90">
        <f>'2023 (Cas)'!O47*1.02</f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f>'2023 (Cas)'!C48*1.02</f>
        <v>141119.51266800001</v>
      </c>
      <c r="D48" s="90">
        <f t="shared" si="0"/>
        <v>72.137770053929714</v>
      </c>
      <c r="E48" s="333">
        <v>37.5</v>
      </c>
      <c r="F48" s="334">
        <f t="shared" si="1"/>
        <v>18698.335428510003</v>
      </c>
      <c r="G48" s="334">
        <f t="shared" si="2"/>
        <v>8905.3701316337301</v>
      </c>
      <c r="H48" s="334">
        <f t="shared" si="3"/>
        <v>1058.39634501</v>
      </c>
      <c r="I48" s="335">
        <f t="shared" si="4"/>
        <v>169781.61457315375</v>
      </c>
      <c r="J48" s="336">
        <f t="shared" si="5"/>
        <v>212227.0182164422</v>
      </c>
      <c r="M48" s="337" t="s">
        <v>181</v>
      </c>
      <c r="N48" s="333" t="s">
        <v>137</v>
      </c>
      <c r="O48" s="90">
        <f>'2023 (Cas)'!O48*1.02</f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f>'2023 (Cas)'!C49*1.02</f>
        <v>143863.91100000002</v>
      </c>
      <c r="D49" s="90">
        <f t="shared" si="0"/>
        <v>73.540657380191703</v>
      </c>
      <c r="E49" s="333">
        <v>37.5</v>
      </c>
      <c r="F49" s="334">
        <f t="shared" si="1"/>
        <v>19061.968207500006</v>
      </c>
      <c r="G49" s="334">
        <f t="shared" si="2"/>
        <v>9078.5558412003156</v>
      </c>
      <c r="H49" s="334">
        <f t="shared" si="3"/>
        <v>1078.9793325000001</v>
      </c>
      <c r="I49" s="335">
        <f t="shared" si="4"/>
        <v>173083.41438120033</v>
      </c>
      <c r="J49" s="336">
        <f t="shared" si="5"/>
        <v>216354.26797650041</v>
      </c>
      <c r="M49" s="337" t="s">
        <v>182</v>
      </c>
      <c r="N49" s="333" t="s">
        <v>137</v>
      </c>
      <c r="O49" s="90">
        <f>'2023 (Cas)'!O49*1.02</f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f>'2023 (Cas)'!C50*1.02</f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f>'2023 (Cas)'!O50*1.02</f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f>'2023 (Cas)'!C51*1.02</f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f>'2023 (Cas)'!O51*1.02</f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f>'2023 (Cas)'!C52*1.02</f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f>'2023 (Cas)'!O52*1.02</f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f>'2023 (Cas)'!C53*1.02</f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f>'2023 (Cas)'!O53*1.02</f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f>'2023 (Cas)'!C54*1.02</f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f>'2023 (Cas)'!O54*1.02</f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f>'2023 (Cas)'!C55*1.02</f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f>'2023 (Cas)'!O55*1.02</f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f>'2023 (Cas)'!C56*1.02</f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f>'2023 (Cas)'!O56*1.02</f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f>'2023 (Cas)'!C57*1.02</f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f>'2023 (Cas)'!O57*1.02</f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f>'2023 (Cas)'!C58*1.02</f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f>'2023 (Cas)'!O58*1.02</f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f>'2023 (Cas)'!C59*1.02</f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f>'2023 (Cas)'!O59*1.02</f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f>'2023 (Cas)'!C60*1.02</f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f>'2023 (Cas)'!O60*1.02</f>
        <v>77832.251172000004</v>
      </c>
      <c r="P60" s="90">
        <f t="shared" si="6"/>
        <v>39.786454273226838</v>
      </c>
      <c r="Q60" s="333">
        <v>37.5</v>
      </c>
      <c r="R60" s="334">
        <f t="shared" si="7"/>
        <v>10312.773280290001</v>
      </c>
      <c r="S60" s="334">
        <f t="shared" si="8"/>
        <v>4803.9038326498048</v>
      </c>
      <c r="T60" s="334">
        <f t="shared" si="9"/>
        <v>583.74188378999997</v>
      </c>
      <c r="U60" s="335">
        <f t="shared" si="10"/>
        <v>93532.670168729819</v>
      </c>
      <c r="V60" s="336">
        <f t="shared" si="11"/>
        <v>116915.83771091228</v>
      </c>
    </row>
    <row r="61" spans="1:22" s="338" customFormat="1" ht="14.4" x14ac:dyDescent="0.3">
      <c r="A61" s="337" t="s">
        <v>94</v>
      </c>
      <c r="B61" s="333" t="s">
        <v>134</v>
      </c>
      <c r="C61" s="90">
        <f>'2023 (Cas)'!C61*1.02</f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f>'2023 (Cas)'!O61*1.02</f>
        <v>81949.384476000007</v>
      </c>
      <c r="P61" s="90">
        <f t="shared" si="6"/>
        <v>41.891059157060702</v>
      </c>
      <c r="Q61" s="333">
        <v>37.5</v>
      </c>
      <c r="R61" s="334">
        <f t="shared" si="7"/>
        <v>10858.293443070001</v>
      </c>
      <c r="S61" s="334">
        <f t="shared" si="8"/>
        <v>5058.0184465893153</v>
      </c>
      <c r="T61" s="334">
        <f t="shared" si="9"/>
        <v>614.62038357000006</v>
      </c>
      <c r="U61" s="335">
        <f t="shared" si="10"/>
        <v>98480.316749229314</v>
      </c>
      <c r="V61" s="336">
        <f t="shared" si="11"/>
        <v>123100.39593653665</v>
      </c>
    </row>
    <row r="62" spans="1:22" s="338" customFormat="1" ht="14.4" x14ac:dyDescent="0.3">
      <c r="A62" s="337" t="s">
        <v>95</v>
      </c>
      <c r="B62" s="333" t="s">
        <v>134</v>
      </c>
      <c r="C62" s="90">
        <f>'2023 (Cas)'!C62*1.02</f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f>'2023 (Cas)'!O62*1.02</f>
        <v>86102.952588</v>
      </c>
      <c r="P62" s="90">
        <f t="shared" si="6"/>
        <v>44.014288862875404</v>
      </c>
      <c r="Q62" s="333">
        <v>37.5</v>
      </c>
      <c r="R62" s="334">
        <f t="shared" si="7"/>
        <v>11408.641217910001</v>
      </c>
      <c r="S62" s="334">
        <f t="shared" si="8"/>
        <v>5314.3818624220949</v>
      </c>
      <c r="T62" s="334">
        <f t="shared" si="9"/>
        <v>645.77214441000001</v>
      </c>
      <c r="U62" s="335">
        <f t="shared" si="10"/>
        <v>103471.74781274211</v>
      </c>
      <c r="V62" s="336">
        <f t="shared" si="11"/>
        <v>129339.68476592764</v>
      </c>
    </row>
    <row r="63" spans="1:22" s="338" customFormat="1" ht="14.4" x14ac:dyDescent="0.3">
      <c r="A63" s="337" t="s">
        <v>96</v>
      </c>
      <c r="B63" s="333" t="s">
        <v>134</v>
      </c>
      <c r="C63" s="90">
        <f>'2023 (Cas)'!C63*1.02</f>
        <v>72874.974060000022</v>
      </c>
      <c r="D63" s="90">
        <f t="shared" si="0"/>
        <v>37.252382906070295</v>
      </c>
      <c r="E63" s="333">
        <v>37.5</v>
      </c>
      <c r="F63" s="334">
        <f t="shared" si="1"/>
        <v>9655.9340629500039</v>
      </c>
      <c r="G63" s="334">
        <f t="shared" si="2"/>
        <v>4598.7872624270212</v>
      </c>
      <c r="H63" s="334">
        <f t="shared" si="3"/>
        <v>546.56230545000017</v>
      </c>
      <c r="I63" s="335">
        <f t="shared" si="4"/>
        <v>87676.257690827057</v>
      </c>
      <c r="J63" s="336">
        <f t="shared" si="5"/>
        <v>109595.32211353382</v>
      </c>
      <c r="M63" s="337" t="s">
        <v>196</v>
      </c>
      <c r="N63" s="333" t="s">
        <v>137</v>
      </c>
      <c r="O63" s="90">
        <f>'2023 (Cas)'!O63*1.02</f>
        <v>90266.165208000006</v>
      </c>
      <c r="P63" s="90">
        <f t="shared" si="6"/>
        <v>46.142448668626201</v>
      </c>
      <c r="Q63" s="333">
        <v>37.5</v>
      </c>
      <c r="R63" s="334">
        <f t="shared" si="7"/>
        <v>11960.266890060002</v>
      </c>
      <c r="S63" s="334">
        <f t="shared" si="8"/>
        <v>5571.3405493442697</v>
      </c>
      <c r="T63" s="334">
        <f t="shared" si="9"/>
        <v>676.99623905999999</v>
      </c>
      <c r="U63" s="335">
        <f t="shared" si="10"/>
        <v>108474.76888646427</v>
      </c>
      <c r="V63" s="336">
        <f t="shared" si="11"/>
        <v>135593.46110808034</v>
      </c>
    </row>
    <row r="64" spans="1:22" s="338" customFormat="1" ht="14.4" x14ac:dyDescent="0.3">
      <c r="A64" s="337" t="s">
        <v>97</v>
      </c>
      <c r="B64" s="333" t="s">
        <v>134</v>
      </c>
      <c r="C64" s="90">
        <f>'2023 (Cas)'!C64*1.02</f>
        <v>77038.186680000013</v>
      </c>
      <c r="D64" s="90">
        <f t="shared" si="0"/>
        <v>39.380542711821093</v>
      </c>
      <c r="E64" s="333">
        <v>37.5</v>
      </c>
      <c r="F64" s="334">
        <f t="shared" si="1"/>
        <v>10207.559735100001</v>
      </c>
      <c r="G64" s="334">
        <f t="shared" si="2"/>
        <v>4861.5074817422028</v>
      </c>
      <c r="H64" s="334">
        <f t="shared" si="3"/>
        <v>577.78640010000004</v>
      </c>
      <c r="I64" s="335">
        <f t="shared" si="4"/>
        <v>92685.040296942214</v>
      </c>
      <c r="J64" s="336">
        <f t="shared" si="5"/>
        <v>115856.30037117777</v>
      </c>
      <c r="M64" s="337" t="s">
        <v>197</v>
      </c>
      <c r="N64" s="333" t="s">
        <v>137</v>
      </c>
      <c r="O64" s="90">
        <f>'2023 (Cas)'!O64*1.02</f>
        <v>93642.814620000005</v>
      </c>
      <c r="P64" s="90">
        <f t="shared" si="6"/>
        <v>47.868531435143773</v>
      </c>
      <c r="Q64" s="333">
        <v>37.5</v>
      </c>
      <c r="R64" s="334">
        <f t="shared" si="7"/>
        <v>12407.672937150001</v>
      </c>
      <c r="S64" s="334">
        <f t="shared" si="8"/>
        <v>5779.7515718646755</v>
      </c>
      <c r="T64" s="334">
        <f t="shared" si="9"/>
        <v>702.32110965000004</v>
      </c>
      <c r="U64" s="335">
        <f t="shared" si="10"/>
        <v>112532.56023866468</v>
      </c>
      <c r="V64" s="336">
        <f t="shared" si="11"/>
        <v>140665.70029833086</v>
      </c>
    </row>
    <row r="65" spans="1:22" s="338" customFormat="1" ht="14.4" x14ac:dyDescent="0.3">
      <c r="A65" s="337" t="s">
        <v>98</v>
      </c>
      <c r="B65" s="333" t="s">
        <v>134</v>
      </c>
      <c r="C65" s="90">
        <f>'2023 (Cas)'!C65*1.02</f>
        <v>81201.399300000005</v>
      </c>
      <c r="D65" s="90">
        <f t="shared" si="0"/>
        <v>41.508702517571891</v>
      </c>
      <c r="E65" s="333">
        <v>37.5</v>
      </c>
      <c r="F65" s="334">
        <f t="shared" si="1"/>
        <v>10759.185407250001</v>
      </c>
      <c r="G65" s="334">
        <f t="shared" si="2"/>
        <v>5124.2277010573844</v>
      </c>
      <c r="H65" s="334">
        <f t="shared" si="3"/>
        <v>609.01049475000002</v>
      </c>
      <c r="I65" s="335">
        <f t="shared" si="4"/>
        <v>97693.822903057386</v>
      </c>
      <c r="J65" s="336">
        <f t="shared" si="5"/>
        <v>122117.27862882173</v>
      </c>
      <c r="M65" s="337" t="s">
        <v>198</v>
      </c>
      <c r="N65" s="333" t="s">
        <v>137</v>
      </c>
      <c r="O65" s="90">
        <f>'2023 (Cas)'!O65*1.02</f>
        <v>97022.678868000003</v>
      </c>
      <c r="P65" s="90">
        <f t="shared" si="6"/>
        <v>49.596257568306712</v>
      </c>
      <c r="Q65" s="333">
        <v>37.5</v>
      </c>
      <c r="R65" s="334">
        <f t="shared" si="7"/>
        <v>12855.504950010001</v>
      </c>
      <c r="S65" s="334">
        <f t="shared" si="8"/>
        <v>5988.3610180815449</v>
      </c>
      <c r="T65" s="334">
        <f t="shared" si="9"/>
        <v>727.67009151000002</v>
      </c>
      <c r="U65" s="335">
        <f t="shared" si="10"/>
        <v>116594.21492760154</v>
      </c>
      <c r="V65" s="336">
        <f t="shared" si="11"/>
        <v>145742.76865950192</v>
      </c>
    </row>
    <row r="66" spans="1:22" s="338" customFormat="1" ht="14.4" x14ac:dyDescent="0.3">
      <c r="A66" s="337" t="s">
        <v>99</v>
      </c>
      <c r="B66" s="333" t="s">
        <v>134</v>
      </c>
      <c r="C66" s="90">
        <f>'2023 (Cas)'!C66*1.02</f>
        <v>85364.61192000001</v>
      </c>
      <c r="D66" s="90">
        <f t="shared" si="0"/>
        <v>43.636862323322696</v>
      </c>
      <c r="E66" s="333">
        <v>37.5</v>
      </c>
      <c r="F66" s="334">
        <f t="shared" si="1"/>
        <v>11310.811079400002</v>
      </c>
      <c r="G66" s="334">
        <f t="shared" si="2"/>
        <v>5386.9479203725668</v>
      </c>
      <c r="H66" s="334">
        <f t="shared" si="3"/>
        <v>640.2345894</v>
      </c>
      <c r="I66" s="335">
        <f t="shared" si="4"/>
        <v>102702.60550917257</v>
      </c>
      <c r="J66" s="336">
        <f t="shared" si="5"/>
        <v>128378.25688646571</v>
      </c>
      <c r="M66" s="337" t="s">
        <v>199</v>
      </c>
      <c r="N66" s="333" t="s">
        <v>137</v>
      </c>
      <c r="O66" s="90">
        <f>'2023 (Cas)'!O66*1.02</f>
        <v>100401.471504</v>
      </c>
      <c r="P66" s="90">
        <f t="shared" si="6"/>
        <v>51.323435912587861</v>
      </c>
      <c r="Q66" s="333">
        <v>37.5</v>
      </c>
      <c r="R66" s="334">
        <f t="shared" si="7"/>
        <v>13303.194974280001</v>
      </c>
      <c r="S66" s="334">
        <f t="shared" si="8"/>
        <v>6196.9043230662601</v>
      </c>
      <c r="T66" s="334">
        <f t="shared" si="9"/>
        <v>753.01103627999998</v>
      </c>
      <c r="U66" s="335">
        <f t="shared" si="10"/>
        <v>120654.58183762628</v>
      </c>
      <c r="V66" s="336">
        <f t="shared" si="11"/>
        <v>150818.22729703283</v>
      </c>
    </row>
    <row r="67" spans="1:22" s="338" customFormat="1" ht="14.4" x14ac:dyDescent="0.3">
      <c r="A67" s="337" t="s">
        <v>100</v>
      </c>
      <c r="B67" s="333" t="s">
        <v>134</v>
      </c>
      <c r="C67" s="90">
        <f>'2023 (Cas)'!C67*1.02</f>
        <v>88751.977452000006</v>
      </c>
      <c r="D67" s="90">
        <f t="shared" si="0"/>
        <v>45.368422978658145</v>
      </c>
      <c r="E67" s="333">
        <v>37.5</v>
      </c>
      <c r="F67" s="334">
        <f t="shared" si="1"/>
        <v>11759.637012390001</v>
      </c>
      <c r="G67" s="334">
        <f t="shared" si="2"/>
        <v>5600.7081811847393</v>
      </c>
      <c r="H67" s="334">
        <f t="shared" si="3"/>
        <v>665.63983088999998</v>
      </c>
      <c r="I67" s="335">
        <f t="shared" si="4"/>
        <v>106777.96247646475</v>
      </c>
      <c r="J67" s="336">
        <f t="shared" si="5"/>
        <v>133472.45309558092</v>
      </c>
      <c r="M67" s="337" t="s">
        <v>200</v>
      </c>
      <c r="N67" s="333" t="s">
        <v>137</v>
      </c>
      <c r="O67" s="90">
        <f>'2023 (Cas)'!O67*1.02</f>
        <v>103777.049304</v>
      </c>
      <c r="P67" s="90">
        <f t="shared" si="6"/>
        <v>53.048970890223643</v>
      </c>
      <c r="Q67" s="333">
        <v>37.5</v>
      </c>
      <c r="R67" s="334">
        <f t="shared" si="7"/>
        <v>13750.459032780002</v>
      </c>
      <c r="S67" s="334">
        <f t="shared" si="8"/>
        <v>6405.2492043545099</v>
      </c>
      <c r="T67" s="334">
        <f t="shared" si="9"/>
        <v>778.32786978000001</v>
      </c>
      <c r="U67" s="335">
        <f t="shared" si="10"/>
        <v>124711.0854109145</v>
      </c>
      <c r="V67" s="336">
        <f t="shared" si="11"/>
        <v>155888.85676364313</v>
      </c>
    </row>
    <row r="68" spans="1:22" s="338" customFormat="1" ht="14.4" x14ac:dyDescent="0.3">
      <c r="A68" s="337" t="s">
        <v>101</v>
      </c>
      <c r="B68" s="333" t="s">
        <v>134</v>
      </c>
      <c r="C68" s="90">
        <f>'2023 (Cas)'!C68*1.02</f>
        <v>92131.841700000004</v>
      </c>
      <c r="D68" s="90">
        <f t="shared" si="0"/>
        <v>47.096149111821092</v>
      </c>
      <c r="E68" s="333">
        <v>37.5</v>
      </c>
      <c r="F68" s="334">
        <f t="shared" si="1"/>
        <v>12207.46902525</v>
      </c>
      <c r="G68" s="334">
        <f t="shared" si="2"/>
        <v>5813.9950722323802</v>
      </c>
      <c r="H68" s="334">
        <f t="shared" si="3"/>
        <v>690.98881274999997</v>
      </c>
      <c r="I68" s="335">
        <f t="shared" si="4"/>
        <v>110844.29461023239</v>
      </c>
      <c r="J68" s="336">
        <f t="shared" si="5"/>
        <v>138555.36826279049</v>
      </c>
      <c r="M68" s="337" t="s">
        <v>201</v>
      </c>
      <c r="N68" s="333" t="s">
        <v>137</v>
      </c>
      <c r="O68" s="90">
        <f>'2023 (Cas)'!O68*1.02</f>
        <v>108978.65395199999</v>
      </c>
      <c r="P68" s="90">
        <f t="shared" si="6"/>
        <v>55.707938122428118</v>
      </c>
      <c r="Q68" s="333">
        <v>37.5</v>
      </c>
      <c r="R68" s="334">
        <f t="shared" si="7"/>
        <v>14439.67164864</v>
      </c>
      <c r="S68" s="334">
        <f t="shared" si="8"/>
        <v>6726.2987452348798</v>
      </c>
      <c r="T68" s="334">
        <f t="shared" ref="T68:T84" si="12">(O68)*0.75%</f>
        <v>817.33990463999987</v>
      </c>
      <c r="U68" s="335">
        <f t="shared" ref="U68:U84" si="13">O68+R68+S68+T68</f>
        <v>130961.96425051487</v>
      </c>
      <c r="V68" s="336">
        <f t="shared" si="11"/>
        <v>163702.45531314358</v>
      </c>
    </row>
    <row r="69" spans="1:22" s="338" customFormat="1" ht="14.4" x14ac:dyDescent="0.3">
      <c r="A69" s="337" t="s">
        <v>102</v>
      </c>
      <c r="B69" s="333" t="s">
        <v>134</v>
      </c>
      <c r="C69" s="90">
        <f>'2023 (Cas)'!C69*1.02</f>
        <v>95515.992396000016</v>
      </c>
      <c r="D69" s="90">
        <f t="shared" si="0"/>
        <v>48.826066400511188</v>
      </c>
      <c r="E69" s="333">
        <v>37.5</v>
      </c>
      <c r="F69" s="334">
        <f t="shared" si="1"/>
        <v>12655.868992470003</v>
      </c>
      <c r="G69" s="334">
        <f t="shared" si="2"/>
        <v>6027.5524602883252</v>
      </c>
      <c r="H69" s="334">
        <f t="shared" si="3"/>
        <v>716.36994297000012</v>
      </c>
      <c r="I69" s="335">
        <f t="shared" si="4"/>
        <v>114915.78379172835</v>
      </c>
      <c r="J69" s="336">
        <f t="shared" si="5"/>
        <v>143644.72973966043</v>
      </c>
      <c r="M69" s="337" t="s">
        <v>202</v>
      </c>
      <c r="N69" s="333" t="s">
        <v>137</v>
      </c>
      <c r="O69" s="90">
        <f>'2023 (Cas)'!O69*1.02</f>
        <v>112878.25002000001</v>
      </c>
      <c r="P69" s="90">
        <f t="shared" si="6"/>
        <v>57.701341863258783</v>
      </c>
      <c r="Q69" s="333">
        <v>37.5</v>
      </c>
      <c r="R69" s="334">
        <f t="shared" si="7"/>
        <v>14956.368127650001</v>
      </c>
      <c r="S69" s="334">
        <f t="shared" si="8"/>
        <v>6966.9866890469257</v>
      </c>
      <c r="T69" s="334">
        <f t="shared" si="12"/>
        <v>846.58687514999997</v>
      </c>
      <c r="U69" s="335">
        <f t="shared" si="13"/>
        <v>135648.19171184694</v>
      </c>
      <c r="V69" s="336">
        <f t="shared" si="11"/>
        <v>169560.23963980869</v>
      </c>
    </row>
    <row r="70" spans="1:22" s="338" customFormat="1" ht="14.4" x14ac:dyDescent="0.3">
      <c r="A70" s="337" t="s">
        <v>103</v>
      </c>
      <c r="B70" s="333" t="s">
        <v>134</v>
      </c>
      <c r="C70" s="90">
        <f>'2023 (Cas)'!C70*1.02</f>
        <v>98894.785032</v>
      </c>
      <c r="D70" s="90">
        <f t="shared" ref="D70:D87" si="14">+C70*12/313/75</f>
        <v>50.553244744792337</v>
      </c>
      <c r="E70" s="333">
        <v>37.5</v>
      </c>
      <c r="F70" s="334">
        <f t="shared" ref="F70:F87" si="15">C70*F$4</f>
        <v>13103.559016740001</v>
      </c>
      <c r="G70" s="334">
        <f t="shared" ref="G70:G87" si="16">(C70+F70)*5.5722%</f>
        <v>6240.7717270838893</v>
      </c>
      <c r="H70" s="334">
        <f t="shared" ref="H70:H87" si="17">(C70)*0.75%</f>
        <v>741.71088773999998</v>
      </c>
      <c r="I70" s="335">
        <f t="shared" ref="I70:I87" si="18">C70+F70+G70+H70</f>
        <v>118980.82666356389</v>
      </c>
      <c r="J70" s="336">
        <f t="shared" ref="J70:J87" si="19">I70*1.25</f>
        <v>148726.03332945486</v>
      </c>
      <c r="M70" s="337" t="s">
        <v>203</v>
      </c>
      <c r="N70" s="333" t="s">
        <v>137</v>
      </c>
      <c r="O70" s="90">
        <f>'2023 (Cas)'!O70*1.02</f>
        <v>116771.41641600001</v>
      </c>
      <c r="P70" s="90">
        <f t="shared" ref="P70:P84" si="20">+O70*12/313/75</f>
        <v>59.691458870798733</v>
      </c>
      <c r="Q70" s="333">
        <v>37.5</v>
      </c>
      <c r="R70" s="334">
        <f t="shared" ref="R70:R84" si="21">O70*R$4</f>
        <v>15472.212675120001</v>
      </c>
      <c r="S70" s="334">
        <f t="shared" ref="S70:S84" si="22">(O70+R70)*5.45%</f>
        <v>7207.2777854660399</v>
      </c>
      <c r="T70" s="334">
        <f t="shared" si="12"/>
        <v>875.78562311999997</v>
      </c>
      <c r="U70" s="335">
        <f t="shared" si="13"/>
        <v>140326.69249970606</v>
      </c>
      <c r="V70" s="336">
        <f t="shared" ref="V70:V84" si="23">U70*1.25</f>
        <v>175408.36562463257</v>
      </c>
    </row>
    <row r="71" spans="1:22" s="338" customFormat="1" ht="14.4" x14ac:dyDescent="0.3">
      <c r="A71" s="337" t="s">
        <v>104</v>
      </c>
      <c r="B71" s="333" t="s">
        <v>134</v>
      </c>
      <c r="C71" s="90">
        <f>'2023 (Cas)'!C71*1.02</f>
        <v>104101.74774000001</v>
      </c>
      <c r="D71" s="90">
        <f t="shared" si="14"/>
        <v>53.214950921405752</v>
      </c>
      <c r="E71" s="333">
        <v>37.5</v>
      </c>
      <c r="F71" s="334">
        <f t="shared" si="15"/>
        <v>13793.481575550002</v>
      </c>
      <c r="G71" s="334">
        <f t="shared" si="16"/>
        <v>6569.357967921077</v>
      </c>
      <c r="H71" s="334">
        <f t="shared" si="17"/>
        <v>780.76310805000003</v>
      </c>
      <c r="I71" s="335">
        <f t="shared" si="18"/>
        <v>125245.35039152109</v>
      </c>
      <c r="J71" s="336">
        <f t="shared" si="19"/>
        <v>156556.68798940137</v>
      </c>
      <c r="M71" s="337" t="s">
        <v>204</v>
      </c>
      <c r="N71" s="333" t="s">
        <v>137</v>
      </c>
      <c r="O71" s="90">
        <f>'2023 (Cas)'!O71*1.02</f>
        <v>120672.08409600001</v>
      </c>
      <c r="P71" s="90">
        <f t="shared" si="20"/>
        <v>61.685410400511188</v>
      </c>
      <c r="Q71" s="333">
        <v>37.5</v>
      </c>
      <c r="R71" s="334">
        <f t="shared" si="21"/>
        <v>15989.051142720002</v>
      </c>
      <c r="S71" s="334">
        <f t="shared" si="22"/>
        <v>7448.0318705102409</v>
      </c>
      <c r="T71" s="334">
        <f t="shared" si="12"/>
        <v>905.04063071999997</v>
      </c>
      <c r="U71" s="335">
        <f t="shared" si="13"/>
        <v>145014.20773995027</v>
      </c>
      <c r="V71" s="336">
        <f t="shared" si="23"/>
        <v>181267.75967493784</v>
      </c>
    </row>
    <row r="72" spans="1:22" s="338" customFormat="1" ht="14.4" x14ac:dyDescent="0.3">
      <c r="A72" s="337" t="s">
        <v>105</v>
      </c>
      <c r="B72" s="333" t="s">
        <v>134</v>
      </c>
      <c r="C72" s="90">
        <f>'2023 (Cas)'!C72*1.02</f>
        <v>108005.630256</v>
      </c>
      <c r="D72" s="90">
        <f t="shared" si="14"/>
        <v>55.210545817763581</v>
      </c>
      <c r="E72" s="333">
        <v>37.5</v>
      </c>
      <c r="F72" s="334">
        <f t="shared" si="15"/>
        <v>14310.746008920001</v>
      </c>
      <c r="G72" s="334">
        <f t="shared" si="16"/>
        <v>6815.7131182338717</v>
      </c>
      <c r="H72" s="334">
        <f t="shared" si="17"/>
        <v>810.04222691999996</v>
      </c>
      <c r="I72" s="335">
        <f t="shared" si="18"/>
        <v>129942.13161007389</v>
      </c>
      <c r="J72" s="336">
        <f t="shared" si="19"/>
        <v>162427.66451259237</v>
      </c>
      <c r="M72" s="337" t="s">
        <v>205</v>
      </c>
      <c r="N72" s="333" t="s">
        <v>137</v>
      </c>
      <c r="O72" s="90">
        <f>'2023 (Cas)'!O72*1.02</f>
        <v>124566.32210399999</v>
      </c>
      <c r="P72" s="90">
        <f t="shared" si="20"/>
        <v>63.676075196932892</v>
      </c>
      <c r="Q72" s="333">
        <v>37.5</v>
      </c>
      <c r="R72" s="334">
        <f t="shared" si="21"/>
        <v>16505.037678780001</v>
      </c>
      <c r="S72" s="334">
        <f t="shared" si="22"/>
        <v>7688.3891081615102</v>
      </c>
      <c r="T72" s="334">
        <f t="shared" si="12"/>
        <v>934.24741577999987</v>
      </c>
      <c r="U72" s="335">
        <f t="shared" si="13"/>
        <v>149693.9963067215</v>
      </c>
      <c r="V72" s="336">
        <f t="shared" si="23"/>
        <v>187117.49538340187</v>
      </c>
    </row>
    <row r="73" spans="1:22" s="338" customFormat="1" ht="14.4" x14ac:dyDescent="0.3">
      <c r="A73" s="337" t="s">
        <v>106</v>
      </c>
      <c r="B73" s="333" t="s">
        <v>134</v>
      </c>
      <c r="C73" s="90">
        <f>'2023 (Cas)'!C73*1.02</f>
        <v>111912.727608</v>
      </c>
      <c r="D73" s="90">
        <f t="shared" si="14"/>
        <v>57.207784080766771</v>
      </c>
      <c r="E73" s="333">
        <v>37.5</v>
      </c>
      <c r="F73" s="334">
        <f t="shared" si="15"/>
        <v>14828.436408060001</v>
      </c>
      <c r="G73" s="334">
        <f t="shared" si="16"/>
        <v>7062.2711413028946</v>
      </c>
      <c r="H73" s="334">
        <f t="shared" si="17"/>
        <v>839.34545705999994</v>
      </c>
      <c r="I73" s="335">
        <f t="shared" si="18"/>
        <v>134642.7806144229</v>
      </c>
      <c r="J73" s="336">
        <f t="shared" si="19"/>
        <v>168303.47576802861</v>
      </c>
      <c r="M73" s="337" t="s">
        <v>206</v>
      </c>
      <c r="N73" s="333" t="s">
        <v>137</v>
      </c>
      <c r="O73" s="90">
        <f>'2023 (Cas)'!O73*1.02</f>
        <v>128471.276232</v>
      </c>
      <c r="P73" s="90">
        <f t="shared" si="20"/>
        <v>65.672217882172532</v>
      </c>
      <c r="Q73" s="333">
        <v>37.5</v>
      </c>
      <c r="R73" s="334">
        <f t="shared" si="21"/>
        <v>17022.444100740002</v>
      </c>
      <c r="S73" s="334">
        <f t="shared" si="22"/>
        <v>7929.4077581343299</v>
      </c>
      <c r="T73" s="334">
        <f t="shared" si="12"/>
        <v>963.53457174000005</v>
      </c>
      <c r="U73" s="335">
        <f t="shared" si="13"/>
        <v>154386.66266261431</v>
      </c>
      <c r="V73" s="336">
        <f t="shared" si="23"/>
        <v>192983.3283282679</v>
      </c>
    </row>
    <row r="74" spans="1:22" s="338" customFormat="1" ht="14.4" x14ac:dyDescent="0.3">
      <c r="A74" s="337" t="s">
        <v>107</v>
      </c>
      <c r="B74" s="333" t="s">
        <v>134</v>
      </c>
      <c r="C74" s="90">
        <f>'2023 (Cas)'!C74*1.02</f>
        <v>115817.681736</v>
      </c>
      <c r="D74" s="90">
        <f t="shared" si="14"/>
        <v>59.203926766006397</v>
      </c>
      <c r="E74" s="333">
        <v>37.5</v>
      </c>
      <c r="F74" s="334">
        <f t="shared" si="15"/>
        <v>15345.842830020001</v>
      </c>
      <c r="G74" s="334">
        <f t="shared" si="16"/>
        <v>7308.693915867766</v>
      </c>
      <c r="H74" s="334">
        <f t="shared" si="17"/>
        <v>868.63261302000001</v>
      </c>
      <c r="I74" s="335">
        <f t="shared" si="18"/>
        <v>139340.85109490776</v>
      </c>
      <c r="J74" s="336">
        <f t="shared" si="19"/>
        <v>174176.06386863469</v>
      </c>
      <c r="M74" s="337" t="s">
        <v>207</v>
      </c>
      <c r="N74" s="333" t="s">
        <v>137</v>
      </c>
      <c r="O74" s="90">
        <f>'2023 (Cas)'!O74*1.02</f>
        <v>132364.44262800002</v>
      </c>
      <c r="P74" s="90">
        <f t="shared" si="20"/>
        <v>67.662334889712469</v>
      </c>
      <c r="Q74" s="333">
        <v>37.5</v>
      </c>
      <c r="R74" s="334">
        <f t="shared" si="21"/>
        <v>17538.288648210004</v>
      </c>
      <c r="S74" s="334">
        <f t="shared" si="22"/>
        <v>8169.6988545534459</v>
      </c>
      <c r="T74" s="334">
        <f t="shared" si="12"/>
        <v>992.73331971000016</v>
      </c>
      <c r="U74" s="335">
        <f t="shared" si="13"/>
        <v>159065.16345047348</v>
      </c>
      <c r="V74" s="336">
        <f t="shared" si="23"/>
        <v>198831.45431309185</v>
      </c>
    </row>
    <row r="75" spans="1:22" s="338" customFormat="1" ht="14.4" x14ac:dyDescent="0.3">
      <c r="A75" s="337" t="s">
        <v>108</v>
      </c>
      <c r="B75" s="333" t="s">
        <v>134</v>
      </c>
      <c r="C75" s="90">
        <f>'2023 (Cas)'!C75*1.02</f>
        <v>119719.42102800001</v>
      </c>
      <c r="D75" s="90">
        <f t="shared" si="14"/>
        <v>61.198426084600648</v>
      </c>
      <c r="E75" s="333">
        <v>37.5</v>
      </c>
      <c r="F75" s="334">
        <f t="shared" si="15"/>
        <v>15862.823286210003</v>
      </c>
      <c r="G75" s="334">
        <f t="shared" si="16"/>
        <v>7554.91381767641</v>
      </c>
      <c r="H75" s="334">
        <f t="shared" si="17"/>
        <v>897.89565771000002</v>
      </c>
      <c r="I75" s="335">
        <f t="shared" si="18"/>
        <v>144035.05378959645</v>
      </c>
      <c r="J75" s="336">
        <f t="shared" si="19"/>
        <v>180043.81723699556</v>
      </c>
      <c r="M75" s="337" t="s">
        <v>208</v>
      </c>
      <c r="N75" s="333" t="s">
        <v>137</v>
      </c>
      <c r="O75" s="90">
        <f>'2023 (Cas)'!O75*1.02</f>
        <v>136262.967084</v>
      </c>
      <c r="P75" s="90">
        <f t="shared" si="20"/>
        <v>69.655190841661337</v>
      </c>
      <c r="Q75" s="333">
        <v>37.5</v>
      </c>
      <c r="R75" s="334">
        <f t="shared" si="21"/>
        <v>18054.84313863</v>
      </c>
      <c r="S75" s="334">
        <f t="shared" si="22"/>
        <v>8410.3206571333358</v>
      </c>
      <c r="T75" s="334">
        <f t="shared" si="12"/>
        <v>1021.97225313</v>
      </c>
      <c r="U75" s="335">
        <f t="shared" si="13"/>
        <v>163750.10313289333</v>
      </c>
      <c r="V75" s="336">
        <f t="shared" si="23"/>
        <v>204687.62891611666</v>
      </c>
    </row>
    <row r="76" spans="1:22" s="338" customFormat="1" ht="14.4" x14ac:dyDescent="0.3">
      <c r="A76" s="337" t="s">
        <v>109</v>
      </c>
      <c r="B76" s="333" t="s">
        <v>134</v>
      </c>
      <c r="C76" s="90">
        <f>'2023 (Cas)'!C76*1.02</f>
        <v>123624.37515600001</v>
      </c>
      <c r="D76" s="90">
        <f t="shared" si="14"/>
        <v>63.194568769840259</v>
      </c>
      <c r="E76" s="333">
        <v>37.5</v>
      </c>
      <c r="F76" s="334">
        <f t="shared" si="15"/>
        <v>16380.229708170002</v>
      </c>
      <c r="G76" s="334">
        <f t="shared" si="16"/>
        <v>7801.3365922412813</v>
      </c>
      <c r="H76" s="334">
        <f t="shared" si="17"/>
        <v>927.18281367000009</v>
      </c>
      <c r="I76" s="335">
        <f t="shared" si="18"/>
        <v>148733.12427008129</v>
      </c>
      <c r="J76" s="336">
        <f t="shared" si="19"/>
        <v>185916.40533760161</v>
      </c>
      <c r="M76" s="337" t="s">
        <v>209</v>
      </c>
      <c r="N76" s="333" t="s">
        <v>137</v>
      </c>
      <c r="O76" s="90">
        <f>'2023 (Cas)'!O76*1.02</f>
        <v>140158.27670399999</v>
      </c>
      <c r="P76" s="90">
        <f t="shared" si="20"/>
        <v>71.646403426964852</v>
      </c>
      <c r="Q76" s="333">
        <v>37.5</v>
      </c>
      <c r="R76" s="334">
        <f t="shared" si="21"/>
        <v>18570.971663280001</v>
      </c>
      <c r="S76" s="334">
        <f t="shared" si="22"/>
        <v>8650.7440360167602</v>
      </c>
      <c r="T76" s="334">
        <f t="shared" si="12"/>
        <v>1051.1870752799998</v>
      </c>
      <c r="U76" s="335">
        <f t="shared" si="13"/>
        <v>168431.17947857676</v>
      </c>
      <c r="V76" s="336">
        <f t="shared" si="23"/>
        <v>210538.97434822095</v>
      </c>
    </row>
    <row r="77" spans="1:22" s="338" customFormat="1" ht="14.4" x14ac:dyDescent="0.3">
      <c r="A77" s="337" t="s">
        <v>110</v>
      </c>
      <c r="B77" s="333" t="s">
        <v>134</v>
      </c>
      <c r="C77" s="90">
        <f>'2023 (Cas)'!C77*1.02</f>
        <v>127522.89961200001</v>
      </c>
      <c r="D77" s="90">
        <f t="shared" si="14"/>
        <v>65.187424721789156</v>
      </c>
      <c r="E77" s="333">
        <v>37.5</v>
      </c>
      <c r="F77" s="334">
        <f t="shared" si="15"/>
        <v>16896.784198590001</v>
      </c>
      <c r="G77" s="334">
        <f t="shared" si="16"/>
        <v>8047.3536212936961</v>
      </c>
      <c r="H77" s="334">
        <f t="shared" si="17"/>
        <v>956.42174709000005</v>
      </c>
      <c r="I77" s="335">
        <f t="shared" si="18"/>
        <v>153423.45917897372</v>
      </c>
      <c r="J77" s="336">
        <f t="shared" si="19"/>
        <v>191779.32397371714</v>
      </c>
      <c r="M77" s="337" t="s">
        <v>210</v>
      </c>
      <c r="N77" s="333" t="s">
        <v>137</v>
      </c>
      <c r="O77" s="90">
        <f>'2023 (Cas)'!O77*1.02</f>
        <v>144061.087608</v>
      </c>
      <c r="P77" s="90">
        <f t="shared" si="20"/>
        <v>73.641450534440892</v>
      </c>
      <c r="Q77" s="333">
        <v>37.5</v>
      </c>
      <c r="R77" s="334">
        <f t="shared" si="21"/>
        <v>19088.094108060002</v>
      </c>
      <c r="S77" s="334">
        <f t="shared" si="22"/>
        <v>8891.6304035252706</v>
      </c>
      <c r="T77" s="334">
        <f t="shared" si="12"/>
        <v>1080.4581570600001</v>
      </c>
      <c r="U77" s="335">
        <f t="shared" si="13"/>
        <v>173121.27027664529</v>
      </c>
      <c r="V77" s="336">
        <f t="shared" si="23"/>
        <v>216401.58784580661</v>
      </c>
    </row>
    <row r="78" spans="1:22" s="338" customFormat="1" ht="14.4" x14ac:dyDescent="0.3">
      <c r="A78" s="337" t="s">
        <v>111</v>
      </c>
      <c r="B78" s="333" t="s">
        <v>134</v>
      </c>
      <c r="C78" s="90">
        <f>'2023 (Cas)'!C78*1.02</f>
        <v>131428.92535199999</v>
      </c>
      <c r="D78" s="90">
        <f t="shared" si="14"/>
        <v>67.184115195910536</v>
      </c>
      <c r="E78" s="333">
        <v>37.5</v>
      </c>
      <c r="F78" s="334">
        <f t="shared" si="15"/>
        <v>17414.332609140001</v>
      </c>
      <c r="G78" s="334">
        <f t="shared" si="16"/>
        <v>8293.8440201106405</v>
      </c>
      <c r="H78" s="334">
        <f t="shared" si="17"/>
        <v>985.71694013999991</v>
      </c>
      <c r="I78" s="335">
        <f t="shared" si="18"/>
        <v>158122.81892139063</v>
      </c>
      <c r="J78" s="336">
        <f t="shared" si="19"/>
        <v>197653.5236517383</v>
      </c>
      <c r="M78" s="337" t="s">
        <v>211</v>
      </c>
      <c r="N78" s="333" t="s">
        <v>137</v>
      </c>
      <c r="O78" s="90">
        <f>'2023 (Cas)'!O78*1.02</f>
        <v>147955.32561600005</v>
      </c>
      <c r="P78" s="90">
        <f t="shared" si="20"/>
        <v>75.632115330862646</v>
      </c>
      <c r="Q78" s="333">
        <v>37.5</v>
      </c>
      <c r="R78" s="334">
        <f t="shared" si="21"/>
        <v>19604.080644120007</v>
      </c>
      <c r="S78" s="334">
        <f t="shared" si="22"/>
        <v>9131.9876411765417</v>
      </c>
      <c r="T78" s="334">
        <f t="shared" si="12"/>
        <v>1109.6649421200002</v>
      </c>
      <c r="U78" s="335">
        <f t="shared" si="13"/>
        <v>177801.05884341657</v>
      </c>
      <c r="V78" s="336">
        <f t="shared" si="23"/>
        <v>222251.32355427073</v>
      </c>
    </row>
    <row r="79" spans="1:22" s="338" customFormat="1" ht="14.4" x14ac:dyDescent="0.3">
      <c r="A79" s="337" t="s">
        <v>112</v>
      </c>
      <c r="B79" s="333" t="s">
        <v>134</v>
      </c>
      <c r="C79" s="90">
        <f>'2023 (Cas)'!C79*1.02</f>
        <v>135333.87948</v>
      </c>
      <c r="D79" s="90">
        <f t="shared" si="14"/>
        <v>69.180257881150155</v>
      </c>
      <c r="E79" s="333">
        <v>37.5</v>
      </c>
      <c r="F79" s="334">
        <f t="shared" si="15"/>
        <v>17931.739031100002</v>
      </c>
      <c r="G79" s="334">
        <f t="shared" si="16"/>
        <v>8540.2667946755137</v>
      </c>
      <c r="H79" s="334">
        <f t="shared" si="17"/>
        <v>1015.0040961</v>
      </c>
      <c r="I79" s="335">
        <f t="shared" si="18"/>
        <v>162820.88940187552</v>
      </c>
      <c r="J79" s="336">
        <f t="shared" si="19"/>
        <v>203526.11175234441</v>
      </c>
      <c r="M79" s="337" t="s">
        <v>212</v>
      </c>
      <c r="N79" s="333" t="s">
        <v>137</v>
      </c>
      <c r="O79" s="90">
        <f>'2023 (Cas)'!O79*1.02</f>
        <v>151857.064908</v>
      </c>
      <c r="P79" s="90">
        <f t="shared" si="20"/>
        <v>77.626614649456869</v>
      </c>
      <c r="Q79" s="333">
        <v>37.5</v>
      </c>
      <c r="R79" s="334">
        <f t="shared" si="21"/>
        <v>20121.061100310002</v>
      </c>
      <c r="S79" s="334">
        <f t="shared" si="22"/>
        <v>9372.8078674528952</v>
      </c>
      <c r="T79" s="334">
        <f t="shared" si="12"/>
        <v>1138.92798681</v>
      </c>
      <c r="U79" s="335">
        <f t="shared" si="13"/>
        <v>182489.86186257293</v>
      </c>
      <c r="V79" s="336">
        <f t="shared" si="23"/>
        <v>228112.32732821617</v>
      </c>
    </row>
    <row r="80" spans="1:22" s="338" customFormat="1" ht="14.4" x14ac:dyDescent="0.3">
      <c r="A80" s="337" t="s">
        <v>113</v>
      </c>
      <c r="B80" s="333" t="s">
        <v>134</v>
      </c>
      <c r="C80" s="90">
        <f>'2023 (Cas)'!C80*1.02</f>
        <v>139238.83360799999</v>
      </c>
      <c r="D80" s="90">
        <f t="shared" si="14"/>
        <v>71.176400566389773</v>
      </c>
      <c r="E80" s="333">
        <v>37.5</v>
      </c>
      <c r="F80" s="334">
        <f t="shared" si="15"/>
        <v>18449.145453059999</v>
      </c>
      <c r="G80" s="334">
        <f t="shared" si="16"/>
        <v>8786.6895692403832</v>
      </c>
      <c r="H80" s="334">
        <f t="shared" si="17"/>
        <v>1044.2912520599998</v>
      </c>
      <c r="I80" s="335">
        <f t="shared" si="18"/>
        <v>167518.95988236036</v>
      </c>
      <c r="J80" s="336">
        <f t="shared" si="19"/>
        <v>209398.69985295046</v>
      </c>
      <c r="M80" s="337" t="s">
        <v>213</v>
      </c>
      <c r="N80" s="333" t="s">
        <v>137</v>
      </c>
      <c r="O80" s="90">
        <f>'2023 (Cas)'!O80*1.02</f>
        <v>158356.39168800003</v>
      </c>
      <c r="P80" s="90">
        <f t="shared" si="20"/>
        <v>80.948954217508003</v>
      </c>
      <c r="Q80" s="333">
        <v>37.5</v>
      </c>
      <c r="R80" s="334">
        <f t="shared" si="21"/>
        <v>20982.221898660006</v>
      </c>
      <c r="S80" s="334">
        <f t="shared" si="22"/>
        <v>9773.9544404729713</v>
      </c>
      <c r="T80" s="334">
        <f t="shared" si="12"/>
        <v>1187.6729376600001</v>
      </c>
      <c r="U80" s="335">
        <f t="shared" si="13"/>
        <v>190300.24096479302</v>
      </c>
      <c r="V80" s="336">
        <f t="shared" si="23"/>
        <v>237875.30120599127</v>
      </c>
    </row>
    <row r="81" spans="1:22" s="338" customFormat="1" ht="14.4" x14ac:dyDescent="0.3">
      <c r="A81" s="337" t="s">
        <v>114</v>
      </c>
      <c r="B81" s="333" t="s">
        <v>134</v>
      </c>
      <c r="C81" s="90">
        <f>'2023 (Cas)'!C81*1.02</f>
        <v>143138.429676</v>
      </c>
      <c r="D81" s="90">
        <f t="shared" si="14"/>
        <v>73.169804307220431</v>
      </c>
      <c r="E81" s="333">
        <v>37.5</v>
      </c>
      <c r="F81" s="334">
        <f t="shared" si="15"/>
        <v>18965.841932070001</v>
      </c>
      <c r="G81" s="334">
        <f t="shared" si="16"/>
        <v>9032.7742225448765</v>
      </c>
      <c r="H81" s="334">
        <f t="shared" si="17"/>
        <v>1073.53822257</v>
      </c>
      <c r="I81" s="335">
        <f t="shared" si="18"/>
        <v>172210.5840531849</v>
      </c>
      <c r="J81" s="336">
        <f t="shared" si="19"/>
        <v>215263.2300664811</v>
      </c>
      <c r="M81" s="337" t="s">
        <v>214</v>
      </c>
      <c r="N81" s="333" t="s">
        <v>137</v>
      </c>
      <c r="O81" s="90">
        <f>'2023 (Cas)'!O81*1.02</f>
        <v>163547.28021600001</v>
      </c>
      <c r="P81" s="90">
        <f t="shared" si="20"/>
        <v>83.602443560894571</v>
      </c>
      <c r="Q81" s="333">
        <v>37.5</v>
      </c>
      <c r="R81" s="334">
        <f t="shared" si="21"/>
        <v>21670.014628620003</v>
      </c>
      <c r="S81" s="334">
        <f t="shared" si="22"/>
        <v>10094.342569031791</v>
      </c>
      <c r="T81" s="334">
        <f t="shared" si="12"/>
        <v>1226.60460162</v>
      </c>
      <c r="U81" s="335">
        <f t="shared" si="13"/>
        <v>196538.2420152718</v>
      </c>
      <c r="V81" s="336">
        <f t="shared" si="23"/>
        <v>245672.80251908975</v>
      </c>
    </row>
    <row r="82" spans="1:22" s="338" customFormat="1" ht="14.4" x14ac:dyDescent="0.3">
      <c r="A82" s="337" t="s">
        <v>115</v>
      </c>
      <c r="B82" s="333" t="s">
        <v>134</v>
      </c>
      <c r="C82" s="90">
        <f>'2023 (Cas)'!C82*1.02</f>
        <v>147046.59864000001</v>
      </c>
      <c r="D82" s="90">
        <f t="shared" si="14"/>
        <v>75.167590359105446</v>
      </c>
      <c r="E82" s="333">
        <v>37.5</v>
      </c>
      <c r="F82" s="334">
        <f t="shared" si="15"/>
        <v>19483.674319800004</v>
      </c>
      <c r="G82" s="334">
        <f t="shared" si="16"/>
        <v>9279.3998698659761</v>
      </c>
      <c r="H82" s="334">
        <f t="shared" si="17"/>
        <v>1102.8494898000001</v>
      </c>
      <c r="I82" s="335">
        <f t="shared" si="18"/>
        <v>176912.52231946599</v>
      </c>
      <c r="J82" s="336">
        <f t="shared" si="19"/>
        <v>221140.65289933249</v>
      </c>
      <c r="M82" s="337" t="s">
        <v>215</v>
      </c>
      <c r="N82" s="333" t="s">
        <v>137</v>
      </c>
      <c r="O82" s="90">
        <f>'2023 (Cas)'!O82*1.02</f>
        <v>168743.52680399999</v>
      </c>
      <c r="P82" s="90">
        <f t="shared" si="20"/>
        <v>86.258671848690085</v>
      </c>
      <c r="Q82" s="333">
        <v>37.5</v>
      </c>
      <c r="R82" s="334">
        <f t="shared" si="21"/>
        <v>22358.517301529999</v>
      </c>
      <c r="S82" s="334">
        <f t="shared" si="22"/>
        <v>10415.061403751384</v>
      </c>
      <c r="T82" s="334">
        <f t="shared" si="12"/>
        <v>1265.5764510299998</v>
      </c>
      <c r="U82" s="335">
        <f t="shared" si="13"/>
        <v>202782.68196031137</v>
      </c>
      <c r="V82" s="336">
        <f t="shared" si="23"/>
        <v>253478.35245038921</v>
      </c>
    </row>
    <row r="83" spans="1:22" s="338" customFormat="1" ht="14.4" x14ac:dyDescent="0.3">
      <c r="A83" s="337" t="s">
        <v>116</v>
      </c>
      <c r="B83" s="333" t="s">
        <v>134</v>
      </c>
      <c r="C83" s="90">
        <f>'2023 (Cas)'!C83*1.02</f>
        <v>153552.35509200001</v>
      </c>
      <c r="D83" s="90">
        <f t="shared" si="14"/>
        <v>78.493216660447303</v>
      </c>
      <c r="E83" s="333">
        <v>37.5</v>
      </c>
      <c r="F83" s="334">
        <f t="shared" si="15"/>
        <v>20345.687049690001</v>
      </c>
      <c r="G83" s="334">
        <f t="shared" si="16"/>
        <v>9689.94670421925</v>
      </c>
      <c r="H83" s="334">
        <f t="shared" si="17"/>
        <v>1151.6426631900001</v>
      </c>
      <c r="I83" s="335">
        <f t="shared" si="18"/>
        <v>184739.63150909924</v>
      </c>
      <c r="J83" s="336">
        <f t="shared" si="19"/>
        <v>230924.53938637406</v>
      </c>
      <c r="M83" s="337" t="s">
        <v>216</v>
      </c>
      <c r="N83" s="333" t="s">
        <v>137</v>
      </c>
      <c r="O83" s="90">
        <f>'2023 (Cas)'!O83*1.02</f>
        <v>173941.91661600003</v>
      </c>
      <c r="P83" s="90">
        <f t="shared" si="20"/>
        <v>88.91599571424922</v>
      </c>
      <c r="Q83" s="333">
        <v>37.5</v>
      </c>
      <c r="R83" s="334">
        <f t="shared" si="21"/>
        <v>23047.303951620004</v>
      </c>
      <c r="S83" s="334">
        <f t="shared" si="22"/>
        <v>10735.912520935291</v>
      </c>
      <c r="T83" s="334">
        <f t="shared" si="12"/>
        <v>1304.5643746200001</v>
      </c>
      <c r="U83" s="335">
        <f t="shared" si="13"/>
        <v>209029.69746317534</v>
      </c>
      <c r="V83" s="336">
        <f t="shared" si="23"/>
        <v>261287.12182896916</v>
      </c>
    </row>
    <row r="84" spans="1:22" s="338" customFormat="1" ht="14.4" x14ac:dyDescent="0.3">
      <c r="A84" s="337" t="s">
        <v>117</v>
      </c>
      <c r="B84" s="333" t="s">
        <v>134</v>
      </c>
      <c r="C84" s="90">
        <f>'2023 (Cas)'!C84*1.02</f>
        <v>158755.03135200002</v>
      </c>
      <c r="D84" s="90">
        <f t="shared" si="14"/>
        <v>81.152731681533552</v>
      </c>
      <c r="E84" s="333">
        <v>37.5</v>
      </c>
      <c r="F84" s="334">
        <f t="shared" si="15"/>
        <v>21035.041654140005</v>
      </c>
      <c r="G84" s="334">
        <f t="shared" si="16"/>
        <v>10018.262448048132</v>
      </c>
      <c r="H84" s="334">
        <f t="shared" si="17"/>
        <v>1190.66273514</v>
      </c>
      <c r="I84" s="335">
        <f t="shared" si="18"/>
        <v>190998.99818932815</v>
      </c>
      <c r="J84" s="336">
        <f t="shared" si="19"/>
        <v>238748.74773666018</v>
      </c>
      <c r="M84" s="337" t="s">
        <v>217</v>
      </c>
      <c r="N84" s="333" t="s">
        <v>137</v>
      </c>
      <c r="O84" s="90">
        <f>'2023 (Cas)'!O84*1.02</f>
        <v>202532.52477600001</v>
      </c>
      <c r="P84" s="90">
        <f t="shared" si="20"/>
        <v>103.53100308038339</v>
      </c>
      <c r="Q84" s="333">
        <v>37.5</v>
      </c>
      <c r="R84" s="334">
        <f t="shared" si="21"/>
        <v>26835.559532820003</v>
      </c>
      <c r="S84" s="334">
        <f t="shared" si="22"/>
        <v>12500.560594830691</v>
      </c>
      <c r="T84" s="334">
        <f t="shared" si="12"/>
        <v>1518.9939358199999</v>
      </c>
      <c r="U84" s="335">
        <f t="shared" si="13"/>
        <v>243387.63883947072</v>
      </c>
      <c r="V84" s="336">
        <f t="shared" si="23"/>
        <v>304234.54854933842</v>
      </c>
    </row>
    <row r="85" spans="1:22" s="338" customFormat="1" ht="14.4" x14ac:dyDescent="0.3">
      <c r="A85" s="337" t="s">
        <v>118</v>
      </c>
      <c r="B85" s="333" t="s">
        <v>134</v>
      </c>
      <c r="C85" s="90">
        <f>'2023 (Cas)'!C85*1.02</f>
        <v>163961.99406000003</v>
      </c>
      <c r="D85" s="90">
        <f t="shared" si="14"/>
        <v>83.814437858146974</v>
      </c>
      <c r="E85" s="333">
        <v>37.5</v>
      </c>
      <c r="F85" s="334">
        <f t="shared" si="15"/>
        <v>21724.964212950006</v>
      </c>
      <c r="G85" s="334">
        <f t="shared" si="16"/>
        <v>10346.84868888532</v>
      </c>
      <c r="H85" s="334">
        <f t="shared" si="17"/>
        <v>1229.7149554500002</v>
      </c>
      <c r="I85" s="335">
        <f t="shared" si="18"/>
        <v>197263.52191728534</v>
      </c>
      <c r="J85" s="336">
        <f t="shared" si="19"/>
        <v>246579.40239660669</v>
      </c>
    </row>
    <row r="86" spans="1:22" s="338" customFormat="1" ht="14.4" x14ac:dyDescent="0.3">
      <c r="A86" s="337" t="s">
        <v>119</v>
      </c>
      <c r="B86" s="333" t="s">
        <v>134</v>
      </c>
      <c r="C86" s="90">
        <f>'2023 (Cas)'!C86*1.02</f>
        <v>169167.885156</v>
      </c>
      <c r="D86" s="90">
        <f t="shared" si="14"/>
        <v>86.475596245878592</v>
      </c>
      <c r="E86" s="333">
        <v>37.5</v>
      </c>
      <c r="F86" s="334">
        <f t="shared" si="15"/>
        <v>22414.744783170001</v>
      </c>
      <c r="G86" s="334">
        <f t="shared" si="16"/>
        <v>10675.36730547043</v>
      </c>
      <c r="H86" s="334">
        <f t="shared" si="17"/>
        <v>1268.7591386700001</v>
      </c>
      <c r="I86" s="335">
        <f t="shared" si="18"/>
        <v>203526.75638331042</v>
      </c>
      <c r="J86" s="336">
        <f t="shared" si="19"/>
        <v>254408.44547913803</v>
      </c>
    </row>
    <row r="87" spans="1:22" s="338" customFormat="1" ht="14.4" x14ac:dyDescent="0.3">
      <c r="A87" s="337" t="s">
        <v>120</v>
      </c>
      <c r="B87" s="333" t="s">
        <v>134</v>
      </c>
      <c r="C87" s="90">
        <f>'2023 (Cas)'!C87*1.02</f>
        <v>197800.28618400003</v>
      </c>
      <c r="D87" s="90">
        <f t="shared" si="14"/>
        <v>101.11196737840257</v>
      </c>
      <c r="E87" s="333">
        <v>37.5</v>
      </c>
      <c r="F87" s="334">
        <f t="shared" si="15"/>
        <v>26208.537919380004</v>
      </c>
      <c r="G87" s="334">
        <f t="shared" si="16"/>
        <v>12482.21969668854</v>
      </c>
      <c r="H87" s="334">
        <f t="shared" si="17"/>
        <v>1483.5021463800001</v>
      </c>
      <c r="I87" s="335">
        <f t="shared" si="18"/>
        <v>237974.54594644858</v>
      </c>
      <c r="J87" s="336">
        <f t="shared" si="19"/>
        <v>297468.18243306072</v>
      </c>
    </row>
    <row r="88" spans="1:22" s="338" customFormat="1" ht="14.4" x14ac:dyDescent="0.3">
      <c r="J88" s="340"/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opLeftCell="B1" workbookViewId="0">
      <selection activeCell="U23" sqref="U23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7.6640625" customWidth="1"/>
    <col min="4" max="4" width="11" customWidth="1"/>
    <col min="5" max="5" width="8.5546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7.6640625" customWidth="1"/>
    <col min="16" max="16" width="10.5546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1275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1272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1272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126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126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'2024 (Cas)'!C5*1.02</f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f>'2024 (Cas)'!O5*1.02</f>
        <v>54621.606761279996</v>
      </c>
      <c r="P5" s="90">
        <f>+O5*12/313/75</f>
        <v>27.921588120782108</v>
      </c>
      <c r="Q5" s="333">
        <v>37.5</v>
      </c>
      <c r="R5" s="334">
        <f>O5*R$4</f>
        <v>7237.3628958695999</v>
      </c>
      <c r="S5" s="334">
        <f>(O5+R5)*5.45%</f>
        <v>3371.3138463146529</v>
      </c>
      <c r="T5" s="334">
        <f>(O5)*0.75%</f>
        <v>409.66205070959995</v>
      </c>
      <c r="U5" s="335">
        <f>O5+R5+S5+T5</f>
        <v>65639.945554173843</v>
      </c>
      <c r="V5" s="336">
        <f>U5*1.25</f>
        <v>82049.931942717303</v>
      </c>
    </row>
    <row r="6" spans="1:22" s="338" customFormat="1" ht="14.4" x14ac:dyDescent="0.3">
      <c r="A6" s="337" t="s">
        <v>138</v>
      </c>
      <c r="B6" s="333" t="s">
        <v>134</v>
      </c>
      <c r="C6" s="90">
        <f>'2024 (Cas)'!C6*1.02</f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f>'2024 (Cas)'!O6*1.02</f>
        <v>56144.217387600002</v>
      </c>
      <c r="P6" s="90">
        <f t="shared" ref="P6:P69" si="6">+O6*12/313/75</f>
        <v>28.699919431361025</v>
      </c>
      <c r="Q6" s="333">
        <v>37.5</v>
      </c>
      <c r="R6" s="334">
        <f t="shared" ref="R6:R69" si="7">O6*R$4</f>
        <v>7439.1088038570006</v>
      </c>
      <c r="S6" s="334">
        <f t="shared" ref="S6:S69" si="8">(O6+R6)*5.45%</f>
        <v>3465.2912774344068</v>
      </c>
      <c r="T6" s="334">
        <f t="shared" ref="T6:T67" si="9">(O6)*0.75%</f>
        <v>421.08163040699998</v>
      </c>
      <c r="U6" s="335">
        <f t="shared" ref="U6:U67" si="10">O6+R6+S6+T6</f>
        <v>67469.699099298407</v>
      </c>
      <c r="V6" s="336">
        <f t="shared" ref="V6:V69" si="11">U6*1.25</f>
        <v>84337.123874123004</v>
      </c>
    </row>
    <row r="7" spans="1:22" s="338" customFormat="1" ht="14.4" x14ac:dyDescent="0.3">
      <c r="A7" s="337" t="s">
        <v>140</v>
      </c>
      <c r="B7" s="333" t="s">
        <v>134</v>
      </c>
      <c r="C7" s="90">
        <f>'2024 (Cas)'!C7*1.02</f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f>'2024 (Cas)'!O7*1.02</f>
        <v>57694.154119920007</v>
      </c>
      <c r="P7" s="90">
        <f t="shared" si="6"/>
        <v>29.492219358425562</v>
      </c>
      <c r="Q7" s="333">
        <v>37.5</v>
      </c>
      <c r="R7" s="334">
        <f t="shared" si="7"/>
        <v>7644.475420889401</v>
      </c>
      <c r="S7" s="334">
        <f t="shared" si="8"/>
        <v>3560.9553099741129</v>
      </c>
      <c r="T7" s="334">
        <f t="shared" si="9"/>
        <v>432.70615589940002</v>
      </c>
      <c r="U7" s="335">
        <f t="shared" si="10"/>
        <v>69332.291006682921</v>
      </c>
      <c r="V7" s="336">
        <f t="shared" si="11"/>
        <v>86665.363758353647</v>
      </c>
    </row>
    <row r="8" spans="1:22" s="338" customFormat="1" ht="14.4" x14ac:dyDescent="0.3">
      <c r="A8" s="337" t="s">
        <v>41</v>
      </c>
      <c r="B8" s="333" t="s">
        <v>134</v>
      </c>
      <c r="C8" s="90">
        <f>'2024 (Cas)'!C8*1.02</f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f>'2024 (Cas)'!O8*1.02</f>
        <v>59247.369984960009</v>
      </c>
      <c r="P8" s="90">
        <f t="shared" si="6"/>
        <v>30.286195519468379</v>
      </c>
      <c r="Q8" s="333">
        <v>37.5</v>
      </c>
      <c r="R8" s="334">
        <f t="shared" si="7"/>
        <v>7850.2765230072018</v>
      </c>
      <c r="S8" s="334">
        <f t="shared" si="8"/>
        <v>3656.8217346842125</v>
      </c>
      <c r="T8" s="334">
        <f t="shared" si="9"/>
        <v>444.35527488720004</v>
      </c>
      <c r="U8" s="335">
        <f t="shared" si="10"/>
        <v>71198.823517538622</v>
      </c>
      <c r="V8" s="336">
        <f t="shared" si="11"/>
        <v>88998.529396923273</v>
      </c>
    </row>
    <row r="9" spans="1:22" s="338" customFormat="1" ht="14.4" x14ac:dyDescent="0.3">
      <c r="A9" s="337" t="s">
        <v>42</v>
      </c>
      <c r="B9" s="333" t="s">
        <v>134</v>
      </c>
      <c r="C9" s="90">
        <f>'2024 (Cas)'!C9*1.02</f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f>'2024 (Cas)'!O9*1.02</f>
        <v>60800.585850000003</v>
      </c>
      <c r="P9" s="90">
        <f t="shared" si="6"/>
        <v>31.080171680511182</v>
      </c>
      <c r="Q9" s="333">
        <v>37.5</v>
      </c>
      <c r="R9" s="334">
        <f t="shared" si="7"/>
        <v>8056.0776251250008</v>
      </c>
      <c r="S9" s="334">
        <f t="shared" si="8"/>
        <v>3752.6881593943131</v>
      </c>
      <c r="T9" s="334">
        <f t="shared" si="9"/>
        <v>456.00439387500001</v>
      </c>
      <c r="U9" s="335">
        <f t="shared" si="10"/>
        <v>73065.356028394322</v>
      </c>
      <c r="V9" s="336">
        <f t="shared" si="11"/>
        <v>91331.695035492899</v>
      </c>
    </row>
    <row r="10" spans="1:22" s="338" customFormat="1" ht="14.4" x14ac:dyDescent="0.3">
      <c r="A10" s="337" t="s">
        <v>43</v>
      </c>
      <c r="B10" s="333" t="s">
        <v>134</v>
      </c>
      <c r="C10" s="90">
        <f>'2024 (Cas)'!C10*1.02</f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f>'2024 (Cas)'!O10*1.02</f>
        <v>61615.996853040007</v>
      </c>
      <c r="P10" s="90">
        <f t="shared" si="6"/>
        <v>31.496995196442178</v>
      </c>
      <c r="Q10" s="333">
        <v>37.5</v>
      </c>
      <c r="R10" s="334">
        <f t="shared" si="7"/>
        <v>8164.1195830278011</v>
      </c>
      <c r="S10" s="334">
        <f t="shared" si="8"/>
        <v>3803.0163457656954</v>
      </c>
      <c r="T10" s="334">
        <f t="shared" si="9"/>
        <v>462.11997639780003</v>
      </c>
      <c r="U10" s="335">
        <f t="shared" si="10"/>
        <v>74045.25275823129</v>
      </c>
      <c r="V10" s="336">
        <f t="shared" si="11"/>
        <v>92556.565947789117</v>
      </c>
    </row>
    <row r="11" spans="1:22" s="338" customFormat="1" ht="14.4" x14ac:dyDescent="0.3">
      <c r="A11" s="337" t="s">
        <v>44</v>
      </c>
      <c r="B11" s="333" t="s">
        <v>134</v>
      </c>
      <c r="C11" s="90">
        <f>'2024 (Cas)'!C11*1.02</f>
        <v>53342.745000480005</v>
      </c>
      <c r="D11" s="90">
        <f t="shared" si="0"/>
        <v>27.267856869254953</v>
      </c>
      <c r="E11" s="333">
        <v>37.5</v>
      </c>
      <c r="F11" s="334">
        <f t="shared" si="1"/>
        <v>7067.9137125636007</v>
      </c>
      <c r="G11" s="334">
        <f t="shared" si="2"/>
        <v>3366.2027248082154</v>
      </c>
      <c r="H11" s="334">
        <f t="shared" si="3"/>
        <v>400.0705875036</v>
      </c>
      <c r="I11" s="335">
        <f t="shared" si="4"/>
        <v>64176.932025355425</v>
      </c>
      <c r="J11" s="336">
        <f t="shared" si="5"/>
        <v>80221.165031694283</v>
      </c>
      <c r="M11" s="337" t="s">
        <v>145</v>
      </c>
      <c r="N11" s="333" t="s">
        <v>137</v>
      </c>
      <c r="O11" s="90">
        <f>'2024 (Cas)'!O11*1.02</f>
        <v>62433.593944560002</v>
      </c>
      <c r="P11" s="90">
        <f t="shared" si="6"/>
        <v>31.914936201692012</v>
      </c>
      <c r="Q11" s="333">
        <v>37.5</v>
      </c>
      <c r="R11" s="334">
        <f t="shared" si="7"/>
        <v>8272.4511976541999</v>
      </c>
      <c r="S11" s="334">
        <f t="shared" si="8"/>
        <v>3853.479460250674</v>
      </c>
      <c r="T11" s="334">
        <f t="shared" si="9"/>
        <v>468.25195458420001</v>
      </c>
      <c r="U11" s="335">
        <f t="shared" si="10"/>
        <v>75027.776557049074</v>
      </c>
      <c r="V11" s="336">
        <f t="shared" si="11"/>
        <v>93784.720696311342</v>
      </c>
    </row>
    <row r="12" spans="1:22" s="338" customFormat="1" ht="14.4" x14ac:dyDescent="0.3">
      <c r="A12" s="337" t="s">
        <v>45</v>
      </c>
      <c r="B12" s="333" t="s">
        <v>134</v>
      </c>
      <c r="C12" s="90">
        <f>'2024 (Cas)'!C12*1.02</f>
        <v>54457.650125280001</v>
      </c>
      <c r="D12" s="90">
        <f t="shared" si="0"/>
        <v>27.837776421868373</v>
      </c>
      <c r="E12" s="333">
        <v>37.5</v>
      </c>
      <c r="F12" s="334">
        <f t="shared" si="1"/>
        <v>7215.6386415996003</v>
      </c>
      <c r="G12" s="334">
        <f t="shared" si="2"/>
        <v>3436.558996668065</v>
      </c>
      <c r="H12" s="334">
        <f t="shared" si="3"/>
        <v>408.43237593959998</v>
      </c>
      <c r="I12" s="335">
        <f t="shared" si="4"/>
        <v>65518.280139487266</v>
      </c>
      <c r="J12" s="336">
        <f t="shared" si="5"/>
        <v>81897.850174359075</v>
      </c>
      <c r="M12" s="337" t="s">
        <v>146</v>
      </c>
      <c r="N12" s="333" t="s">
        <v>137</v>
      </c>
      <c r="O12" s="90">
        <f>'2024 (Cas)'!O12*1.02</f>
        <v>64007.577650160005</v>
      </c>
      <c r="P12" s="90">
        <f t="shared" si="6"/>
        <v>32.719528511263903</v>
      </c>
      <c r="Q12" s="333">
        <v>37.5</v>
      </c>
      <c r="R12" s="334">
        <f t="shared" si="7"/>
        <v>8481.0040386462006</v>
      </c>
      <c r="S12" s="334">
        <f t="shared" si="8"/>
        <v>3950.6277020399384</v>
      </c>
      <c r="T12" s="334">
        <f t="shared" si="9"/>
        <v>480.05683237620002</v>
      </c>
      <c r="U12" s="335">
        <f t="shared" si="10"/>
        <v>76919.266223222352</v>
      </c>
      <c r="V12" s="336">
        <f t="shared" si="11"/>
        <v>96149.082779027944</v>
      </c>
    </row>
    <row r="13" spans="1:22" s="338" customFormat="1" ht="14.4" x14ac:dyDescent="0.3">
      <c r="A13" s="337" t="s">
        <v>46</v>
      </c>
      <c r="B13" s="333" t="s">
        <v>134</v>
      </c>
      <c r="C13" s="90">
        <f>'2024 (Cas)'!C13*1.02</f>
        <v>55582.392648240006</v>
      </c>
      <c r="D13" s="90">
        <f t="shared" si="0"/>
        <v>28.412724676416619</v>
      </c>
      <c r="E13" s="333">
        <v>37.5</v>
      </c>
      <c r="F13" s="334">
        <f t="shared" si="1"/>
        <v>7364.6670258918011</v>
      </c>
      <c r="G13" s="334">
        <f t="shared" si="2"/>
        <v>3507.5360591619724</v>
      </c>
      <c r="H13" s="334">
        <f t="shared" si="3"/>
        <v>416.86794486180003</v>
      </c>
      <c r="I13" s="335">
        <f t="shared" si="4"/>
        <v>66871.463678155589</v>
      </c>
      <c r="J13" s="336">
        <f t="shared" si="5"/>
        <v>83589.329597694479</v>
      </c>
      <c r="M13" s="337" t="s">
        <v>147</v>
      </c>
      <c r="N13" s="333" t="s">
        <v>137</v>
      </c>
      <c r="O13" s="90">
        <f>'2024 (Cas)'!O13*1.02</f>
        <v>64981.480067999997</v>
      </c>
      <c r="P13" s="90">
        <f t="shared" si="6"/>
        <v>33.217370002811499</v>
      </c>
      <c r="Q13" s="333">
        <v>37.5</v>
      </c>
      <c r="R13" s="334">
        <f t="shared" si="7"/>
        <v>8610.0461090099998</v>
      </c>
      <c r="S13" s="334">
        <f t="shared" si="8"/>
        <v>4010.7381766470453</v>
      </c>
      <c r="T13" s="334">
        <f t="shared" si="9"/>
        <v>487.36110050999997</v>
      </c>
      <c r="U13" s="335">
        <f t="shared" si="10"/>
        <v>78089.62545416705</v>
      </c>
      <c r="V13" s="336">
        <f t="shared" si="11"/>
        <v>97612.031817708805</v>
      </c>
    </row>
    <row r="14" spans="1:22" s="338" customFormat="1" ht="14.4" x14ac:dyDescent="0.3">
      <c r="A14" s="337" t="s">
        <v>47</v>
      </c>
      <c r="B14" s="333" t="s">
        <v>134</v>
      </c>
      <c r="C14" s="90">
        <f>'2024 (Cas)'!C14*1.02</f>
        <v>57258.029468159999</v>
      </c>
      <c r="D14" s="90">
        <f t="shared" si="0"/>
        <v>29.269280239315012</v>
      </c>
      <c r="E14" s="333">
        <v>37.5</v>
      </c>
      <c r="F14" s="334">
        <f t="shared" si="1"/>
        <v>7586.6889045312</v>
      </c>
      <c r="G14" s="334">
        <f t="shared" si="2"/>
        <v>3613.2773971630986</v>
      </c>
      <c r="H14" s="334">
        <f t="shared" si="3"/>
        <v>429.43522101119999</v>
      </c>
      <c r="I14" s="335">
        <f t="shared" si="4"/>
        <v>68887.430990865498</v>
      </c>
      <c r="J14" s="336">
        <f t="shared" si="5"/>
        <v>86109.288738581876</v>
      </c>
      <c r="M14" s="337" t="s">
        <v>148</v>
      </c>
      <c r="N14" s="333" t="s">
        <v>137</v>
      </c>
      <c r="O14" s="90">
        <f>'2024 (Cas)'!O14*1.02</f>
        <v>65949.917264640011</v>
      </c>
      <c r="P14" s="90">
        <f t="shared" si="6"/>
        <v>33.712417771061986</v>
      </c>
      <c r="Q14" s="333">
        <v>37.5</v>
      </c>
      <c r="R14" s="334">
        <f t="shared" si="7"/>
        <v>8738.364037564801</v>
      </c>
      <c r="S14" s="334">
        <f t="shared" si="8"/>
        <v>4070.5113309701619</v>
      </c>
      <c r="T14" s="334">
        <f t="shared" si="9"/>
        <v>494.62437948480004</v>
      </c>
      <c r="U14" s="335">
        <f t="shared" si="10"/>
        <v>79253.41701265976</v>
      </c>
      <c r="V14" s="336">
        <f t="shared" si="11"/>
        <v>99066.771265824704</v>
      </c>
    </row>
    <row r="15" spans="1:22" s="338" customFormat="1" ht="14.4" x14ac:dyDescent="0.3">
      <c r="A15" s="337" t="s">
        <v>48</v>
      </c>
      <c r="B15" s="333" t="s">
        <v>134</v>
      </c>
      <c r="C15" s="90">
        <f>'2024 (Cas)'!C15*1.02</f>
        <v>58381.678946879998</v>
      </c>
      <c r="D15" s="90">
        <f t="shared" si="0"/>
        <v>29.843669749203837</v>
      </c>
      <c r="E15" s="333">
        <v>37.5</v>
      </c>
      <c r="F15" s="334">
        <f t="shared" si="1"/>
        <v>7735.5724604615998</v>
      </c>
      <c r="G15" s="334">
        <f t="shared" si="2"/>
        <v>3684.1854829198878</v>
      </c>
      <c r="H15" s="334">
        <f t="shared" si="3"/>
        <v>437.86259210159994</v>
      </c>
      <c r="I15" s="335">
        <f t="shared" si="4"/>
        <v>70239.299482363087</v>
      </c>
      <c r="J15" s="336">
        <f t="shared" si="5"/>
        <v>87799.124352953862</v>
      </c>
      <c r="M15" s="337" t="s">
        <v>149</v>
      </c>
      <c r="N15" s="333" t="s">
        <v>137</v>
      </c>
      <c r="O15" s="90">
        <f>'2024 (Cas)'!O15*1.02</f>
        <v>67885.698613680011</v>
      </c>
      <c r="P15" s="90">
        <f t="shared" si="6"/>
        <v>34.701954562903524</v>
      </c>
      <c r="Q15" s="333">
        <v>37.5</v>
      </c>
      <c r="R15" s="334">
        <f t="shared" si="7"/>
        <v>8994.8550663126025</v>
      </c>
      <c r="S15" s="334">
        <f t="shared" si="8"/>
        <v>4189.9901755595974</v>
      </c>
      <c r="T15" s="334">
        <f t="shared" si="9"/>
        <v>509.14273960260005</v>
      </c>
      <c r="U15" s="335">
        <f t="shared" si="10"/>
        <v>81579.68659515481</v>
      </c>
      <c r="V15" s="336">
        <f t="shared" si="11"/>
        <v>101974.60824394351</v>
      </c>
    </row>
    <row r="16" spans="1:22" s="338" customFormat="1" ht="14.4" x14ac:dyDescent="0.3">
      <c r="A16" s="337" t="s">
        <v>49</v>
      </c>
      <c r="B16" s="333" t="s">
        <v>134</v>
      </c>
      <c r="C16" s="90">
        <f>'2024 (Cas)'!C16*1.02</f>
        <v>59220.043878960008</v>
      </c>
      <c r="D16" s="90">
        <f t="shared" si="0"/>
        <v>30.272226902982755</v>
      </c>
      <c r="E16" s="333">
        <v>37.5</v>
      </c>
      <c r="F16" s="334">
        <f t="shared" si="1"/>
        <v>7846.6558139622011</v>
      </c>
      <c r="G16" s="334">
        <f t="shared" si="2"/>
        <v>3737.0906402890109</v>
      </c>
      <c r="H16" s="334">
        <f t="shared" si="3"/>
        <v>444.15032909220002</v>
      </c>
      <c r="I16" s="335">
        <f t="shared" si="4"/>
        <v>71247.940662303416</v>
      </c>
      <c r="J16" s="336">
        <f t="shared" si="5"/>
        <v>89059.925827879269</v>
      </c>
      <c r="M16" s="337" t="s">
        <v>150</v>
      </c>
      <c r="N16" s="333" t="s">
        <v>137</v>
      </c>
      <c r="O16" s="90">
        <f>'2024 (Cas)'!O16*1.02</f>
        <v>69829.131272400002</v>
      </c>
      <c r="P16" s="90">
        <f t="shared" si="6"/>
        <v>35.695402567361022</v>
      </c>
      <c r="Q16" s="333">
        <v>37.5</v>
      </c>
      <c r="R16" s="334">
        <f t="shared" si="7"/>
        <v>9252.3598935930004</v>
      </c>
      <c r="S16" s="334">
        <f t="shared" si="8"/>
        <v>4309.9412685466186</v>
      </c>
      <c r="T16" s="334">
        <f t="shared" si="9"/>
        <v>523.71848454300005</v>
      </c>
      <c r="U16" s="335">
        <f t="shared" si="10"/>
        <v>83915.150919082633</v>
      </c>
      <c r="V16" s="336">
        <f t="shared" si="11"/>
        <v>104893.93864885329</v>
      </c>
    </row>
    <row r="17" spans="1:22" s="338" customFormat="1" ht="14.4" x14ac:dyDescent="0.3">
      <c r="A17" s="337" t="s">
        <v>50</v>
      </c>
      <c r="B17" s="333" t="s">
        <v>134</v>
      </c>
      <c r="C17" s="90">
        <f>'2024 (Cas)'!C17*1.02</f>
        <v>60348.065534640009</v>
      </c>
      <c r="D17" s="90">
        <f t="shared" si="0"/>
        <v>30.848851391509271</v>
      </c>
      <c r="E17" s="333">
        <v>37.5</v>
      </c>
      <c r="F17" s="334">
        <f t="shared" si="1"/>
        <v>7996.1186833398015</v>
      </c>
      <c r="G17" s="334">
        <f t="shared" si="2"/>
        <v>3808.2746329942706</v>
      </c>
      <c r="H17" s="334">
        <f t="shared" si="3"/>
        <v>452.61049150980006</v>
      </c>
      <c r="I17" s="335">
        <f t="shared" si="4"/>
        <v>72605.069342483883</v>
      </c>
      <c r="J17" s="336">
        <f t="shared" si="5"/>
        <v>90756.336678104853</v>
      </c>
      <c r="M17" s="337" t="s">
        <v>151</v>
      </c>
      <c r="N17" s="333" t="s">
        <v>137</v>
      </c>
      <c r="O17" s="90">
        <f>'2024 (Cas)'!O17*1.02</f>
        <v>71766.005665680001</v>
      </c>
      <c r="P17" s="90">
        <f t="shared" si="6"/>
        <v>36.685498103861988</v>
      </c>
      <c r="Q17" s="333">
        <v>37.5</v>
      </c>
      <c r="R17" s="334">
        <f t="shared" si="7"/>
        <v>9508.9957507026011</v>
      </c>
      <c r="S17" s="334">
        <f t="shared" si="8"/>
        <v>4429.4875771928519</v>
      </c>
      <c r="T17" s="334">
        <f t="shared" si="9"/>
        <v>538.24504249259996</v>
      </c>
      <c r="U17" s="335">
        <f t="shared" si="10"/>
        <v>86242.734036068054</v>
      </c>
      <c r="V17" s="336">
        <f t="shared" si="11"/>
        <v>107803.41754508507</v>
      </c>
    </row>
    <row r="18" spans="1:22" s="338" customFormat="1" ht="14.4" x14ac:dyDescent="0.3">
      <c r="A18" s="337" t="s">
        <v>51</v>
      </c>
      <c r="B18" s="333" t="s">
        <v>134</v>
      </c>
      <c r="C18" s="90">
        <f>'2024 (Cas)'!C18*1.02</f>
        <v>62037.911929680005</v>
      </c>
      <c r="D18" s="90">
        <f t="shared" si="0"/>
        <v>31.712670634980192</v>
      </c>
      <c r="E18" s="333">
        <v>37.5</v>
      </c>
      <c r="F18" s="334">
        <f t="shared" si="1"/>
        <v>8220.0233306826012</v>
      </c>
      <c r="G18" s="334">
        <f t="shared" si="2"/>
        <v>3914.9126685779247</v>
      </c>
      <c r="H18" s="334">
        <f t="shared" si="3"/>
        <v>465.28433947260004</v>
      </c>
      <c r="I18" s="335">
        <f t="shared" si="4"/>
        <v>74638.132268413116</v>
      </c>
      <c r="J18" s="336">
        <f t="shared" si="5"/>
        <v>93297.665335516387</v>
      </c>
      <c r="M18" s="337" t="s">
        <v>152</v>
      </c>
      <c r="N18" s="333" t="s">
        <v>137</v>
      </c>
      <c r="O18" s="90">
        <f>'2024 (Cas)'!O18*1.02</f>
        <v>73705.066147439997</v>
      </c>
      <c r="P18" s="90">
        <f t="shared" si="6"/>
        <v>37.676711129681792</v>
      </c>
      <c r="Q18" s="333">
        <v>37.5</v>
      </c>
      <c r="R18" s="334">
        <f t="shared" si="7"/>
        <v>9765.9212645358002</v>
      </c>
      <c r="S18" s="334">
        <f t="shared" si="8"/>
        <v>4549.1688139526814</v>
      </c>
      <c r="T18" s="334">
        <f t="shared" si="9"/>
        <v>552.78799610579995</v>
      </c>
      <c r="U18" s="335">
        <f t="shared" si="10"/>
        <v>88572.94422203429</v>
      </c>
      <c r="V18" s="336">
        <f t="shared" si="11"/>
        <v>110716.18027754287</v>
      </c>
    </row>
    <row r="19" spans="1:22" s="338" customFormat="1" ht="14.4" x14ac:dyDescent="0.3">
      <c r="A19" s="337" t="s">
        <v>52</v>
      </c>
      <c r="B19" s="333" t="s">
        <v>134</v>
      </c>
      <c r="C19" s="90">
        <f>'2024 (Cas)'!C19*1.02</f>
        <v>63727.758324720002</v>
      </c>
      <c r="D19" s="90">
        <f t="shared" si="0"/>
        <v>32.57648987845112</v>
      </c>
      <c r="E19" s="333">
        <v>37.5</v>
      </c>
      <c r="F19" s="334">
        <f t="shared" si="1"/>
        <v>8443.9279780254001</v>
      </c>
      <c r="G19" s="334">
        <f t="shared" si="2"/>
        <v>4021.5507041615783</v>
      </c>
      <c r="H19" s="334">
        <f t="shared" si="3"/>
        <v>477.95818743540002</v>
      </c>
      <c r="I19" s="335">
        <f t="shared" si="4"/>
        <v>76671.195194342377</v>
      </c>
      <c r="J19" s="336">
        <f t="shared" si="5"/>
        <v>95838.993992927979</v>
      </c>
      <c r="M19" s="337" t="s">
        <v>153</v>
      </c>
      <c r="N19" s="333" t="s">
        <v>137</v>
      </c>
      <c r="O19" s="90">
        <f>'2024 (Cas)'!O19*1.02</f>
        <v>75799.338911280007</v>
      </c>
      <c r="P19" s="90">
        <f t="shared" si="6"/>
        <v>38.74726589713994</v>
      </c>
      <c r="Q19" s="333">
        <v>37.5</v>
      </c>
      <c r="R19" s="334">
        <f t="shared" si="7"/>
        <v>10043.412405744601</v>
      </c>
      <c r="S19" s="334">
        <f t="shared" si="8"/>
        <v>4678.429946777841</v>
      </c>
      <c r="T19" s="334">
        <f t="shared" si="9"/>
        <v>568.49504183459999</v>
      </c>
      <c r="U19" s="335">
        <f t="shared" si="10"/>
        <v>91089.676305637055</v>
      </c>
      <c r="V19" s="336">
        <f t="shared" si="11"/>
        <v>113862.09538204632</v>
      </c>
    </row>
    <row r="20" spans="1:22" s="338" customFormat="1" ht="14.4" x14ac:dyDescent="0.3">
      <c r="A20" s="337" t="s">
        <v>53</v>
      </c>
      <c r="B20" s="333" t="s">
        <v>134</v>
      </c>
      <c r="C20" s="90">
        <f>'2024 (Cas)'!C20*1.02</f>
        <v>65420.883852480008</v>
      </c>
      <c r="D20" s="90">
        <f t="shared" si="0"/>
        <v>33.441985355900322</v>
      </c>
      <c r="E20" s="333">
        <v>37.5</v>
      </c>
      <c r="F20" s="334">
        <f t="shared" si="1"/>
        <v>8668.2671104536021</v>
      </c>
      <c r="G20" s="334">
        <f t="shared" si="2"/>
        <v>4128.3956699565861</v>
      </c>
      <c r="H20" s="334">
        <f t="shared" si="3"/>
        <v>490.65662889360004</v>
      </c>
      <c r="I20" s="335">
        <f t="shared" si="4"/>
        <v>78708.203261783798</v>
      </c>
      <c r="J20" s="336">
        <f t="shared" si="5"/>
        <v>98385.254077229751</v>
      </c>
      <c r="M20" s="337" t="s">
        <v>154</v>
      </c>
      <c r="N20" s="333" t="s">
        <v>137</v>
      </c>
      <c r="O20" s="90">
        <f>'2024 (Cas)'!O20*1.02</f>
        <v>77919.844736880012</v>
      </c>
      <c r="P20" s="90">
        <f t="shared" si="6"/>
        <v>39.831230536424286</v>
      </c>
      <c r="Q20" s="333">
        <v>37.5</v>
      </c>
      <c r="R20" s="334">
        <f t="shared" si="7"/>
        <v>10324.379427636602</v>
      </c>
      <c r="S20" s="334">
        <f t="shared" si="8"/>
        <v>4809.3102169661552</v>
      </c>
      <c r="T20" s="334">
        <f t="shared" si="9"/>
        <v>584.39883552660001</v>
      </c>
      <c r="U20" s="335">
        <f t="shared" si="10"/>
        <v>93637.933217009369</v>
      </c>
      <c r="V20" s="336">
        <f t="shared" si="11"/>
        <v>117047.41652126171</v>
      </c>
    </row>
    <row r="21" spans="1:22" s="338" customFormat="1" ht="14.4" x14ac:dyDescent="0.3">
      <c r="A21" s="337" t="s">
        <v>54</v>
      </c>
      <c r="B21" s="333" t="s">
        <v>134</v>
      </c>
      <c r="C21" s="90">
        <f>'2024 (Cas)'!C21*1.02</f>
        <v>67109.637203279999</v>
      </c>
      <c r="D21" s="90">
        <f t="shared" si="0"/>
        <v>34.305245854711821</v>
      </c>
      <c r="E21" s="333">
        <v>37.5</v>
      </c>
      <c r="F21" s="334">
        <f t="shared" si="1"/>
        <v>8892.0269294345999</v>
      </c>
      <c r="G21" s="334">
        <f t="shared" si="2"/>
        <v>4234.9647288031219</v>
      </c>
      <c r="H21" s="334">
        <f t="shared" si="3"/>
        <v>503.32227902459999</v>
      </c>
      <c r="I21" s="335">
        <f t="shared" si="4"/>
        <v>80739.951140542311</v>
      </c>
      <c r="J21" s="336">
        <f t="shared" si="5"/>
        <v>100924.93892567788</v>
      </c>
      <c r="M21" s="337" t="s">
        <v>155</v>
      </c>
      <c r="N21" s="333" t="s">
        <v>137</v>
      </c>
      <c r="O21" s="90">
        <f>'2024 (Cas)'!O21*1.02</f>
        <v>80017.396633440003</v>
      </c>
      <c r="P21" s="90">
        <f t="shared" si="6"/>
        <v>40.903461537860707</v>
      </c>
      <c r="Q21" s="333">
        <v>37.5</v>
      </c>
      <c r="R21" s="334">
        <f t="shared" si="7"/>
        <v>10602.305053930801</v>
      </c>
      <c r="S21" s="334">
        <f t="shared" si="8"/>
        <v>4938.7737419617088</v>
      </c>
      <c r="T21" s="334">
        <f t="shared" si="9"/>
        <v>600.13047475079998</v>
      </c>
      <c r="U21" s="335">
        <f t="shared" si="10"/>
        <v>96158.605904083306</v>
      </c>
      <c r="V21" s="336">
        <f t="shared" si="11"/>
        <v>120198.25738010413</v>
      </c>
    </row>
    <row r="22" spans="1:22" s="338" customFormat="1" ht="14.4" x14ac:dyDescent="0.3">
      <c r="A22" s="337" t="s">
        <v>55</v>
      </c>
      <c r="B22" s="333" t="s">
        <v>134</v>
      </c>
      <c r="C22" s="90">
        <f>'2024 (Cas)'!C22*1.02</f>
        <v>69925.319165520021</v>
      </c>
      <c r="D22" s="90">
        <f t="shared" si="0"/>
        <v>35.744572097390432</v>
      </c>
      <c r="E22" s="333">
        <v>37.5</v>
      </c>
      <c r="F22" s="334">
        <f t="shared" si="1"/>
        <v>9265.1047894314033</v>
      </c>
      <c r="G22" s="334">
        <f t="shared" si="2"/>
        <v>4412.6488036178034</v>
      </c>
      <c r="H22" s="334">
        <f t="shared" si="3"/>
        <v>524.43989374140017</v>
      </c>
      <c r="I22" s="335">
        <f t="shared" si="4"/>
        <v>84127.51265231063</v>
      </c>
      <c r="J22" s="336">
        <f t="shared" si="5"/>
        <v>105159.39081538829</v>
      </c>
      <c r="M22" s="337" t="s">
        <v>156</v>
      </c>
      <c r="N22" s="333" t="s">
        <v>137</v>
      </c>
      <c r="O22" s="90">
        <f>'2024 (Cas)'!O22*1.02</f>
        <v>81399.004552800005</v>
      </c>
      <c r="P22" s="90">
        <f t="shared" si="6"/>
        <v>41.609714787373804</v>
      </c>
      <c r="Q22" s="333">
        <v>37.5</v>
      </c>
      <c r="R22" s="334">
        <f t="shared" si="7"/>
        <v>10785.368103246001</v>
      </c>
      <c r="S22" s="334">
        <f t="shared" si="8"/>
        <v>5024.0483097545075</v>
      </c>
      <c r="T22" s="334">
        <f t="shared" si="9"/>
        <v>610.49253414600003</v>
      </c>
      <c r="U22" s="335">
        <f t="shared" si="10"/>
        <v>97818.913499946517</v>
      </c>
      <c r="V22" s="336">
        <f t="shared" si="11"/>
        <v>122273.64187493315</v>
      </c>
    </row>
    <row r="23" spans="1:22" s="338" customFormat="1" ht="14.4" x14ac:dyDescent="0.3">
      <c r="A23" s="337" t="s">
        <v>56</v>
      </c>
      <c r="B23" s="333" t="s">
        <v>134</v>
      </c>
      <c r="C23" s="90">
        <f>'2024 (Cas)'!C23*1.02</f>
        <v>71616.258604799994</v>
      </c>
      <c r="D23" s="90">
        <f t="shared" si="0"/>
        <v>36.608950085520767</v>
      </c>
      <c r="E23" s="333">
        <v>37.5</v>
      </c>
      <c r="F23" s="334">
        <f t="shared" si="1"/>
        <v>9489.1542651359996</v>
      </c>
      <c r="G23" s="334">
        <f t="shared" si="2"/>
        <v>4519.355815938573</v>
      </c>
      <c r="H23" s="334">
        <f t="shared" si="3"/>
        <v>537.1219395359999</v>
      </c>
      <c r="I23" s="335">
        <f t="shared" si="4"/>
        <v>86161.890625410568</v>
      </c>
      <c r="J23" s="336">
        <f t="shared" si="5"/>
        <v>107702.36328176322</v>
      </c>
      <c r="M23" s="337" t="s">
        <v>157</v>
      </c>
      <c r="N23" s="333" t="s">
        <v>137</v>
      </c>
      <c r="O23" s="90">
        <f>'2024 (Cas)'!O23*1.02</f>
        <v>82780.612472160006</v>
      </c>
      <c r="P23" s="90">
        <f t="shared" si="6"/>
        <v>42.3159680368869</v>
      </c>
      <c r="Q23" s="333">
        <v>37.5</v>
      </c>
      <c r="R23" s="334">
        <f t="shared" si="7"/>
        <v>10968.431152561201</v>
      </c>
      <c r="S23" s="334">
        <f t="shared" si="8"/>
        <v>5109.3228775473053</v>
      </c>
      <c r="T23" s="334">
        <f t="shared" si="9"/>
        <v>620.85459354120007</v>
      </c>
      <c r="U23" s="335">
        <f t="shared" si="10"/>
        <v>99479.221095809713</v>
      </c>
      <c r="V23" s="336">
        <f t="shared" si="11"/>
        <v>124349.02636976214</v>
      </c>
    </row>
    <row r="24" spans="1:22" s="338" customFormat="1" ht="14.4" x14ac:dyDescent="0.3">
      <c r="A24" s="337" t="s">
        <v>57</v>
      </c>
      <c r="B24" s="333" t="s">
        <v>134</v>
      </c>
      <c r="C24" s="90">
        <f>'2024 (Cas)'!C24*1.02</f>
        <v>73025.192630160003</v>
      </c>
      <c r="D24" s="90">
        <f t="shared" si="0"/>
        <v>37.329171951519484</v>
      </c>
      <c r="E24" s="333">
        <v>37.5</v>
      </c>
      <c r="F24" s="334">
        <f t="shared" si="1"/>
        <v>9675.8380234962005</v>
      </c>
      <c r="G24" s="334">
        <f t="shared" si="2"/>
        <v>4608.2668300830301</v>
      </c>
      <c r="H24" s="334">
        <f t="shared" si="3"/>
        <v>547.68894472620002</v>
      </c>
      <c r="I24" s="335">
        <f t="shared" si="4"/>
        <v>87856.986428465418</v>
      </c>
      <c r="J24" s="336">
        <f t="shared" si="5"/>
        <v>109821.23303558177</v>
      </c>
      <c r="M24" s="337" t="s">
        <v>158</v>
      </c>
      <c r="N24" s="333" t="s">
        <v>137</v>
      </c>
      <c r="O24" s="90">
        <f>'2024 (Cas)'!O24*1.02</f>
        <v>85527.432647280017</v>
      </c>
      <c r="P24" s="90">
        <f t="shared" si="6"/>
        <v>43.720093366021729</v>
      </c>
      <c r="Q24" s="333">
        <v>37.5</v>
      </c>
      <c r="R24" s="334">
        <f t="shared" si="7"/>
        <v>11332.384825764602</v>
      </c>
      <c r="S24" s="334">
        <f t="shared" si="8"/>
        <v>5278.860052280932</v>
      </c>
      <c r="T24" s="334">
        <f t="shared" si="9"/>
        <v>641.45574485460008</v>
      </c>
      <c r="U24" s="335">
        <f t="shared" si="10"/>
        <v>102780.13327018014</v>
      </c>
      <c r="V24" s="336">
        <f t="shared" si="11"/>
        <v>128475.16658772518</v>
      </c>
    </row>
    <row r="25" spans="1:22" s="338" customFormat="1" ht="14.4" x14ac:dyDescent="0.3">
      <c r="A25" s="337" t="s">
        <v>58</v>
      </c>
      <c r="B25" s="333" t="s">
        <v>134</v>
      </c>
      <c r="C25" s="90">
        <f>'2024 (Cas)'!C25*1.02</f>
        <v>74430.847522799988</v>
      </c>
      <c r="D25" s="90">
        <f t="shared" si="0"/>
        <v>38.047717583539928</v>
      </c>
      <c r="E25" s="333">
        <v>37.5</v>
      </c>
      <c r="F25" s="334">
        <f t="shared" si="1"/>
        <v>9862.0872967709984</v>
      </c>
      <c r="G25" s="334">
        <f t="shared" si="2"/>
        <v>4696.970914016134</v>
      </c>
      <c r="H25" s="334">
        <f t="shared" si="3"/>
        <v>558.23135642099987</v>
      </c>
      <c r="I25" s="335">
        <f t="shared" si="4"/>
        <v>89548.137090008124</v>
      </c>
      <c r="J25" s="336">
        <f t="shared" si="5"/>
        <v>111935.17136251015</v>
      </c>
      <c r="M25" s="337" t="s">
        <v>159</v>
      </c>
      <c r="N25" s="333" t="s">
        <v>137</v>
      </c>
      <c r="O25" s="90">
        <f>'2024 (Cas)'!O25*1.02</f>
        <v>88265.508468480024</v>
      </c>
      <c r="P25" s="90">
        <f t="shared" si="6"/>
        <v>45.119748737881167</v>
      </c>
      <c r="Q25" s="333">
        <v>37.5</v>
      </c>
      <c r="R25" s="334">
        <f t="shared" si="7"/>
        <v>11695.179872073604</v>
      </c>
      <c r="S25" s="334">
        <f t="shared" si="8"/>
        <v>5447.8575145601735</v>
      </c>
      <c r="T25" s="334">
        <f t="shared" si="9"/>
        <v>661.99131351360018</v>
      </c>
      <c r="U25" s="335">
        <f t="shared" si="10"/>
        <v>106070.53716862742</v>
      </c>
      <c r="V25" s="336">
        <f t="shared" si="11"/>
        <v>132588.17146078427</v>
      </c>
    </row>
    <row r="26" spans="1:22" s="338" customFormat="1" ht="14.4" x14ac:dyDescent="0.3">
      <c r="A26" s="337" t="s">
        <v>59</v>
      </c>
      <c r="B26" s="333" t="s">
        <v>134</v>
      </c>
      <c r="C26" s="90">
        <f>'2024 (Cas)'!C26*1.02</f>
        <v>75559.962222720002</v>
      </c>
      <c r="D26" s="90">
        <f t="shared" si="0"/>
        <v>38.624900816725884</v>
      </c>
      <c r="E26" s="333">
        <v>37.5</v>
      </c>
      <c r="F26" s="334">
        <f t="shared" si="1"/>
        <v>10011.694994510401</v>
      </c>
      <c r="G26" s="334">
        <f t="shared" si="2"/>
        <v>4768.2238834585114</v>
      </c>
      <c r="H26" s="334">
        <f t="shared" si="3"/>
        <v>566.69971667039999</v>
      </c>
      <c r="I26" s="335">
        <f t="shared" si="4"/>
        <v>90906.58081735931</v>
      </c>
      <c r="J26" s="336">
        <f t="shared" si="5"/>
        <v>113633.22602169914</v>
      </c>
      <c r="M26" s="337" t="s">
        <v>160</v>
      </c>
      <c r="N26" s="333" t="s">
        <v>137</v>
      </c>
      <c r="O26" s="90">
        <f>'2024 (Cas)'!O26*1.02</f>
        <v>91033.096484160022</v>
      </c>
      <c r="P26" s="90">
        <f t="shared" si="6"/>
        <v>46.534490215545055</v>
      </c>
      <c r="Q26" s="333">
        <v>37.5</v>
      </c>
      <c r="R26" s="334">
        <f t="shared" si="7"/>
        <v>12061.885284151203</v>
      </c>
      <c r="S26" s="334">
        <f t="shared" si="8"/>
        <v>5618.6765063729617</v>
      </c>
      <c r="T26" s="334">
        <f t="shared" si="9"/>
        <v>682.74822363120018</v>
      </c>
      <c r="U26" s="335">
        <f t="shared" si="10"/>
        <v>109396.40649831539</v>
      </c>
      <c r="V26" s="336">
        <f t="shared" si="11"/>
        <v>136745.50812289424</v>
      </c>
    </row>
    <row r="27" spans="1:22" s="338" customFormat="1" ht="14.4" x14ac:dyDescent="0.3">
      <c r="A27" s="337" t="s">
        <v>60</v>
      </c>
      <c r="B27" s="333" t="s">
        <v>134</v>
      </c>
      <c r="C27" s="90">
        <f>'2024 (Cas)'!C27*1.02</f>
        <v>77810.540312879995</v>
      </c>
      <c r="D27" s="90">
        <f t="shared" si="0"/>
        <v>39.775356070481784</v>
      </c>
      <c r="E27" s="333">
        <v>37.5</v>
      </c>
      <c r="F27" s="334">
        <f t="shared" si="1"/>
        <v>10309.8965914566</v>
      </c>
      <c r="G27" s="334">
        <f t="shared" si="2"/>
        <v>4910.246985183443</v>
      </c>
      <c r="H27" s="334">
        <f t="shared" si="3"/>
        <v>583.57905234659995</v>
      </c>
      <c r="I27" s="335">
        <f t="shared" si="4"/>
        <v>93614.262941866633</v>
      </c>
      <c r="J27" s="336">
        <f t="shared" si="5"/>
        <v>117017.82867733329</v>
      </c>
      <c r="M27" s="337" t="s">
        <v>161</v>
      </c>
      <c r="N27" s="333" t="s">
        <v>137</v>
      </c>
      <c r="O27" s="90">
        <f>'2024 (Cas)'!O27*1.02</f>
        <v>97061.235467760009</v>
      </c>
      <c r="P27" s="90">
        <f t="shared" si="6"/>
        <v>49.615967012273487</v>
      </c>
      <c r="Q27" s="333">
        <v>37.5</v>
      </c>
      <c r="R27" s="334">
        <f t="shared" si="7"/>
        <v>12860.613699478201</v>
      </c>
      <c r="S27" s="334">
        <f t="shared" si="8"/>
        <v>5990.7407796144826</v>
      </c>
      <c r="T27" s="334">
        <f t="shared" si="9"/>
        <v>727.95926600820007</v>
      </c>
      <c r="U27" s="335">
        <f t="shared" si="10"/>
        <v>116640.54921286089</v>
      </c>
      <c r="V27" s="336">
        <f t="shared" si="11"/>
        <v>145800.68651607612</v>
      </c>
    </row>
    <row r="28" spans="1:22" s="338" customFormat="1" ht="14.4" x14ac:dyDescent="0.3">
      <c r="A28" s="337" t="s">
        <v>61</v>
      </c>
      <c r="B28" s="333" t="s">
        <v>134</v>
      </c>
      <c r="C28" s="90">
        <f>'2024 (Cas)'!C28*1.02</f>
        <v>80631.68749632001</v>
      </c>
      <c r="D28" s="90">
        <f t="shared" si="0"/>
        <v>41.217476036457512</v>
      </c>
      <c r="E28" s="333">
        <v>37.5</v>
      </c>
      <c r="F28" s="334">
        <f t="shared" si="1"/>
        <v>10683.698593262401</v>
      </c>
      <c r="G28" s="334">
        <f t="shared" si="2"/>
        <v>5088.2759436837105</v>
      </c>
      <c r="H28" s="334">
        <f t="shared" si="3"/>
        <v>604.73765622240001</v>
      </c>
      <c r="I28" s="335">
        <f t="shared" si="4"/>
        <v>97008.399689488506</v>
      </c>
      <c r="J28" s="336">
        <f t="shared" si="5"/>
        <v>121260.49961186064</v>
      </c>
      <c r="M28" s="337" t="s">
        <v>162</v>
      </c>
      <c r="N28" s="333" t="s">
        <v>137</v>
      </c>
      <c r="O28" s="90">
        <f>'2024 (Cas)'!O28*1.02</f>
        <v>100318.50730296002</v>
      </c>
      <c r="P28" s="90">
        <f t="shared" si="6"/>
        <v>51.281026097359749</v>
      </c>
      <c r="Q28" s="333">
        <v>37.5</v>
      </c>
      <c r="R28" s="334">
        <f t="shared" si="7"/>
        <v>13292.202217642203</v>
      </c>
      <c r="S28" s="334">
        <f t="shared" si="8"/>
        <v>6191.7836688728212</v>
      </c>
      <c r="T28" s="334">
        <f t="shared" si="9"/>
        <v>752.38880477220005</v>
      </c>
      <c r="U28" s="335">
        <f t="shared" si="10"/>
        <v>120554.88199424725</v>
      </c>
      <c r="V28" s="336">
        <f t="shared" si="11"/>
        <v>150693.60249280906</v>
      </c>
    </row>
    <row r="29" spans="1:22" s="338" customFormat="1" ht="14.4" x14ac:dyDescent="0.3">
      <c r="A29" s="337" t="s">
        <v>62</v>
      </c>
      <c r="B29" s="333" t="s">
        <v>134</v>
      </c>
      <c r="C29" s="90">
        <f>'2024 (Cas)'!C29*1.02</f>
        <v>84013.566374880014</v>
      </c>
      <c r="D29" s="90">
        <f t="shared" si="0"/>
        <v>42.94623201271822</v>
      </c>
      <c r="E29" s="333">
        <v>37.5</v>
      </c>
      <c r="F29" s="334">
        <f t="shared" si="1"/>
        <v>11131.797544671603</v>
      </c>
      <c r="G29" s="334">
        <f t="shared" si="2"/>
        <v>5301.6899683252541</v>
      </c>
      <c r="H29" s="334">
        <f t="shared" si="3"/>
        <v>630.10174781160003</v>
      </c>
      <c r="I29" s="335">
        <f t="shared" si="4"/>
        <v>101077.15563568847</v>
      </c>
      <c r="J29" s="336">
        <f t="shared" si="5"/>
        <v>126346.44454461058</v>
      </c>
      <c r="M29" s="337" t="s">
        <v>163</v>
      </c>
      <c r="N29" s="333" t="s">
        <v>137</v>
      </c>
      <c r="O29" s="90">
        <f>'2024 (Cas)'!O29*1.02</f>
        <v>103600.91915568002</v>
      </c>
      <c r="P29" s="90">
        <f t="shared" si="6"/>
        <v>52.958936309612795</v>
      </c>
      <c r="Q29" s="333">
        <v>37.5</v>
      </c>
      <c r="R29" s="334">
        <f t="shared" si="7"/>
        <v>13727.121788127604</v>
      </c>
      <c r="S29" s="334">
        <f t="shared" si="8"/>
        <v>6394.3782314375158</v>
      </c>
      <c r="T29" s="334">
        <f t="shared" si="9"/>
        <v>777.00689366760014</v>
      </c>
      <c r="U29" s="335">
        <f t="shared" si="10"/>
        <v>124499.42606891274</v>
      </c>
      <c r="V29" s="336">
        <f t="shared" si="11"/>
        <v>155624.28258614094</v>
      </c>
    </row>
    <row r="30" spans="1:22" s="338" customFormat="1" ht="14.4" x14ac:dyDescent="0.3">
      <c r="A30" s="337" t="s">
        <v>63</v>
      </c>
      <c r="B30" s="333" t="s">
        <v>134</v>
      </c>
      <c r="C30" s="90">
        <f>'2024 (Cas)'!C30*1.02</f>
        <v>86829.248337119992</v>
      </c>
      <c r="D30" s="90">
        <f t="shared" si="0"/>
        <v>44.385558255396802</v>
      </c>
      <c r="E30" s="333">
        <v>37.5</v>
      </c>
      <c r="F30" s="334">
        <f t="shared" si="1"/>
        <v>11504.875404668399</v>
      </c>
      <c r="G30" s="334">
        <f t="shared" si="2"/>
        <v>5479.3740431399328</v>
      </c>
      <c r="H30" s="334">
        <f t="shared" si="3"/>
        <v>651.21936252839987</v>
      </c>
      <c r="I30" s="335">
        <f t="shared" si="4"/>
        <v>104464.71714745673</v>
      </c>
      <c r="J30" s="336">
        <f t="shared" si="5"/>
        <v>130580.89643432091</v>
      </c>
      <c r="M30" s="337" t="s">
        <v>164</v>
      </c>
      <c r="N30" s="333" t="s">
        <v>137</v>
      </c>
      <c r="O30" s="90">
        <f>'2024 (Cas)'!O30*1.02</f>
        <v>105076.52887968</v>
      </c>
      <c r="P30" s="90">
        <f t="shared" si="6"/>
        <v>53.713241599836422</v>
      </c>
      <c r="Q30" s="333">
        <v>37.5</v>
      </c>
      <c r="R30" s="334">
        <f t="shared" si="7"/>
        <v>13922.640076557602</v>
      </c>
      <c r="S30" s="334">
        <f t="shared" si="8"/>
        <v>6485.4547081149494</v>
      </c>
      <c r="T30" s="334">
        <f t="shared" si="9"/>
        <v>788.07396659760002</v>
      </c>
      <c r="U30" s="335">
        <f t="shared" si="10"/>
        <v>126272.69763095015</v>
      </c>
      <c r="V30" s="336">
        <f t="shared" si="11"/>
        <v>157840.8720386877</v>
      </c>
    </row>
    <row r="31" spans="1:22" s="338" customFormat="1" ht="14.4" x14ac:dyDescent="0.3">
      <c r="A31" s="337" t="s">
        <v>64</v>
      </c>
      <c r="B31" s="333" t="s">
        <v>134</v>
      </c>
      <c r="C31" s="90">
        <f>'2024 (Cas)'!C31*1.02</f>
        <v>88518.001687920027</v>
      </c>
      <c r="D31" s="90">
        <f t="shared" si="0"/>
        <v>45.248818754208322</v>
      </c>
      <c r="E31" s="333">
        <v>37.5</v>
      </c>
      <c r="F31" s="334">
        <f t="shared" si="1"/>
        <v>11728.635223649404</v>
      </c>
      <c r="G31" s="334">
        <f t="shared" si="2"/>
        <v>5585.9431019864705</v>
      </c>
      <c r="H31" s="334">
        <f t="shared" si="3"/>
        <v>663.88501265940022</v>
      </c>
      <c r="I31" s="335">
        <f t="shared" si="4"/>
        <v>106496.4650262153</v>
      </c>
      <c r="J31" s="336">
        <f t="shared" si="5"/>
        <v>133120.58128276913</v>
      </c>
      <c r="M31" s="337" t="s">
        <v>165</v>
      </c>
      <c r="N31" s="333" t="s">
        <v>137</v>
      </c>
      <c r="O31" s="90">
        <f>'2024 (Cas)'!O31*1.02</f>
        <v>106549.95251520001</v>
      </c>
      <c r="P31" s="90">
        <f t="shared" si="6"/>
        <v>54.466429400741227</v>
      </c>
      <c r="Q31" s="333">
        <v>37.5</v>
      </c>
      <c r="R31" s="334">
        <f t="shared" si="7"/>
        <v>14117.868708264003</v>
      </c>
      <c r="S31" s="334">
        <f t="shared" si="8"/>
        <v>6576.3962566787886</v>
      </c>
      <c r="T31" s="334">
        <f t="shared" si="9"/>
        <v>799.12464386400006</v>
      </c>
      <c r="U31" s="335">
        <f t="shared" si="10"/>
        <v>128043.3421240068</v>
      </c>
      <c r="V31" s="336">
        <f t="shared" si="11"/>
        <v>160054.17765500851</v>
      </c>
    </row>
    <row r="32" spans="1:22" s="338" customFormat="1" ht="14.4" x14ac:dyDescent="0.3">
      <c r="A32" s="337" t="s">
        <v>65</v>
      </c>
      <c r="B32" s="333" t="s">
        <v>134</v>
      </c>
      <c r="C32" s="90">
        <f>'2024 (Cas)'!C32*1.02</f>
        <v>90206.755038720017</v>
      </c>
      <c r="D32" s="90">
        <f t="shared" si="0"/>
        <v>46.112079253019814</v>
      </c>
      <c r="E32" s="333">
        <v>37.5</v>
      </c>
      <c r="F32" s="334">
        <f t="shared" si="1"/>
        <v>11952.395042630404</v>
      </c>
      <c r="G32" s="334">
        <f t="shared" si="2"/>
        <v>5692.5121608330073</v>
      </c>
      <c r="H32" s="334">
        <f t="shared" si="3"/>
        <v>676.55066279040011</v>
      </c>
      <c r="I32" s="335">
        <f t="shared" si="4"/>
        <v>108528.21290497383</v>
      </c>
      <c r="J32" s="336">
        <f t="shared" si="5"/>
        <v>135660.2661312173</v>
      </c>
      <c r="M32" s="337" t="s">
        <v>166</v>
      </c>
      <c r="N32" s="333" t="s">
        <v>137</v>
      </c>
      <c r="O32" s="90">
        <f>'2024 (Cas)'!O32*1.02</f>
        <v>109497.89283048002</v>
      </c>
      <c r="P32" s="90">
        <f t="shared" si="6"/>
        <v>55.973363747210243</v>
      </c>
      <c r="Q32" s="333">
        <v>37.5</v>
      </c>
      <c r="R32" s="334">
        <f t="shared" si="7"/>
        <v>14508.470800038604</v>
      </c>
      <c r="S32" s="334">
        <f t="shared" si="8"/>
        <v>6758.3468178632647</v>
      </c>
      <c r="T32" s="334">
        <f t="shared" si="9"/>
        <v>821.23419622860013</v>
      </c>
      <c r="U32" s="335">
        <f t="shared" si="10"/>
        <v>131585.94464461048</v>
      </c>
      <c r="V32" s="336">
        <f t="shared" si="11"/>
        <v>164482.43080576311</v>
      </c>
    </row>
    <row r="33" spans="1:22" s="338" customFormat="1" ht="14.4" x14ac:dyDescent="0.3">
      <c r="A33" s="337" t="s">
        <v>66</v>
      </c>
      <c r="B33" s="333" t="s">
        <v>134</v>
      </c>
      <c r="C33" s="90">
        <f>'2024 (Cas)'!C33*1.02</f>
        <v>91897.694478000005</v>
      </c>
      <c r="D33" s="90">
        <f t="shared" si="0"/>
        <v>46.976457241150165</v>
      </c>
      <c r="E33" s="333">
        <v>37.5</v>
      </c>
      <c r="F33" s="334">
        <f t="shared" si="1"/>
        <v>12176.444518335002</v>
      </c>
      <c r="G33" s="334">
        <f t="shared" si="2"/>
        <v>5799.2191731537787</v>
      </c>
      <c r="H33" s="334">
        <f t="shared" si="3"/>
        <v>689.23270858499995</v>
      </c>
      <c r="I33" s="335">
        <f t="shared" si="4"/>
        <v>110562.59087807378</v>
      </c>
      <c r="J33" s="336">
        <f t="shared" si="5"/>
        <v>138203.23859759222</v>
      </c>
      <c r="M33" s="337" t="s">
        <v>167</v>
      </c>
      <c r="N33" s="333" t="s">
        <v>137</v>
      </c>
      <c r="O33" s="90">
        <f>'2024 (Cas)'!O33*1.02</f>
        <v>112443.64705728</v>
      </c>
      <c r="P33" s="90">
        <f t="shared" si="6"/>
        <v>57.479180604360387</v>
      </c>
      <c r="Q33" s="333">
        <v>37.5</v>
      </c>
      <c r="R33" s="334">
        <f t="shared" si="7"/>
        <v>14898.783235089601</v>
      </c>
      <c r="S33" s="334">
        <f t="shared" si="8"/>
        <v>6940.1624509341436</v>
      </c>
      <c r="T33" s="334">
        <f t="shared" si="9"/>
        <v>843.32735292960001</v>
      </c>
      <c r="U33" s="335">
        <f t="shared" si="10"/>
        <v>135125.92009623334</v>
      </c>
      <c r="V33" s="336">
        <f t="shared" si="11"/>
        <v>168907.40012029168</v>
      </c>
    </row>
    <row r="34" spans="1:22" s="338" customFormat="1" ht="14.4" x14ac:dyDescent="0.3">
      <c r="A34" s="337" t="s">
        <v>67</v>
      </c>
      <c r="B34" s="333" t="s">
        <v>134</v>
      </c>
      <c r="C34" s="90">
        <f>'2024 (Cas)'!C34*1.02</f>
        <v>95278.480312320011</v>
      </c>
      <c r="D34" s="90">
        <f t="shared" si="0"/>
        <v>48.704654472751443</v>
      </c>
      <c r="E34" s="333">
        <v>37.5</v>
      </c>
      <c r="F34" s="334">
        <f t="shared" si="1"/>
        <v>12624.398641382402</v>
      </c>
      <c r="G34" s="334">
        <f t="shared" si="2"/>
        <v>6012.5642210582055</v>
      </c>
      <c r="H34" s="334">
        <f t="shared" si="3"/>
        <v>714.58860234240001</v>
      </c>
      <c r="I34" s="335">
        <f t="shared" si="4"/>
        <v>114630.03177710301</v>
      </c>
      <c r="J34" s="336">
        <f t="shared" si="5"/>
        <v>143287.53972137877</v>
      </c>
      <c r="M34" s="337" t="s">
        <v>168</v>
      </c>
      <c r="N34" s="333" t="s">
        <v>137</v>
      </c>
      <c r="O34" s="90">
        <f>'2024 (Cas)'!O34*1.02</f>
        <v>115392.68041680002</v>
      </c>
      <c r="P34" s="90">
        <f t="shared" si="6"/>
        <v>58.986673695488825</v>
      </c>
      <c r="Q34" s="333">
        <v>37.5</v>
      </c>
      <c r="R34" s="334">
        <f t="shared" si="7"/>
        <v>15289.530155226004</v>
      </c>
      <c r="S34" s="334">
        <f t="shared" si="8"/>
        <v>7122.1804761754183</v>
      </c>
      <c r="T34" s="334">
        <f t="shared" si="9"/>
        <v>865.44510312600016</v>
      </c>
      <c r="U34" s="335">
        <f t="shared" si="10"/>
        <v>138669.83615132744</v>
      </c>
      <c r="V34" s="336">
        <f t="shared" si="11"/>
        <v>173337.29518915931</v>
      </c>
    </row>
    <row r="35" spans="1:22" s="338" customFormat="1" ht="14.4" x14ac:dyDescent="0.3">
      <c r="A35" s="337" t="s">
        <v>68</v>
      </c>
      <c r="B35" s="333" t="s">
        <v>134</v>
      </c>
      <c r="C35" s="90">
        <f>'2024 (Cas)'!C35*1.02</f>
        <v>98658.173102400004</v>
      </c>
      <c r="D35" s="90">
        <f t="shared" si="0"/>
        <v>50.432292959693292</v>
      </c>
      <c r="E35" s="333">
        <v>37.5</v>
      </c>
      <c r="F35" s="334">
        <f t="shared" si="1"/>
        <v>13072.207936068002</v>
      </c>
      <c r="G35" s="334">
        <f t="shared" si="2"/>
        <v>6225.8402922255136</v>
      </c>
      <c r="H35" s="334">
        <f t="shared" si="3"/>
        <v>739.93629826799997</v>
      </c>
      <c r="I35" s="335">
        <f t="shared" si="4"/>
        <v>118696.15762896153</v>
      </c>
      <c r="J35" s="336">
        <f t="shared" si="5"/>
        <v>148370.19703620192</v>
      </c>
      <c r="M35" s="337" t="s">
        <v>169</v>
      </c>
      <c r="N35" s="333" t="s">
        <v>137</v>
      </c>
      <c r="O35" s="90">
        <f>'2024 (Cas)'!O35*1.02</f>
        <v>119220.52134528001</v>
      </c>
      <c r="P35" s="90">
        <f t="shared" si="6"/>
        <v>60.943397492794887</v>
      </c>
      <c r="Q35" s="333">
        <v>37.5</v>
      </c>
      <c r="R35" s="334">
        <f t="shared" si="7"/>
        <v>15796.719078249602</v>
      </c>
      <c r="S35" s="334">
        <f t="shared" si="8"/>
        <v>7358.4396030823636</v>
      </c>
      <c r="T35" s="334">
        <f t="shared" si="9"/>
        <v>894.1539100896</v>
      </c>
      <c r="U35" s="335">
        <f t="shared" si="10"/>
        <v>143269.83393670159</v>
      </c>
      <c r="V35" s="336">
        <f t="shared" si="11"/>
        <v>179087.29242087697</v>
      </c>
    </row>
    <row r="36" spans="1:22" s="338" customFormat="1" ht="14.4" x14ac:dyDescent="0.3">
      <c r="A36" s="337" t="s">
        <v>69</v>
      </c>
      <c r="B36" s="333" t="s">
        <v>134</v>
      </c>
      <c r="C36" s="90">
        <f>'2024 (Cas)'!C36*1.02</f>
        <v>102037.86589248003</v>
      </c>
      <c r="D36" s="90">
        <f t="shared" si="0"/>
        <v>52.159931446635156</v>
      </c>
      <c r="E36" s="333">
        <v>37.5</v>
      </c>
      <c r="F36" s="334">
        <f t="shared" si="1"/>
        <v>13520.017230753605</v>
      </c>
      <c r="G36" s="334">
        <f t="shared" si="2"/>
        <v>6439.1163633928236</v>
      </c>
      <c r="H36" s="334">
        <f t="shared" si="3"/>
        <v>765.28399419360017</v>
      </c>
      <c r="I36" s="335">
        <f t="shared" si="4"/>
        <v>122762.28348082004</v>
      </c>
      <c r="J36" s="336">
        <f t="shared" si="5"/>
        <v>153452.85435102505</v>
      </c>
      <c r="M36" s="337" t="s">
        <v>170</v>
      </c>
      <c r="N36" s="333" t="s">
        <v>137</v>
      </c>
      <c r="O36" s="90">
        <f>'2024 (Cas)'!O36*1.02</f>
        <v>123027.59443320001</v>
      </c>
      <c r="P36" s="90">
        <f t="shared" si="6"/>
        <v>62.889505141571888</v>
      </c>
      <c r="Q36" s="333">
        <v>37.5</v>
      </c>
      <c r="R36" s="334">
        <f t="shared" si="7"/>
        <v>16301.156262399001</v>
      </c>
      <c r="S36" s="334">
        <f t="shared" si="8"/>
        <v>7593.4169129101456</v>
      </c>
      <c r="T36" s="334">
        <f t="shared" si="9"/>
        <v>922.70695824899997</v>
      </c>
      <c r="U36" s="335">
        <f t="shared" si="10"/>
        <v>147844.87456675817</v>
      </c>
      <c r="V36" s="336">
        <f t="shared" si="11"/>
        <v>184806.09320844771</v>
      </c>
    </row>
    <row r="37" spans="1:22" s="338" customFormat="1" ht="14.4" x14ac:dyDescent="0.3">
      <c r="A37" s="337" t="s">
        <v>70</v>
      </c>
      <c r="B37" s="333" t="s">
        <v>134</v>
      </c>
      <c r="C37" s="90">
        <f>'2024 (Cas)'!C37*1.02</f>
        <v>105978.29037767999</v>
      </c>
      <c r="D37" s="90">
        <f t="shared" si="0"/>
        <v>54.174205943861978</v>
      </c>
      <c r="E37" s="333">
        <v>37.5</v>
      </c>
      <c r="F37" s="334">
        <f t="shared" si="1"/>
        <v>14042.123475042599</v>
      </c>
      <c r="G37" s="334">
        <f t="shared" si="2"/>
        <v>6687.777500701407</v>
      </c>
      <c r="H37" s="334">
        <f t="shared" si="3"/>
        <v>794.83717783259988</v>
      </c>
      <c r="I37" s="335">
        <f t="shared" si="4"/>
        <v>127503.0285312566</v>
      </c>
      <c r="J37" s="336">
        <f t="shared" si="5"/>
        <v>159378.78566407075</v>
      </c>
      <c r="M37" s="337" t="s">
        <v>171</v>
      </c>
      <c r="N37" s="333" t="s">
        <v>137</v>
      </c>
      <c r="O37" s="90">
        <f>'2024 (Cas)'!O37*1.02</f>
        <v>126822.64403448001</v>
      </c>
      <c r="P37" s="90">
        <f t="shared" si="6"/>
        <v>64.829466599095213</v>
      </c>
      <c r="Q37" s="333">
        <v>37.5</v>
      </c>
      <c r="R37" s="334">
        <f t="shared" si="7"/>
        <v>16804.000334568602</v>
      </c>
      <c r="S37" s="334">
        <f t="shared" si="8"/>
        <v>7827.6521181131493</v>
      </c>
      <c r="T37" s="334">
        <f t="shared" si="9"/>
        <v>951.16983025859997</v>
      </c>
      <c r="U37" s="335">
        <f t="shared" si="10"/>
        <v>152405.46631742036</v>
      </c>
      <c r="V37" s="336">
        <f t="shared" si="11"/>
        <v>190506.83289677545</v>
      </c>
    </row>
    <row r="38" spans="1:22" s="338" customFormat="1" ht="14.4" x14ac:dyDescent="0.3">
      <c r="A38" s="337" t="s">
        <v>71</v>
      </c>
      <c r="B38" s="333" t="s">
        <v>134</v>
      </c>
      <c r="C38" s="90">
        <f>'2024 (Cas)'!C38*1.02</f>
        <v>106544.48729400001</v>
      </c>
      <c r="D38" s="90">
        <f t="shared" si="0"/>
        <v>54.463635677444096</v>
      </c>
      <c r="E38" s="333">
        <v>37.5</v>
      </c>
      <c r="F38" s="334">
        <f t="shared" si="1"/>
        <v>14117.144566455001</v>
      </c>
      <c r="G38" s="334">
        <f t="shared" si="2"/>
        <v>6723.5074505282728</v>
      </c>
      <c r="H38" s="334">
        <f t="shared" si="3"/>
        <v>799.08365470500007</v>
      </c>
      <c r="I38" s="335">
        <f t="shared" si="4"/>
        <v>128184.22296568827</v>
      </c>
      <c r="J38" s="336">
        <f t="shared" si="5"/>
        <v>160230.27870711032</v>
      </c>
      <c r="M38" s="337" t="s">
        <v>172</v>
      </c>
      <c r="N38" s="333" t="s">
        <v>137</v>
      </c>
      <c r="O38" s="90">
        <f>'2024 (Cas)'!O38*1.02</f>
        <v>130625.34494544001</v>
      </c>
      <c r="P38" s="90">
        <f t="shared" si="6"/>
        <v>66.773339269234512</v>
      </c>
      <c r="Q38" s="333">
        <v>37.5</v>
      </c>
      <c r="R38" s="334">
        <f t="shared" si="7"/>
        <v>17307.858205270801</v>
      </c>
      <c r="S38" s="334">
        <f t="shared" si="8"/>
        <v>8062.3595717137396</v>
      </c>
      <c r="T38" s="334">
        <f t="shared" si="9"/>
        <v>979.69008709080003</v>
      </c>
      <c r="U38" s="335">
        <f t="shared" si="10"/>
        <v>156975.25280951537</v>
      </c>
      <c r="V38" s="336">
        <f t="shared" si="11"/>
        <v>196219.0660118942</v>
      </c>
    </row>
    <row r="39" spans="1:22" s="338" customFormat="1" ht="14.4" x14ac:dyDescent="0.3">
      <c r="A39" s="337" t="s">
        <v>72</v>
      </c>
      <c r="B39" s="333" t="s">
        <v>134</v>
      </c>
      <c r="C39" s="90">
        <f>'2024 (Cas)'!C39*1.02</f>
        <v>109924.18008408001</v>
      </c>
      <c r="D39" s="90">
        <f t="shared" si="0"/>
        <v>56.191274164385938</v>
      </c>
      <c r="E39" s="333">
        <v>37.5</v>
      </c>
      <c r="F39" s="334">
        <f t="shared" si="1"/>
        <v>14564.953861140602</v>
      </c>
      <c r="G39" s="334">
        <f t="shared" si="2"/>
        <v>6936.7835216955827</v>
      </c>
      <c r="H39" s="334">
        <f t="shared" si="3"/>
        <v>824.43135063060004</v>
      </c>
      <c r="I39" s="335">
        <f t="shared" si="4"/>
        <v>132250.34881754679</v>
      </c>
      <c r="J39" s="336">
        <f t="shared" si="5"/>
        <v>165312.93602193351</v>
      </c>
      <c r="M39" s="337" t="s">
        <v>173</v>
      </c>
      <c r="N39" s="333" t="s">
        <v>137</v>
      </c>
      <c r="O39" s="90">
        <f>'2024 (Cas)'!O39*1.02</f>
        <v>138697.47665784002</v>
      </c>
      <c r="P39" s="90">
        <f t="shared" si="6"/>
        <v>70.899668579087546</v>
      </c>
      <c r="Q39" s="333">
        <v>37.5</v>
      </c>
      <c r="R39" s="334">
        <f t="shared" si="7"/>
        <v>18377.415657163801</v>
      </c>
      <c r="S39" s="334">
        <f t="shared" si="8"/>
        <v>8560.5816311677081</v>
      </c>
      <c r="T39" s="334">
        <f t="shared" si="9"/>
        <v>1040.2310749338001</v>
      </c>
      <c r="U39" s="335">
        <f t="shared" si="10"/>
        <v>166675.70502110533</v>
      </c>
      <c r="V39" s="336">
        <f t="shared" si="11"/>
        <v>208344.63127638167</v>
      </c>
    </row>
    <row r="40" spans="1:22" s="338" customFormat="1" ht="14.4" x14ac:dyDescent="0.3">
      <c r="A40" s="337" t="s">
        <v>73</v>
      </c>
      <c r="B40" s="333" t="s">
        <v>134</v>
      </c>
      <c r="C40" s="90">
        <f>'2024 (Cas)'!C40*1.02</f>
        <v>113310.43113960001</v>
      </c>
      <c r="D40" s="90">
        <f t="shared" si="0"/>
        <v>57.922265119284347</v>
      </c>
      <c r="E40" s="333">
        <v>37.5</v>
      </c>
      <c r="F40" s="334">
        <f t="shared" si="1"/>
        <v>15013.632125997003</v>
      </c>
      <c r="G40" s="334">
        <f t="shared" si="2"/>
        <v>7150.4734532855955</v>
      </c>
      <c r="H40" s="334">
        <f t="shared" si="3"/>
        <v>849.82823354700008</v>
      </c>
      <c r="I40" s="335">
        <f t="shared" si="4"/>
        <v>136324.36495242963</v>
      </c>
      <c r="J40" s="336">
        <f t="shared" si="5"/>
        <v>170405.45619053705</v>
      </c>
      <c r="M40" s="337" t="s">
        <v>174</v>
      </c>
      <c r="N40" s="333" t="s">
        <v>137</v>
      </c>
      <c r="O40" s="90">
        <f>'2024 (Cas)'!O40*1.02</f>
        <v>142964.72137079999</v>
      </c>
      <c r="P40" s="90">
        <f t="shared" si="6"/>
        <v>73.081007729482423</v>
      </c>
      <c r="Q40" s="333">
        <v>37.5</v>
      </c>
      <c r="R40" s="334">
        <f t="shared" si="7"/>
        <v>18942.825581631001</v>
      </c>
      <c r="S40" s="334">
        <f t="shared" si="8"/>
        <v>8823.9613089074901</v>
      </c>
      <c r="T40" s="334">
        <f t="shared" si="9"/>
        <v>1072.235410281</v>
      </c>
      <c r="U40" s="335">
        <f t="shared" si="10"/>
        <v>171803.74367161948</v>
      </c>
      <c r="V40" s="336">
        <f t="shared" si="11"/>
        <v>214754.67958952434</v>
      </c>
    </row>
    <row r="41" spans="1:22" s="338" customFormat="1" ht="14.4" x14ac:dyDescent="0.3">
      <c r="A41" s="337" t="s">
        <v>74</v>
      </c>
      <c r="B41" s="333" t="s">
        <v>134</v>
      </c>
      <c r="C41" s="90">
        <f>'2024 (Cas)'!C41*1.02</f>
        <v>116686.84479696001</v>
      </c>
      <c r="D41" s="90">
        <f t="shared" si="0"/>
        <v>59.648227372247931</v>
      </c>
      <c r="E41" s="333">
        <v>37.5</v>
      </c>
      <c r="F41" s="334">
        <f t="shared" si="1"/>
        <v>15461.006935597203</v>
      </c>
      <c r="G41" s="334">
        <f t="shared" si="2"/>
        <v>7363.5425942415513</v>
      </c>
      <c r="H41" s="334">
        <f t="shared" si="3"/>
        <v>875.15133597720001</v>
      </c>
      <c r="I41" s="335">
        <f t="shared" si="4"/>
        <v>140386.54566277596</v>
      </c>
      <c r="J41" s="336">
        <f t="shared" si="5"/>
        <v>175483.18207846995</v>
      </c>
      <c r="M41" s="337" t="s">
        <v>175</v>
      </c>
      <c r="N41" s="333" t="s">
        <v>137</v>
      </c>
      <c r="O41" s="90">
        <f>'2024 (Cas)'!O41*1.02</f>
        <v>147235.24521648002</v>
      </c>
      <c r="P41" s="90">
        <f t="shared" si="6"/>
        <v>75.2640231138556</v>
      </c>
      <c r="Q41" s="333">
        <v>37.5</v>
      </c>
      <c r="R41" s="334">
        <f t="shared" si="7"/>
        <v>19508.669991183604</v>
      </c>
      <c r="S41" s="334">
        <f t="shared" si="8"/>
        <v>9087.543378817667</v>
      </c>
      <c r="T41" s="334">
        <f t="shared" si="9"/>
        <v>1104.2643391236002</v>
      </c>
      <c r="U41" s="335">
        <f t="shared" si="10"/>
        <v>176935.72292560487</v>
      </c>
      <c r="V41" s="336">
        <f t="shared" si="11"/>
        <v>221169.6536570061</v>
      </c>
    </row>
    <row r="42" spans="1:22" s="338" customFormat="1" ht="14.4" x14ac:dyDescent="0.3">
      <c r="A42" s="337" t="s">
        <v>75</v>
      </c>
      <c r="B42" s="333" t="s">
        <v>134</v>
      </c>
      <c r="C42" s="90">
        <f>'2024 (Cas)'!C42*1.02</f>
        <v>123445.13733288001</v>
      </c>
      <c r="D42" s="90">
        <f t="shared" si="0"/>
        <v>63.102945601472214</v>
      </c>
      <c r="E42" s="333">
        <v>37.5</v>
      </c>
      <c r="F42" s="334">
        <f t="shared" si="1"/>
        <v>16356.480696606603</v>
      </c>
      <c r="G42" s="334">
        <f t="shared" si="2"/>
        <v>7790.0257598390526</v>
      </c>
      <c r="H42" s="334">
        <f t="shared" si="3"/>
        <v>925.83852999660007</v>
      </c>
      <c r="I42" s="335">
        <f t="shared" si="4"/>
        <v>148517.48231932227</v>
      </c>
      <c r="J42" s="336">
        <f t="shared" si="5"/>
        <v>185646.85289915284</v>
      </c>
      <c r="M42" s="337" t="s">
        <v>727</v>
      </c>
      <c r="N42" s="333" t="s">
        <v>137</v>
      </c>
      <c r="O42" s="90">
        <f>'2024 (Cas)'!O42*1.02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'2024 (Cas)'!C43*1.02</f>
        <v>125701.18064424001</v>
      </c>
      <c r="D43" s="90">
        <f t="shared" si="0"/>
        <v>64.256194578525253</v>
      </c>
      <c r="E43" s="333">
        <v>37.5</v>
      </c>
      <c r="F43" s="334">
        <f t="shared" si="1"/>
        <v>16655.406435361801</v>
      </c>
      <c r="G43" s="334">
        <f t="shared" si="2"/>
        <v>7932.393745249572</v>
      </c>
      <c r="H43" s="334">
        <f t="shared" si="3"/>
        <v>942.75885483180002</v>
      </c>
      <c r="I43" s="335">
        <f t="shared" si="4"/>
        <v>151231.7396796832</v>
      </c>
      <c r="J43" s="336">
        <f t="shared" si="5"/>
        <v>189039.67459960401</v>
      </c>
      <c r="M43" s="337" t="s">
        <v>176</v>
      </c>
      <c r="N43" s="333" t="s">
        <v>137</v>
      </c>
      <c r="O43" s="90">
        <f>'2024 (Cas)'!O43*1.02</f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f>'2024 (Cas)'!C44*1.02</f>
        <v>127955.03786712002</v>
      </c>
      <c r="D44" s="90">
        <f t="shared" si="0"/>
        <v>65.408326066259434</v>
      </c>
      <c r="E44" s="333">
        <v>37.5</v>
      </c>
      <c r="F44" s="334">
        <f t="shared" si="1"/>
        <v>16954.042517393402</v>
      </c>
      <c r="G44" s="334">
        <f t="shared" si="2"/>
        <v>8074.6237771858559</v>
      </c>
      <c r="H44" s="334">
        <f t="shared" si="3"/>
        <v>959.66278400340013</v>
      </c>
      <c r="I44" s="335">
        <f t="shared" si="4"/>
        <v>153943.36694570267</v>
      </c>
      <c r="J44" s="336">
        <f t="shared" si="5"/>
        <v>192429.20868212834</v>
      </c>
      <c r="M44" s="337" t="s">
        <v>177</v>
      </c>
      <c r="N44" s="333" t="s">
        <v>137</v>
      </c>
      <c r="O44" s="90">
        <f>'2024 (Cas)'!O44*1.02</f>
        <v>156669.31005192004</v>
      </c>
      <c r="P44" s="90">
        <f t="shared" si="6"/>
        <v>80.086548269352093</v>
      </c>
      <c r="Q44" s="333">
        <v>37.5</v>
      </c>
      <c r="R44" s="334">
        <f t="shared" si="7"/>
        <v>20758.683581879406</v>
      </c>
      <c r="S44" s="334">
        <f t="shared" si="8"/>
        <v>9669.8256530420695</v>
      </c>
      <c r="T44" s="334">
        <f t="shared" si="9"/>
        <v>1175.0198253894002</v>
      </c>
      <c r="U44" s="335">
        <f t="shared" si="10"/>
        <v>188272.8391122309</v>
      </c>
      <c r="V44" s="336">
        <f t="shared" si="11"/>
        <v>235341.04889028863</v>
      </c>
    </row>
    <row r="45" spans="1:22" s="338" customFormat="1" ht="14.4" x14ac:dyDescent="0.3">
      <c r="A45" s="337" t="s">
        <v>78</v>
      </c>
      <c r="B45" s="333" t="s">
        <v>134</v>
      </c>
      <c r="C45" s="90">
        <f>'2024 (Cas)'!C45*1.02</f>
        <v>130768.53374088001</v>
      </c>
      <c r="D45" s="90">
        <f t="shared" si="0"/>
        <v>66.846534819619166</v>
      </c>
      <c r="E45" s="333">
        <v>37.5</v>
      </c>
      <c r="F45" s="334">
        <f t="shared" si="1"/>
        <v>17326.830720666603</v>
      </c>
      <c r="G45" s="334">
        <f t="shared" si="2"/>
        <v>8252.1698985262992</v>
      </c>
      <c r="H45" s="334">
        <f t="shared" si="3"/>
        <v>980.76400305660002</v>
      </c>
      <c r="I45" s="335">
        <f t="shared" si="4"/>
        <v>157328.29836312952</v>
      </c>
      <c r="J45" s="336">
        <f t="shared" si="5"/>
        <v>196660.37295391189</v>
      </c>
      <c r="M45" s="337" t="s">
        <v>178</v>
      </c>
      <c r="N45" s="333" t="s">
        <v>137</v>
      </c>
      <c r="O45" s="90">
        <f>'2024 (Cas)'!O45*1.02</f>
        <v>159777.92787048002</v>
      </c>
      <c r="P45" s="90">
        <f t="shared" si="6"/>
        <v>81.675618080756564</v>
      </c>
      <c r="Q45" s="333">
        <v>37.5</v>
      </c>
      <c r="R45" s="334">
        <f t="shared" si="7"/>
        <v>21170.575442838603</v>
      </c>
      <c r="S45" s="334">
        <f t="shared" si="8"/>
        <v>9861.6934305758641</v>
      </c>
      <c r="T45" s="334">
        <f t="shared" si="9"/>
        <v>1198.3344590286001</v>
      </c>
      <c r="U45" s="335">
        <f t="shared" si="10"/>
        <v>192008.5312029231</v>
      </c>
      <c r="V45" s="336">
        <f t="shared" si="11"/>
        <v>240010.66400365386</v>
      </c>
    </row>
    <row r="46" spans="1:22" s="338" customFormat="1" ht="14.4" x14ac:dyDescent="0.3">
      <c r="A46" s="337" t="s">
        <v>79</v>
      </c>
      <c r="B46" s="333" t="s">
        <v>134</v>
      </c>
      <c r="C46" s="90">
        <f>'2024 (Cas)'!C46*1.02</f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f>'2024 (Cas)'!O46*1.02</f>
        <v>162881.08046783999</v>
      </c>
      <c r="P46" s="90">
        <f t="shared" si="6"/>
        <v>83.261894168863904</v>
      </c>
      <c r="Q46" s="333">
        <v>37.5</v>
      </c>
      <c r="R46" s="334">
        <f t="shared" si="7"/>
        <v>21581.743161988801</v>
      </c>
      <c r="S46" s="334">
        <f t="shared" si="8"/>
        <v>10053.223887825668</v>
      </c>
      <c r="T46" s="334">
        <f t="shared" si="9"/>
        <v>1221.6081035087998</v>
      </c>
      <c r="U46" s="335">
        <f t="shared" si="10"/>
        <v>195737.65562116326</v>
      </c>
      <c r="V46" s="336">
        <f t="shared" si="11"/>
        <v>244672.06952645408</v>
      </c>
    </row>
    <row r="47" spans="1:22" s="338" customFormat="1" ht="14.4" x14ac:dyDescent="0.3">
      <c r="A47" s="337" t="s">
        <v>80</v>
      </c>
      <c r="B47" s="333" t="s">
        <v>134</v>
      </c>
      <c r="C47" s="90">
        <f>'2024 (Cas)'!C47*1.02</f>
        <v>141142.61662272</v>
      </c>
      <c r="D47" s="90">
        <f t="shared" si="0"/>
        <v>72.149580382221075</v>
      </c>
      <c r="E47" s="333">
        <v>37.5</v>
      </c>
      <c r="F47" s="334">
        <f t="shared" si="1"/>
        <v>18701.396702510399</v>
      </c>
      <c r="G47" s="334">
        <f t="shared" si="2"/>
        <v>8906.8281105084861</v>
      </c>
      <c r="H47" s="334">
        <f t="shared" si="3"/>
        <v>1058.5696246703999</v>
      </c>
      <c r="I47" s="335">
        <f t="shared" si="4"/>
        <v>169809.41106040927</v>
      </c>
      <c r="J47" s="336">
        <f t="shared" si="5"/>
        <v>212261.76382551159</v>
      </c>
      <c r="M47" s="337" t="s">
        <v>180</v>
      </c>
      <c r="N47" s="333" t="s">
        <v>137</v>
      </c>
      <c r="O47" s="90">
        <f>'2024 (Cas)'!O47*1.02</f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f>'2024 (Cas)'!C48*1.02</f>
        <v>143941.90292136002</v>
      </c>
      <c r="D48" s="90">
        <f t="shared" si="0"/>
        <v>73.580525455008313</v>
      </c>
      <c r="E48" s="333">
        <v>37.5</v>
      </c>
      <c r="F48" s="334">
        <f t="shared" si="1"/>
        <v>19072.302137080202</v>
      </c>
      <c r="G48" s="334">
        <f t="shared" si="2"/>
        <v>9083.4775342664052</v>
      </c>
      <c r="H48" s="334">
        <f t="shared" si="3"/>
        <v>1079.5642719102</v>
      </c>
      <c r="I48" s="335">
        <f t="shared" si="4"/>
        <v>173177.24686461681</v>
      </c>
      <c r="J48" s="336">
        <f t="shared" si="5"/>
        <v>216471.55858077103</v>
      </c>
      <c r="M48" s="337" t="s">
        <v>181</v>
      </c>
      <c r="N48" s="333" t="s">
        <v>137</v>
      </c>
      <c r="O48" s="90">
        <f>'2024 (Cas)'!O48*1.02</f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f>'2024 (Cas)'!C49*1.02</f>
        <v>146741.18922000003</v>
      </c>
      <c r="D49" s="90">
        <f t="shared" si="0"/>
        <v>75.011470527795538</v>
      </c>
      <c r="E49" s="333">
        <v>37.5</v>
      </c>
      <c r="F49" s="334">
        <f t="shared" si="1"/>
        <v>19443.207571650004</v>
      </c>
      <c r="G49" s="334">
        <f t="shared" si="2"/>
        <v>9260.1269580243224</v>
      </c>
      <c r="H49" s="334">
        <f t="shared" si="3"/>
        <v>1100.5589191500003</v>
      </c>
      <c r="I49" s="335">
        <f t="shared" si="4"/>
        <v>176545.08266882435</v>
      </c>
      <c r="J49" s="336">
        <f t="shared" si="5"/>
        <v>220681.35333603044</v>
      </c>
      <c r="M49" s="337" t="s">
        <v>182</v>
      </c>
      <c r="N49" s="333" t="s">
        <v>137</v>
      </c>
      <c r="O49" s="90">
        <f>'2024 (Cas)'!O49*1.02</f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f>'2024 (Cas)'!C50*1.02</f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f>'2024 (Cas)'!O50*1.02</f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f>'2024 (Cas)'!C51*1.02</f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f>'2024 (Cas)'!O51*1.02</f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f>'2024 (Cas)'!C52*1.02</f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f>'2024 (Cas)'!O52*1.02</f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f>'2024 (Cas)'!C53*1.02</f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f>'2024 (Cas)'!O53*1.02</f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f>'2024 (Cas)'!C54*1.02</f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f>'2024 (Cas)'!O54*1.02</f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f>'2024 (Cas)'!C55*1.02</f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f>'2024 (Cas)'!O55*1.02</f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f>'2024 (Cas)'!C56*1.02</f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f>'2024 (Cas)'!O56*1.02</f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f>'2024 (Cas)'!C57*1.02</f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f>'2024 (Cas)'!O57*1.02</f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f>'2024 (Cas)'!C58*1.02</f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f>'2024 (Cas)'!O58*1.02</f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f>'2024 (Cas)'!C59*1.02</f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f>'2024 (Cas)'!O59*1.02</f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f>'2024 (Cas)'!C60*1.02</f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f>'2024 (Cas)'!O60*1.02</f>
        <v>79388.89619544</v>
      </c>
      <c r="P60" s="90">
        <f t="shared" si="6"/>
        <v>40.582183358691374</v>
      </c>
      <c r="Q60" s="333">
        <v>37.5</v>
      </c>
      <c r="R60" s="334">
        <f t="shared" si="7"/>
        <v>10519.028745895801</v>
      </c>
      <c r="S60" s="334">
        <f t="shared" si="8"/>
        <v>4899.9819093028018</v>
      </c>
      <c r="T60" s="334">
        <f t="shared" si="9"/>
        <v>595.41672146579992</v>
      </c>
      <c r="U60" s="335">
        <f t="shared" si="10"/>
        <v>95403.323572104404</v>
      </c>
      <c r="V60" s="336">
        <f t="shared" si="11"/>
        <v>119254.1544651305</v>
      </c>
    </row>
    <row r="61" spans="1:22" s="338" customFormat="1" ht="14.4" x14ac:dyDescent="0.3">
      <c r="A61" s="337" t="s">
        <v>94</v>
      </c>
      <c r="B61" s="333" t="s">
        <v>134</v>
      </c>
      <c r="C61" s="90">
        <f>'2024 (Cas)'!C61*1.02</f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f>'2024 (Cas)'!O61*1.02</f>
        <v>83588.372165520006</v>
      </c>
      <c r="P61" s="90">
        <f t="shared" si="6"/>
        <v>42.728880340201925</v>
      </c>
      <c r="Q61" s="333">
        <v>37.5</v>
      </c>
      <c r="R61" s="334">
        <f t="shared" si="7"/>
        <v>11075.459311931401</v>
      </c>
      <c r="S61" s="334">
        <f t="shared" si="8"/>
        <v>5159.1788155211016</v>
      </c>
      <c r="T61" s="334">
        <f t="shared" si="9"/>
        <v>626.91279124139999</v>
      </c>
      <c r="U61" s="335">
        <f t="shared" si="10"/>
        <v>100449.92308421389</v>
      </c>
      <c r="V61" s="336">
        <f t="shared" si="11"/>
        <v>125562.40385526736</v>
      </c>
    </row>
    <row r="62" spans="1:22" s="338" customFormat="1" ht="14.4" x14ac:dyDescent="0.3">
      <c r="A62" s="337" t="s">
        <v>95</v>
      </c>
      <c r="B62" s="333" t="s">
        <v>134</v>
      </c>
      <c r="C62" s="90">
        <f>'2024 (Cas)'!C62*1.02</f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f>'2024 (Cas)'!O62*1.02</f>
        <v>87825.011639760007</v>
      </c>
      <c r="P62" s="90">
        <f t="shared" si="6"/>
        <v>44.894574640132909</v>
      </c>
      <c r="Q62" s="333">
        <v>37.5</v>
      </c>
      <c r="R62" s="334">
        <f t="shared" si="7"/>
        <v>11636.814042268201</v>
      </c>
      <c r="S62" s="334">
        <f t="shared" si="8"/>
        <v>5420.6694996705373</v>
      </c>
      <c r="T62" s="334">
        <f t="shared" si="9"/>
        <v>658.68758729820001</v>
      </c>
      <c r="U62" s="335">
        <f t="shared" si="10"/>
        <v>105541.18276899695</v>
      </c>
      <c r="V62" s="336">
        <f t="shared" si="11"/>
        <v>131926.47846124618</v>
      </c>
    </row>
    <row r="63" spans="1:22" s="338" customFormat="1" ht="14.4" x14ac:dyDescent="0.3">
      <c r="A63" s="337" t="s">
        <v>96</v>
      </c>
      <c r="B63" s="333" t="s">
        <v>134</v>
      </c>
      <c r="C63" s="90">
        <f>'2024 (Cas)'!C63*1.02</f>
        <v>74332.47354120003</v>
      </c>
      <c r="D63" s="90">
        <f t="shared" si="0"/>
        <v>37.99743056419171</v>
      </c>
      <c r="E63" s="333">
        <v>37.5</v>
      </c>
      <c r="F63" s="334">
        <f t="shared" si="1"/>
        <v>9849.0527442090042</v>
      </c>
      <c r="G63" s="334">
        <f t="shared" si="2"/>
        <v>4690.7630076755622</v>
      </c>
      <c r="H63" s="334">
        <f t="shared" si="3"/>
        <v>557.49355155900025</v>
      </c>
      <c r="I63" s="335">
        <f t="shared" si="4"/>
        <v>89429.782844643603</v>
      </c>
      <c r="J63" s="336">
        <f t="shared" si="5"/>
        <v>111787.2285558045</v>
      </c>
      <c r="M63" s="337" t="s">
        <v>196</v>
      </c>
      <c r="N63" s="333" t="s">
        <v>137</v>
      </c>
      <c r="O63" s="90">
        <f>'2024 (Cas)'!O63*1.02</f>
        <v>92071.488512160009</v>
      </c>
      <c r="P63" s="90">
        <f t="shared" si="6"/>
        <v>47.065297641998725</v>
      </c>
      <c r="Q63" s="333">
        <v>37.5</v>
      </c>
      <c r="R63" s="334">
        <f t="shared" si="7"/>
        <v>12199.472227861203</v>
      </c>
      <c r="S63" s="334">
        <f t="shared" si="8"/>
        <v>5682.7673603311559</v>
      </c>
      <c r="T63" s="334">
        <f t="shared" si="9"/>
        <v>690.53616384120005</v>
      </c>
      <c r="U63" s="335">
        <f t="shared" si="10"/>
        <v>110644.26426419357</v>
      </c>
      <c r="V63" s="336">
        <f t="shared" si="11"/>
        <v>138305.33033024197</v>
      </c>
    </row>
    <row r="64" spans="1:22" s="338" customFormat="1" ht="14.4" x14ac:dyDescent="0.3">
      <c r="A64" s="337" t="s">
        <v>97</v>
      </c>
      <c r="B64" s="333" t="s">
        <v>134</v>
      </c>
      <c r="C64" s="90">
        <f>'2024 (Cas)'!C64*1.02</f>
        <v>78578.950413600018</v>
      </c>
      <c r="D64" s="90">
        <f t="shared" si="0"/>
        <v>40.168153566057519</v>
      </c>
      <c r="E64" s="333">
        <v>37.5</v>
      </c>
      <c r="F64" s="334">
        <f t="shared" si="1"/>
        <v>10411.710929802002</v>
      </c>
      <c r="G64" s="334">
        <f t="shared" si="2"/>
        <v>4958.7376313770474</v>
      </c>
      <c r="H64" s="334">
        <f t="shared" si="3"/>
        <v>589.34212810200006</v>
      </c>
      <c r="I64" s="335">
        <f t="shared" si="4"/>
        <v>94538.741102881075</v>
      </c>
      <c r="J64" s="336">
        <f t="shared" si="5"/>
        <v>118173.42637860135</v>
      </c>
      <c r="M64" s="337" t="s">
        <v>197</v>
      </c>
      <c r="N64" s="333" t="s">
        <v>137</v>
      </c>
      <c r="O64" s="90">
        <f>'2024 (Cas)'!O64*1.02</f>
        <v>95515.670912400004</v>
      </c>
      <c r="P64" s="90">
        <f t="shared" si="6"/>
        <v>48.825902063846648</v>
      </c>
      <c r="Q64" s="333">
        <v>37.5</v>
      </c>
      <c r="R64" s="334">
        <f t="shared" si="7"/>
        <v>12655.826395893002</v>
      </c>
      <c r="S64" s="334">
        <f t="shared" si="8"/>
        <v>5895.3466033019686</v>
      </c>
      <c r="T64" s="334">
        <f t="shared" si="9"/>
        <v>716.36753184300005</v>
      </c>
      <c r="U64" s="335">
        <f t="shared" si="10"/>
        <v>114783.21144343798</v>
      </c>
      <c r="V64" s="336">
        <f t="shared" si="11"/>
        <v>143479.01430429748</v>
      </c>
    </row>
    <row r="65" spans="1:22" s="338" customFormat="1" ht="14.4" x14ac:dyDescent="0.3">
      <c r="A65" s="337" t="s">
        <v>98</v>
      </c>
      <c r="B65" s="333" t="s">
        <v>134</v>
      </c>
      <c r="C65" s="90">
        <f>'2024 (Cas)'!C65*1.02</f>
        <v>82825.427286000006</v>
      </c>
      <c r="D65" s="90">
        <f t="shared" si="0"/>
        <v>42.338876567923329</v>
      </c>
      <c r="E65" s="333">
        <v>37.5</v>
      </c>
      <c r="F65" s="334">
        <f t="shared" si="1"/>
        <v>10974.369115395002</v>
      </c>
      <c r="G65" s="334">
        <f t="shared" si="2"/>
        <v>5226.7122550785325</v>
      </c>
      <c r="H65" s="334">
        <f t="shared" si="3"/>
        <v>621.19070464499998</v>
      </c>
      <c r="I65" s="335">
        <f t="shared" si="4"/>
        <v>99647.699361118546</v>
      </c>
      <c r="J65" s="336">
        <f t="shared" si="5"/>
        <v>124559.62420139818</v>
      </c>
      <c r="M65" s="337" t="s">
        <v>198</v>
      </c>
      <c r="N65" s="333" t="s">
        <v>137</v>
      </c>
      <c r="O65" s="90">
        <f>'2024 (Cas)'!O65*1.02</f>
        <v>98963.13244536001</v>
      </c>
      <c r="P65" s="90">
        <f t="shared" si="6"/>
        <v>50.588182719672844</v>
      </c>
      <c r="Q65" s="333">
        <v>37.5</v>
      </c>
      <c r="R65" s="334">
        <f t="shared" si="7"/>
        <v>13112.615049010203</v>
      </c>
      <c r="S65" s="334">
        <f t="shared" si="8"/>
        <v>6108.1282384431761</v>
      </c>
      <c r="T65" s="334">
        <f t="shared" si="9"/>
        <v>742.22349334020009</v>
      </c>
      <c r="U65" s="335">
        <f t="shared" si="10"/>
        <v>118926.09922615359</v>
      </c>
      <c r="V65" s="336">
        <f t="shared" si="11"/>
        <v>148657.62403269199</v>
      </c>
    </row>
    <row r="66" spans="1:22" s="338" customFormat="1" ht="14.4" x14ac:dyDescent="0.3">
      <c r="A66" s="337" t="s">
        <v>99</v>
      </c>
      <c r="B66" s="333" t="s">
        <v>134</v>
      </c>
      <c r="C66" s="90">
        <f>'2024 (Cas)'!C66*1.02</f>
        <v>87071.904158400008</v>
      </c>
      <c r="D66" s="90">
        <f t="shared" si="0"/>
        <v>44.509599569789138</v>
      </c>
      <c r="E66" s="333">
        <v>37.5</v>
      </c>
      <c r="F66" s="334">
        <f t="shared" si="1"/>
        <v>11537.027300988002</v>
      </c>
      <c r="G66" s="334">
        <f t="shared" si="2"/>
        <v>5494.6868787800186</v>
      </c>
      <c r="H66" s="334">
        <f t="shared" si="3"/>
        <v>653.03928118800002</v>
      </c>
      <c r="I66" s="335">
        <f t="shared" si="4"/>
        <v>104756.65761935603</v>
      </c>
      <c r="J66" s="336">
        <f t="shared" si="5"/>
        <v>130945.82202419505</v>
      </c>
      <c r="M66" s="337" t="s">
        <v>199</v>
      </c>
      <c r="N66" s="333" t="s">
        <v>137</v>
      </c>
      <c r="O66" s="90">
        <f>'2024 (Cas)'!O66*1.02</f>
        <v>102409.50093408</v>
      </c>
      <c r="P66" s="90">
        <f t="shared" si="6"/>
        <v>52.349904630839625</v>
      </c>
      <c r="Q66" s="333">
        <v>37.5</v>
      </c>
      <c r="R66" s="334">
        <f t="shared" si="7"/>
        <v>13569.258873765601</v>
      </c>
      <c r="S66" s="334">
        <f t="shared" si="8"/>
        <v>6320.8424095275859</v>
      </c>
      <c r="T66" s="334">
        <f t="shared" si="9"/>
        <v>768.07125700560005</v>
      </c>
      <c r="U66" s="335">
        <f t="shared" si="10"/>
        <v>123067.6734743788</v>
      </c>
      <c r="V66" s="336">
        <f t="shared" si="11"/>
        <v>153834.59184297349</v>
      </c>
    </row>
    <row r="67" spans="1:22" s="338" customFormat="1" ht="14.4" x14ac:dyDescent="0.3">
      <c r="A67" s="337" t="s">
        <v>100</v>
      </c>
      <c r="B67" s="333" t="s">
        <v>134</v>
      </c>
      <c r="C67" s="90">
        <f>'2024 (Cas)'!C67*1.02</f>
        <v>90527.017001040003</v>
      </c>
      <c r="D67" s="90">
        <f t="shared" si="0"/>
        <v>46.275791438231309</v>
      </c>
      <c r="E67" s="333">
        <v>37.5</v>
      </c>
      <c r="F67" s="334">
        <f t="shared" si="1"/>
        <v>11994.829752637801</v>
      </c>
      <c r="G67" s="334">
        <f t="shared" si="2"/>
        <v>5712.7223448084342</v>
      </c>
      <c r="H67" s="334">
        <f t="shared" si="3"/>
        <v>678.9526275078</v>
      </c>
      <c r="I67" s="335">
        <f t="shared" si="4"/>
        <v>108913.52172599404</v>
      </c>
      <c r="J67" s="336">
        <f t="shared" si="5"/>
        <v>136141.90215749256</v>
      </c>
      <c r="M67" s="337" t="s">
        <v>200</v>
      </c>
      <c r="N67" s="333" t="s">
        <v>137</v>
      </c>
      <c r="O67" s="90">
        <f>'2024 (Cas)'!O67*1.02</f>
        <v>105852.59029008</v>
      </c>
      <c r="P67" s="90">
        <f t="shared" si="6"/>
        <v>54.109950308028118</v>
      </c>
      <c r="Q67" s="333">
        <v>37.5</v>
      </c>
      <c r="R67" s="334">
        <f t="shared" si="7"/>
        <v>14025.468213435601</v>
      </c>
      <c r="S67" s="334">
        <f t="shared" si="8"/>
        <v>6533.3541884415999</v>
      </c>
      <c r="T67" s="334">
        <f t="shared" si="9"/>
        <v>793.89442717559996</v>
      </c>
      <c r="U67" s="335">
        <f t="shared" si="10"/>
        <v>127205.30711913281</v>
      </c>
      <c r="V67" s="336">
        <f t="shared" si="11"/>
        <v>159006.63389891601</v>
      </c>
    </row>
    <row r="68" spans="1:22" s="338" customFormat="1" ht="14.4" x14ac:dyDescent="0.3">
      <c r="A68" s="337" t="s">
        <v>101</v>
      </c>
      <c r="B68" s="333" t="s">
        <v>134</v>
      </c>
      <c r="C68" s="90">
        <f>'2024 (Cas)'!C68*1.02</f>
        <v>93974.478534000009</v>
      </c>
      <c r="D68" s="90">
        <f t="shared" si="0"/>
        <v>48.038072094057519</v>
      </c>
      <c r="E68" s="333">
        <v>37.5</v>
      </c>
      <c r="F68" s="334">
        <f t="shared" si="1"/>
        <v>12451.618405755002</v>
      </c>
      <c r="G68" s="334">
        <f t="shared" si="2"/>
        <v>5930.2749736770274</v>
      </c>
      <c r="H68" s="334">
        <f t="shared" si="3"/>
        <v>704.80858900500004</v>
      </c>
      <c r="I68" s="335">
        <f t="shared" si="4"/>
        <v>113061.18050243703</v>
      </c>
      <c r="J68" s="336">
        <f t="shared" si="5"/>
        <v>141326.47562804629</v>
      </c>
      <c r="M68" s="337" t="s">
        <v>201</v>
      </c>
      <c r="N68" s="333" t="s">
        <v>137</v>
      </c>
      <c r="O68" s="90">
        <f>'2024 (Cas)'!O68*1.02</f>
        <v>111158.22703103999</v>
      </c>
      <c r="P68" s="90">
        <f t="shared" si="6"/>
        <v>56.822096884876665</v>
      </c>
      <c r="Q68" s="333">
        <v>37.5</v>
      </c>
      <c r="R68" s="334">
        <f t="shared" si="7"/>
        <v>14728.4650816128</v>
      </c>
      <c r="S68" s="334">
        <f t="shared" si="8"/>
        <v>6860.824720139577</v>
      </c>
      <c r="T68" s="334">
        <f t="shared" ref="T68:T84" si="12">(O68)*0.75%</f>
        <v>833.68670273279986</v>
      </c>
      <c r="U68" s="335">
        <f t="shared" ref="U68:U84" si="13">O68+R68+S68+T68</f>
        <v>133581.20353552519</v>
      </c>
      <c r="V68" s="336">
        <f t="shared" si="11"/>
        <v>166976.50441940647</v>
      </c>
    </row>
    <row r="69" spans="1:22" s="338" customFormat="1" ht="14.4" x14ac:dyDescent="0.3">
      <c r="A69" s="337" t="s">
        <v>102</v>
      </c>
      <c r="B69" s="333" t="s">
        <v>134</v>
      </c>
      <c r="C69" s="90">
        <f>'2024 (Cas)'!C69*1.02</f>
        <v>97426.312243920023</v>
      </c>
      <c r="D69" s="90">
        <f t="shared" si="0"/>
        <v>49.802587728521409</v>
      </c>
      <c r="E69" s="333">
        <v>37.5</v>
      </c>
      <c r="F69" s="334">
        <f t="shared" si="1"/>
        <v>12908.986372319403</v>
      </c>
      <c r="G69" s="334">
        <f t="shared" si="2"/>
        <v>6148.1035094940926</v>
      </c>
      <c r="H69" s="334">
        <f t="shared" si="3"/>
        <v>730.6973418294001</v>
      </c>
      <c r="I69" s="335">
        <f t="shared" si="4"/>
        <v>117214.09946756292</v>
      </c>
      <c r="J69" s="336">
        <f t="shared" si="5"/>
        <v>146517.62433445366</v>
      </c>
      <c r="M69" s="337" t="s">
        <v>202</v>
      </c>
      <c r="N69" s="333" t="s">
        <v>137</v>
      </c>
      <c r="O69" s="90">
        <f>'2024 (Cas)'!O69*1.02</f>
        <v>115135.81502040001</v>
      </c>
      <c r="P69" s="90">
        <f t="shared" si="6"/>
        <v>58.855368700523975</v>
      </c>
      <c r="Q69" s="333">
        <v>37.5</v>
      </c>
      <c r="R69" s="334">
        <f t="shared" si="7"/>
        <v>15255.495490203002</v>
      </c>
      <c r="S69" s="334">
        <f t="shared" si="8"/>
        <v>7106.326422827864</v>
      </c>
      <c r="T69" s="334">
        <f t="shared" si="12"/>
        <v>863.5186126530001</v>
      </c>
      <c r="U69" s="335">
        <f t="shared" si="13"/>
        <v>138361.15554608387</v>
      </c>
      <c r="V69" s="336">
        <f t="shared" si="11"/>
        <v>172951.44443260483</v>
      </c>
    </row>
    <row r="70" spans="1:22" s="338" customFormat="1" ht="14.4" x14ac:dyDescent="0.3">
      <c r="A70" s="337" t="s">
        <v>103</v>
      </c>
      <c r="B70" s="333" t="s">
        <v>134</v>
      </c>
      <c r="C70" s="90">
        <f>'2024 (Cas)'!C70*1.02</f>
        <v>100872.68073264</v>
      </c>
      <c r="D70" s="90">
        <f t="shared" ref="D70:D87" si="14">+C70*12/313/75</f>
        <v>51.56430963968819</v>
      </c>
      <c r="E70" s="333">
        <v>37.5</v>
      </c>
      <c r="F70" s="334">
        <f t="shared" ref="F70:F87" si="15">C70*F$4</f>
        <v>13365.630197074801</v>
      </c>
      <c r="G70" s="334">
        <f t="shared" ref="G70:G87" si="16">(C70+F70)*5.5722%</f>
        <v>6365.5871616255672</v>
      </c>
      <c r="H70" s="334">
        <f t="shared" ref="H70:H87" si="17">(C70)*0.75%</f>
        <v>756.54510549479994</v>
      </c>
      <c r="I70" s="335">
        <f t="shared" ref="I70:I87" si="18">C70+F70+G70+H70</f>
        <v>121360.44319683517</v>
      </c>
      <c r="J70" s="336">
        <f t="shared" ref="J70:J87" si="19">I70*1.25</f>
        <v>151700.55399604398</v>
      </c>
      <c r="M70" s="337" t="s">
        <v>203</v>
      </c>
      <c r="N70" s="333" t="s">
        <v>137</v>
      </c>
      <c r="O70" s="90">
        <f>'2024 (Cas)'!O70*1.02</f>
        <v>119106.84474432001</v>
      </c>
      <c r="P70" s="90">
        <f t="shared" ref="P70:P84" si="20">+O70*12/313/75</f>
        <v>60.885288048214704</v>
      </c>
      <c r="Q70" s="333">
        <v>37.5</v>
      </c>
      <c r="R70" s="334">
        <f t="shared" ref="R70:R84" si="21">O70*R$4</f>
        <v>15781.656928622402</v>
      </c>
      <c r="S70" s="334">
        <f t="shared" ref="S70:S84" si="22">(O70+R70)*5.45%</f>
        <v>7351.4233411753621</v>
      </c>
      <c r="T70" s="334">
        <f t="shared" si="12"/>
        <v>893.30133558240004</v>
      </c>
      <c r="U70" s="335">
        <f t="shared" si="13"/>
        <v>143133.22634970018</v>
      </c>
      <c r="V70" s="336">
        <f t="shared" ref="V70:V84" si="23">U70*1.25</f>
        <v>178916.53293712524</v>
      </c>
    </row>
    <row r="71" spans="1:22" s="338" customFormat="1" ht="14.4" x14ac:dyDescent="0.3">
      <c r="A71" s="337" t="s">
        <v>104</v>
      </c>
      <c r="B71" s="333" t="s">
        <v>134</v>
      </c>
      <c r="C71" s="90">
        <f>'2024 (Cas)'!C71*1.02</f>
        <v>106183.78269480001</v>
      </c>
      <c r="D71" s="90">
        <f t="shared" si="14"/>
        <v>54.279249939833875</v>
      </c>
      <c r="E71" s="333">
        <v>37.5</v>
      </c>
      <c r="F71" s="334">
        <f t="shared" si="15"/>
        <v>14069.351207061003</v>
      </c>
      <c r="G71" s="334">
        <f t="shared" si="16"/>
        <v>6700.7451272794988</v>
      </c>
      <c r="H71" s="334">
        <f t="shared" si="17"/>
        <v>796.37837021100006</v>
      </c>
      <c r="I71" s="335">
        <f t="shared" si="18"/>
        <v>127750.25739935151</v>
      </c>
      <c r="J71" s="336">
        <f t="shared" si="19"/>
        <v>159687.8217491894</v>
      </c>
      <c r="M71" s="337" t="s">
        <v>204</v>
      </c>
      <c r="N71" s="333" t="s">
        <v>137</v>
      </c>
      <c r="O71" s="90">
        <f>'2024 (Cas)'!O71*1.02</f>
        <v>123085.52577792</v>
      </c>
      <c r="P71" s="90">
        <f t="shared" si="20"/>
        <v>62.919118608521394</v>
      </c>
      <c r="Q71" s="333">
        <v>37.5</v>
      </c>
      <c r="R71" s="334">
        <f t="shared" si="21"/>
        <v>16308.832165574402</v>
      </c>
      <c r="S71" s="334">
        <f t="shared" si="22"/>
        <v>7596.992507920445</v>
      </c>
      <c r="T71" s="334">
        <f t="shared" si="12"/>
        <v>923.14144333440004</v>
      </c>
      <c r="U71" s="335">
        <f t="shared" si="13"/>
        <v>147914.49189474926</v>
      </c>
      <c r="V71" s="336">
        <f t="shared" si="23"/>
        <v>184893.11486843656</v>
      </c>
    </row>
    <row r="72" spans="1:22" s="338" customFormat="1" ht="14.4" x14ac:dyDescent="0.3">
      <c r="A72" s="337" t="s">
        <v>105</v>
      </c>
      <c r="B72" s="333" t="s">
        <v>134</v>
      </c>
      <c r="C72" s="90">
        <f>'2024 (Cas)'!C72*1.02</f>
        <v>110165.74286112</v>
      </c>
      <c r="D72" s="90">
        <f t="shared" si="14"/>
        <v>56.314756734118845</v>
      </c>
      <c r="E72" s="333">
        <v>37.5</v>
      </c>
      <c r="F72" s="334">
        <f t="shared" si="15"/>
        <v>14596.960929098401</v>
      </c>
      <c r="G72" s="334">
        <f t="shared" si="16"/>
        <v>6952.0273805985489</v>
      </c>
      <c r="H72" s="334">
        <f t="shared" si="17"/>
        <v>826.24307145839998</v>
      </c>
      <c r="I72" s="335">
        <f t="shared" si="18"/>
        <v>132540.97424227532</v>
      </c>
      <c r="J72" s="336">
        <f t="shared" si="19"/>
        <v>165676.21780284416</v>
      </c>
      <c r="M72" s="337" t="s">
        <v>205</v>
      </c>
      <c r="N72" s="333" t="s">
        <v>137</v>
      </c>
      <c r="O72" s="90">
        <f>'2024 (Cas)'!O72*1.02</f>
        <v>127057.64854607999</v>
      </c>
      <c r="P72" s="90">
        <f t="shared" si="20"/>
        <v>64.949596700871567</v>
      </c>
      <c r="Q72" s="333">
        <v>37.5</v>
      </c>
      <c r="R72" s="334">
        <f t="shared" si="21"/>
        <v>16835.138432355598</v>
      </c>
      <c r="S72" s="334">
        <f t="shared" si="22"/>
        <v>7842.1568903247398</v>
      </c>
      <c r="T72" s="334">
        <f t="shared" si="12"/>
        <v>952.93236409559984</v>
      </c>
      <c r="U72" s="335">
        <f t="shared" si="13"/>
        <v>152687.87623285595</v>
      </c>
      <c r="V72" s="336">
        <f t="shared" si="23"/>
        <v>190859.84529106994</v>
      </c>
    </row>
    <row r="73" spans="1:22" s="338" customFormat="1" ht="14.4" x14ac:dyDescent="0.3">
      <c r="A73" s="337" t="s">
        <v>106</v>
      </c>
      <c r="B73" s="333" t="s">
        <v>134</v>
      </c>
      <c r="C73" s="90">
        <f>'2024 (Cas)'!C73*1.02</f>
        <v>114150.98216016</v>
      </c>
      <c r="D73" s="90">
        <f t="shared" si="14"/>
        <v>58.351939762382109</v>
      </c>
      <c r="E73" s="333">
        <v>37.5</v>
      </c>
      <c r="F73" s="334">
        <f t="shared" si="15"/>
        <v>15125.0051362212</v>
      </c>
      <c r="G73" s="334">
        <f t="shared" si="16"/>
        <v>7203.5165641289523</v>
      </c>
      <c r="H73" s="334">
        <f t="shared" si="17"/>
        <v>856.13236620119994</v>
      </c>
      <c r="I73" s="335">
        <f t="shared" si="18"/>
        <v>137335.63622671136</v>
      </c>
      <c r="J73" s="336">
        <f t="shared" si="19"/>
        <v>171669.54528338919</v>
      </c>
      <c r="M73" s="337" t="s">
        <v>206</v>
      </c>
      <c r="N73" s="333" t="s">
        <v>137</v>
      </c>
      <c r="O73" s="90">
        <f>'2024 (Cas)'!O73*1.02</f>
        <v>131040.70175664</v>
      </c>
      <c r="P73" s="90">
        <f t="shared" si="20"/>
        <v>66.98566223981598</v>
      </c>
      <c r="Q73" s="333">
        <v>37.5</v>
      </c>
      <c r="R73" s="334">
        <f t="shared" si="21"/>
        <v>17362.892982754802</v>
      </c>
      <c r="S73" s="334">
        <f t="shared" si="22"/>
        <v>8087.9959132970171</v>
      </c>
      <c r="T73" s="334">
        <f t="shared" si="12"/>
        <v>982.80526317479996</v>
      </c>
      <c r="U73" s="335">
        <f t="shared" si="13"/>
        <v>157474.39591586665</v>
      </c>
      <c r="V73" s="336">
        <f t="shared" si="23"/>
        <v>196842.9948948333</v>
      </c>
    </row>
    <row r="74" spans="1:22" s="338" customFormat="1" ht="14.4" x14ac:dyDescent="0.3">
      <c r="A74" s="337" t="s">
        <v>107</v>
      </c>
      <c r="B74" s="333" t="s">
        <v>134</v>
      </c>
      <c r="C74" s="90">
        <f>'2024 (Cas)'!C74*1.02</f>
        <v>118134.03537072</v>
      </c>
      <c r="D74" s="90">
        <f t="shared" si="14"/>
        <v>60.388005301326523</v>
      </c>
      <c r="E74" s="333">
        <v>37.5</v>
      </c>
      <c r="F74" s="334">
        <f t="shared" si="15"/>
        <v>15652.7596866204</v>
      </c>
      <c r="G74" s="334">
        <f t="shared" si="16"/>
        <v>7454.8677941851211</v>
      </c>
      <c r="H74" s="334">
        <f t="shared" si="17"/>
        <v>886.00526528039995</v>
      </c>
      <c r="I74" s="335">
        <f t="shared" si="18"/>
        <v>142127.66811680593</v>
      </c>
      <c r="J74" s="336">
        <f t="shared" si="19"/>
        <v>177659.58514600742</v>
      </c>
      <c r="M74" s="337" t="s">
        <v>207</v>
      </c>
      <c r="N74" s="333" t="s">
        <v>137</v>
      </c>
      <c r="O74" s="90">
        <f>'2024 (Cas)'!O74*1.02</f>
        <v>135011.73148056003</v>
      </c>
      <c r="P74" s="90">
        <f t="shared" si="20"/>
        <v>69.01558158750673</v>
      </c>
      <c r="Q74" s="333">
        <v>37.5</v>
      </c>
      <c r="R74" s="334">
        <f t="shared" si="21"/>
        <v>17889.054421174205</v>
      </c>
      <c r="S74" s="334">
        <f t="shared" si="22"/>
        <v>8333.0928316445152</v>
      </c>
      <c r="T74" s="334">
        <f t="shared" si="12"/>
        <v>1012.5879861042002</v>
      </c>
      <c r="U74" s="335">
        <f t="shared" si="13"/>
        <v>162246.46671948294</v>
      </c>
      <c r="V74" s="336">
        <f t="shared" si="23"/>
        <v>202808.08339935367</v>
      </c>
    </row>
    <row r="75" spans="1:22" s="338" customFormat="1" ht="14.4" x14ac:dyDescent="0.3">
      <c r="A75" s="337" t="s">
        <v>108</v>
      </c>
      <c r="B75" s="333" t="s">
        <v>134</v>
      </c>
      <c r="C75" s="90">
        <f>'2024 (Cas)'!C75*1.02</f>
        <v>122113.80944856002</v>
      </c>
      <c r="D75" s="90">
        <f t="shared" si="14"/>
        <v>62.42239460629267</v>
      </c>
      <c r="E75" s="333">
        <v>37.5</v>
      </c>
      <c r="F75" s="334">
        <f t="shared" si="15"/>
        <v>16180.079751934203</v>
      </c>
      <c r="G75" s="334">
        <f t="shared" si="16"/>
        <v>7706.0120940299375</v>
      </c>
      <c r="H75" s="334">
        <f t="shared" si="17"/>
        <v>915.85357086420004</v>
      </c>
      <c r="I75" s="335">
        <f t="shared" si="18"/>
        <v>146915.75486538833</v>
      </c>
      <c r="J75" s="336">
        <f t="shared" si="19"/>
        <v>183644.69358173542</v>
      </c>
      <c r="M75" s="337" t="s">
        <v>208</v>
      </c>
      <c r="N75" s="333" t="s">
        <v>137</v>
      </c>
      <c r="O75" s="90">
        <f>'2024 (Cas)'!O75*1.02</f>
        <v>138988.22642568001</v>
      </c>
      <c r="P75" s="90">
        <f t="shared" si="20"/>
        <v>71.048294658494584</v>
      </c>
      <c r="Q75" s="333">
        <v>37.5</v>
      </c>
      <c r="R75" s="334">
        <f t="shared" si="21"/>
        <v>18415.940001402603</v>
      </c>
      <c r="S75" s="334">
        <f t="shared" si="22"/>
        <v>8578.5270702760026</v>
      </c>
      <c r="T75" s="334">
        <f t="shared" si="12"/>
        <v>1042.4116981925999</v>
      </c>
      <c r="U75" s="335">
        <f t="shared" si="13"/>
        <v>167025.10519555121</v>
      </c>
      <c r="V75" s="336">
        <f t="shared" si="23"/>
        <v>208781.381494439</v>
      </c>
    </row>
    <row r="76" spans="1:22" s="338" customFormat="1" ht="14.4" x14ac:dyDescent="0.3">
      <c r="A76" s="337" t="s">
        <v>109</v>
      </c>
      <c r="B76" s="333" t="s">
        <v>134</v>
      </c>
      <c r="C76" s="90">
        <f>'2024 (Cas)'!C76*1.02</f>
        <v>126096.86265912002</v>
      </c>
      <c r="D76" s="90">
        <f t="shared" si="14"/>
        <v>64.458460145237083</v>
      </c>
      <c r="E76" s="333">
        <v>37.5</v>
      </c>
      <c r="F76" s="334">
        <f t="shared" si="15"/>
        <v>16707.834302333402</v>
      </c>
      <c r="G76" s="334">
        <f t="shared" si="16"/>
        <v>7957.3633240861063</v>
      </c>
      <c r="H76" s="334">
        <f t="shared" si="17"/>
        <v>945.72646994340005</v>
      </c>
      <c r="I76" s="335">
        <f t="shared" si="18"/>
        <v>151707.7867554829</v>
      </c>
      <c r="J76" s="336">
        <f t="shared" si="19"/>
        <v>189634.73344435362</v>
      </c>
      <c r="M76" s="337" t="s">
        <v>209</v>
      </c>
      <c r="N76" s="333" t="s">
        <v>137</v>
      </c>
      <c r="O76" s="90">
        <f>'2024 (Cas)'!O76*1.02</f>
        <v>142961.44223808</v>
      </c>
      <c r="P76" s="90">
        <f t="shared" si="20"/>
        <v>73.079331495504164</v>
      </c>
      <c r="Q76" s="333">
        <v>37.5</v>
      </c>
      <c r="R76" s="334">
        <f t="shared" si="21"/>
        <v>18942.391096545602</v>
      </c>
      <c r="S76" s="334">
        <f t="shared" si="22"/>
        <v>8823.7589167370934</v>
      </c>
      <c r="T76" s="334">
        <f t="shared" si="12"/>
        <v>1072.2108167855999</v>
      </c>
      <c r="U76" s="335">
        <f t="shared" si="13"/>
        <v>171799.80306814829</v>
      </c>
      <c r="V76" s="336">
        <f t="shared" si="23"/>
        <v>214749.75383518537</v>
      </c>
    </row>
    <row r="77" spans="1:22" s="338" customFormat="1" ht="14.4" x14ac:dyDescent="0.3">
      <c r="A77" s="337" t="s">
        <v>110</v>
      </c>
      <c r="B77" s="333" t="s">
        <v>134</v>
      </c>
      <c r="C77" s="90">
        <f>'2024 (Cas)'!C77*1.02</f>
        <v>130073.35760424001</v>
      </c>
      <c r="D77" s="90">
        <f t="shared" si="14"/>
        <v>66.491173216224922</v>
      </c>
      <c r="E77" s="333">
        <v>37.5</v>
      </c>
      <c r="F77" s="334">
        <f t="shared" si="15"/>
        <v>17234.719882561803</v>
      </c>
      <c r="G77" s="334">
        <f t="shared" si="16"/>
        <v>8208.3006937195696</v>
      </c>
      <c r="H77" s="334">
        <f t="shared" si="17"/>
        <v>975.55018203179998</v>
      </c>
      <c r="I77" s="335">
        <f t="shared" si="18"/>
        <v>156491.92836255315</v>
      </c>
      <c r="J77" s="336">
        <f t="shared" si="19"/>
        <v>195614.91045319143</v>
      </c>
      <c r="M77" s="337" t="s">
        <v>210</v>
      </c>
      <c r="N77" s="333" t="s">
        <v>137</v>
      </c>
      <c r="O77" s="90">
        <f>'2024 (Cas)'!O77*1.02</f>
        <v>146942.30936016</v>
      </c>
      <c r="P77" s="90">
        <f t="shared" si="20"/>
        <v>75.114279545129705</v>
      </c>
      <c r="Q77" s="333">
        <v>37.5</v>
      </c>
      <c r="R77" s="334">
        <f t="shared" si="21"/>
        <v>19469.8559902212</v>
      </c>
      <c r="S77" s="334">
        <f t="shared" si="22"/>
        <v>9069.4630115957752</v>
      </c>
      <c r="T77" s="334">
        <f t="shared" si="12"/>
        <v>1102.0673202011999</v>
      </c>
      <c r="U77" s="335">
        <f t="shared" si="13"/>
        <v>176583.69568217816</v>
      </c>
      <c r="V77" s="336">
        <f t="shared" si="23"/>
        <v>220729.6196027227</v>
      </c>
    </row>
    <row r="78" spans="1:22" s="338" customFormat="1" ht="14.4" x14ac:dyDescent="0.3">
      <c r="A78" s="337" t="s">
        <v>111</v>
      </c>
      <c r="B78" s="333" t="s">
        <v>134</v>
      </c>
      <c r="C78" s="90">
        <f>'2024 (Cas)'!C78*1.02</f>
        <v>134057.50385904001</v>
      </c>
      <c r="D78" s="90">
        <f t="shared" si="14"/>
        <v>68.527797499828765</v>
      </c>
      <c r="E78" s="333">
        <v>37.5</v>
      </c>
      <c r="F78" s="334">
        <f t="shared" si="15"/>
        <v>17762.619261322801</v>
      </c>
      <c r="G78" s="334">
        <f t="shared" si="16"/>
        <v>8459.7209005128552</v>
      </c>
      <c r="H78" s="334">
        <f t="shared" si="17"/>
        <v>1005.4312789428</v>
      </c>
      <c r="I78" s="335">
        <f t="shared" si="18"/>
        <v>161285.27529981846</v>
      </c>
      <c r="J78" s="336">
        <f t="shared" si="19"/>
        <v>201606.59412477308</v>
      </c>
      <c r="M78" s="337" t="s">
        <v>211</v>
      </c>
      <c r="N78" s="333" t="s">
        <v>137</v>
      </c>
      <c r="O78" s="90">
        <f>'2024 (Cas)'!O78*1.02</f>
        <v>150914.43212832004</v>
      </c>
      <c r="P78" s="90">
        <f t="shared" si="20"/>
        <v>77.144757637479884</v>
      </c>
      <c r="Q78" s="333">
        <v>37.5</v>
      </c>
      <c r="R78" s="334">
        <f t="shared" si="21"/>
        <v>19996.162257002405</v>
      </c>
      <c r="S78" s="334">
        <f t="shared" si="22"/>
        <v>9314.6273940000738</v>
      </c>
      <c r="T78" s="334">
        <f t="shared" si="12"/>
        <v>1131.8582409624003</v>
      </c>
      <c r="U78" s="335">
        <f t="shared" si="13"/>
        <v>181357.08002028492</v>
      </c>
      <c r="V78" s="336">
        <f t="shared" si="23"/>
        <v>226696.35002535617</v>
      </c>
    </row>
    <row r="79" spans="1:22" s="338" customFormat="1" ht="14.4" x14ac:dyDescent="0.3">
      <c r="A79" s="337" t="s">
        <v>112</v>
      </c>
      <c r="B79" s="333" t="s">
        <v>134</v>
      </c>
      <c r="C79" s="90">
        <f>'2024 (Cas)'!C79*1.02</f>
        <v>138040.55706960001</v>
      </c>
      <c r="D79" s="90">
        <f t="shared" si="14"/>
        <v>70.563863038773178</v>
      </c>
      <c r="E79" s="333">
        <v>37.5</v>
      </c>
      <c r="F79" s="334">
        <f t="shared" si="15"/>
        <v>18290.373811722002</v>
      </c>
      <c r="G79" s="334">
        <f t="shared" si="16"/>
        <v>8711.072130569024</v>
      </c>
      <c r="H79" s="334">
        <f t="shared" si="17"/>
        <v>1035.3041780220001</v>
      </c>
      <c r="I79" s="335">
        <f t="shared" si="18"/>
        <v>166077.30718991303</v>
      </c>
      <c r="J79" s="336">
        <f t="shared" si="19"/>
        <v>207596.63398739128</v>
      </c>
      <c r="M79" s="337" t="s">
        <v>212</v>
      </c>
      <c r="N79" s="333" t="s">
        <v>137</v>
      </c>
      <c r="O79" s="90">
        <f>'2024 (Cas)'!O79*1.02</f>
        <v>154894.20620616002</v>
      </c>
      <c r="P79" s="90">
        <f t="shared" si="20"/>
        <v>79.17914694244601</v>
      </c>
      <c r="Q79" s="333">
        <v>37.5</v>
      </c>
      <c r="R79" s="334">
        <f t="shared" si="21"/>
        <v>20523.482322316202</v>
      </c>
      <c r="S79" s="334">
        <f t="shared" si="22"/>
        <v>9560.2640248019543</v>
      </c>
      <c r="T79" s="334">
        <f t="shared" si="12"/>
        <v>1161.7065465462001</v>
      </c>
      <c r="U79" s="335">
        <f t="shared" si="13"/>
        <v>186139.65909982438</v>
      </c>
      <c r="V79" s="336">
        <f t="shared" si="23"/>
        <v>232674.57387478047</v>
      </c>
    </row>
    <row r="80" spans="1:22" s="338" customFormat="1" ht="14.4" x14ac:dyDescent="0.3">
      <c r="A80" s="337" t="s">
        <v>113</v>
      </c>
      <c r="B80" s="333" t="s">
        <v>134</v>
      </c>
      <c r="C80" s="90">
        <f>'2024 (Cas)'!C80*1.02</f>
        <v>142023.61028015998</v>
      </c>
      <c r="D80" s="90">
        <f t="shared" si="14"/>
        <v>72.599928577717563</v>
      </c>
      <c r="E80" s="333">
        <v>37.5</v>
      </c>
      <c r="F80" s="334">
        <f t="shared" si="15"/>
        <v>18818.128362121199</v>
      </c>
      <c r="G80" s="334">
        <f t="shared" si="16"/>
        <v>8962.423360625191</v>
      </c>
      <c r="H80" s="334">
        <f t="shared" si="17"/>
        <v>1065.1770771011998</v>
      </c>
      <c r="I80" s="335">
        <f t="shared" si="18"/>
        <v>170869.33908000757</v>
      </c>
      <c r="J80" s="336">
        <f t="shared" si="19"/>
        <v>213586.67385000945</v>
      </c>
      <c r="M80" s="337" t="s">
        <v>213</v>
      </c>
      <c r="N80" s="333" t="s">
        <v>137</v>
      </c>
      <c r="O80" s="90">
        <f>'2024 (Cas)'!O80*1.02</f>
        <v>161523.51952176003</v>
      </c>
      <c r="P80" s="90">
        <f t="shared" si="20"/>
        <v>82.567933301858147</v>
      </c>
      <c r="Q80" s="333">
        <v>37.5</v>
      </c>
      <c r="R80" s="334">
        <f t="shared" si="21"/>
        <v>21401.866336633204</v>
      </c>
      <c r="S80" s="334">
        <f t="shared" si="22"/>
        <v>9969.4335292824308</v>
      </c>
      <c r="T80" s="334">
        <f t="shared" si="12"/>
        <v>1211.4263964132001</v>
      </c>
      <c r="U80" s="335">
        <f t="shared" si="13"/>
        <v>194106.24578408885</v>
      </c>
      <c r="V80" s="336">
        <f t="shared" si="23"/>
        <v>242632.80723011107</v>
      </c>
    </row>
    <row r="81" spans="1:22" s="338" customFormat="1" ht="14.4" x14ac:dyDescent="0.3">
      <c r="A81" s="337" t="s">
        <v>114</v>
      </c>
      <c r="B81" s="333" t="s">
        <v>134</v>
      </c>
      <c r="C81" s="90">
        <f>'2024 (Cas)'!C81*1.02</f>
        <v>146001.19826952001</v>
      </c>
      <c r="D81" s="90">
        <f t="shared" si="14"/>
        <v>74.633200393364859</v>
      </c>
      <c r="E81" s="333">
        <v>37.5</v>
      </c>
      <c r="F81" s="334">
        <f t="shared" si="15"/>
        <v>19345.158770711401</v>
      </c>
      <c r="G81" s="334">
        <f t="shared" si="16"/>
        <v>9213.4297069957738</v>
      </c>
      <c r="H81" s="334">
        <f t="shared" si="17"/>
        <v>1095.0089870214001</v>
      </c>
      <c r="I81" s="335">
        <f t="shared" si="18"/>
        <v>175654.79573424859</v>
      </c>
      <c r="J81" s="336">
        <f t="shared" si="19"/>
        <v>219568.49466781074</v>
      </c>
      <c r="M81" s="337" t="s">
        <v>214</v>
      </c>
      <c r="N81" s="333" t="s">
        <v>137</v>
      </c>
      <c r="O81" s="90">
        <f>'2024 (Cas)'!O81*1.02</f>
        <v>166818.22582032002</v>
      </c>
      <c r="P81" s="90">
        <f t="shared" si="20"/>
        <v>85.274492432112467</v>
      </c>
      <c r="Q81" s="333">
        <v>37.5</v>
      </c>
      <c r="R81" s="334">
        <f t="shared" si="21"/>
        <v>22103.414921192405</v>
      </c>
      <c r="S81" s="334">
        <f t="shared" si="22"/>
        <v>10296.229420412426</v>
      </c>
      <c r="T81" s="334">
        <f t="shared" si="12"/>
        <v>1251.1366936524</v>
      </c>
      <c r="U81" s="335">
        <f t="shared" si="13"/>
        <v>200469.00685557723</v>
      </c>
      <c r="V81" s="336">
        <f t="shared" si="23"/>
        <v>250586.25856947154</v>
      </c>
    </row>
    <row r="82" spans="1:22" s="338" customFormat="1" ht="14.4" x14ac:dyDescent="0.3">
      <c r="A82" s="337" t="s">
        <v>115</v>
      </c>
      <c r="B82" s="333" t="s">
        <v>134</v>
      </c>
      <c r="C82" s="90">
        <f>'2024 (Cas)'!C82*1.02</f>
        <v>149987.53061280001</v>
      </c>
      <c r="D82" s="90">
        <f t="shared" si="14"/>
        <v>76.670942166287546</v>
      </c>
      <c r="E82" s="333">
        <v>37.5</v>
      </c>
      <c r="F82" s="334">
        <f t="shared" si="15"/>
        <v>19873.347806196001</v>
      </c>
      <c r="G82" s="334">
        <f t="shared" si="16"/>
        <v>9464.9878672632931</v>
      </c>
      <c r="H82" s="334">
        <f t="shared" si="17"/>
        <v>1124.9064795960001</v>
      </c>
      <c r="I82" s="335">
        <f t="shared" si="18"/>
        <v>180450.77276585528</v>
      </c>
      <c r="J82" s="336">
        <f t="shared" si="19"/>
        <v>225563.4659573191</v>
      </c>
      <c r="M82" s="337" t="s">
        <v>215</v>
      </c>
      <c r="N82" s="333" t="s">
        <v>137</v>
      </c>
      <c r="O82" s="90">
        <f>'2024 (Cas)'!O82*1.02</f>
        <v>172118.39734008</v>
      </c>
      <c r="P82" s="90">
        <f t="shared" si="20"/>
        <v>87.98384528566389</v>
      </c>
      <c r="Q82" s="333">
        <v>37.5</v>
      </c>
      <c r="R82" s="334">
        <f t="shared" si="21"/>
        <v>22805.6876475606</v>
      </c>
      <c r="S82" s="334">
        <f t="shared" si="22"/>
        <v>10623.362631826414</v>
      </c>
      <c r="T82" s="334">
        <f t="shared" si="12"/>
        <v>1290.8879800505999</v>
      </c>
      <c r="U82" s="335">
        <f t="shared" si="13"/>
        <v>206838.33559951765</v>
      </c>
      <c r="V82" s="336">
        <f t="shared" si="23"/>
        <v>258547.91949939707</v>
      </c>
    </row>
    <row r="83" spans="1:22" s="338" customFormat="1" ht="14.4" x14ac:dyDescent="0.3">
      <c r="A83" s="337" t="s">
        <v>116</v>
      </c>
      <c r="B83" s="333" t="s">
        <v>134</v>
      </c>
      <c r="C83" s="90">
        <f>'2024 (Cas)'!C83*1.02</f>
        <v>156623.40219384001</v>
      </c>
      <c r="D83" s="90">
        <f t="shared" si="14"/>
        <v>80.063080993656229</v>
      </c>
      <c r="E83" s="333">
        <v>37.5</v>
      </c>
      <c r="F83" s="334">
        <f t="shared" si="15"/>
        <v>20752.600790683802</v>
      </c>
      <c r="G83" s="334">
        <f t="shared" si="16"/>
        <v>9883.7456383036333</v>
      </c>
      <c r="H83" s="334">
        <f t="shared" si="17"/>
        <v>1174.6755164538001</v>
      </c>
      <c r="I83" s="335">
        <f t="shared" si="18"/>
        <v>188434.42413928124</v>
      </c>
      <c r="J83" s="336">
        <f t="shared" si="19"/>
        <v>235543.03017410156</v>
      </c>
      <c r="M83" s="337" t="s">
        <v>216</v>
      </c>
      <c r="N83" s="333" t="s">
        <v>137</v>
      </c>
      <c r="O83" s="90">
        <f>'2024 (Cas)'!O83*1.02</f>
        <v>177420.75494832004</v>
      </c>
      <c r="P83" s="90">
        <f t="shared" si="20"/>
        <v>90.694315628534198</v>
      </c>
      <c r="Q83" s="333">
        <v>37.5</v>
      </c>
      <c r="R83" s="334">
        <f t="shared" si="21"/>
        <v>23508.250030652405</v>
      </c>
      <c r="S83" s="334">
        <f t="shared" si="22"/>
        <v>10950.630771353999</v>
      </c>
      <c r="T83" s="334">
        <f t="shared" si="12"/>
        <v>1330.6556621124003</v>
      </c>
      <c r="U83" s="335">
        <f t="shared" si="13"/>
        <v>213210.29141243885</v>
      </c>
      <c r="V83" s="336">
        <f t="shared" si="23"/>
        <v>266512.86426554853</v>
      </c>
    </row>
    <row r="84" spans="1:22" s="338" customFormat="1" ht="14.4" x14ac:dyDescent="0.3">
      <c r="A84" s="337" t="s">
        <v>117</v>
      </c>
      <c r="B84" s="333" t="s">
        <v>134</v>
      </c>
      <c r="C84" s="90">
        <f>'2024 (Cas)'!C84*1.02</f>
        <v>161930.13197904002</v>
      </c>
      <c r="D84" s="90">
        <f t="shared" si="14"/>
        <v>82.77578631516424</v>
      </c>
      <c r="E84" s="333">
        <v>37.5</v>
      </c>
      <c r="F84" s="334">
        <f t="shared" si="15"/>
        <v>21455.742487222804</v>
      </c>
      <c r="G84" s="334">
        <f t="shared" si="16"/>
        <v>10218.627697009095</v>
      </c>
      <c r="H84" s="334">
        <f t="shared" si="17"/>
        <v>1214.4759898428001</v>
      </c>
      <c r="I84" s="335">
        <f t="shared" si="18"/>
        <v>194818.9781531147</v>
      </c>
      <c r="J84" s="336">
        <f t="shared" si="19"/>
        <v>243523.72269139337</v>
      </c>
      <c r="M84" s="337" t="s">
        <v>217</v>
      </c>
      <c r="N84" s="333" t="s">
        <v>137</v>
      </c>
      <c r="O84" s="90">
        <f>'2024 (Cas)'!O84*1.02</f>
        <v>206583.17527152001</v>
      </c>
      <c r="P84" s="90">
        <f t="shared" si="20"/>
        <v>105.60162314199106</v>
      </c>
      <c r="Q84" s="333">
        <v>37.5</v>
      </c>
      <c r="R84" s="334">
        <f t="shared" si="21"/>
        <v>27372.270723476402</v>
      </c>
      <c r="S84" s="334">
        <f t="shared" si="22"/>
        <v>12750.571806727305</v>
      </c>
      <c r="T84" s="334">
        <f t="shared" si="12"/>
        <v>1549.3738145364</v>
      </c>
      <c r="U84" s="335">
        <f t="shared" si="13"/>
        <v>248255.39161626011</v>
      </c>
      <c r="V84" s="336">
        <f t="shared" si="23"/>
        <v>310319.23952032515</v>
      </c>
    </row>
    <row r="85" spans="1:22" s="338" customFormat="1" ht="14.4" x14ac:dyDescent="0.3">
      <c r="A85" s="337" t="s">
        <v>118</v>
      </c>
      <c r="B85" s="333" t="s">
        <v>134</v>
      </c>
      <c r="C85" s="90">
        <f>'2024 (Cas)'!C85*1.02</f>
        <v>167241.23394120004</v>
      </c>
      <c r="D85" s="90">
        <f t="shared" si="14"/>
        <v>85.49072661530991</v>
      </c>
      <c r="E85" s="333">
        <v>37.5</v>
      </c>
      <c r="F85" s="334">
        <f t="shared" si="15"/>
        <v>22159.463497209006</v>
      </c>
      <c r="G85" s="334">
        <f t="shared" si="16"/>
        <v>10553.785662663029</v>
      </c>
      <c r="H85" s="334">
        <f t="shared" si="17"/>
        <v>1254.3092545590002</v>
      </c>
      <c r="I85" s="335">
        <f t="shared" si="18"/>
        <v>201208.79235563107</v>
      </c>
      <c r="J85" s="336">
        <f t="shared" si="19"/>
        <v>251510.99044453882</v>
      </c>
    </row>
    <row r="86" spans="1:22" s="338" customFormat="1" ht="14.4" x14ac:dyDescent="0.3">
      <c r="A86" s="337" t="s">
        <v>119</v>
      </c>
      <c r="B86" s="333" t="s">
        <v>134</v>
      </c>
      <c r="C86" s="90">
        <f>'2024 (Cas)'!C86*1.02</f>
        <v>172551.24285912002</v>
      </c>
      <c r="D86" s="90">
        <f t="shared" si="14"/>
        <v>88.205108170796166</v>
      </c>
      <c r="E86" s="333">
        <v>37.5</v>
      </c>
      <c r="F86" s="334">
        <f t="shared" si="15"/>
        <v>22863.039678833404</v>
      </c>
      <c r="G86" s="334">
        <f t="shared" si="16"/>
        <v>10888.874651579838</v>
      </c>
      <c r="H86" s="334">
        <f t="shared" si="17"/>
        <v>1294.1343214434</v>
      </c>
      <c r="I86" s="335">
        <f t="shared" si="18"/>
        <v>207597.29151097662</v>
      </c>
      <c r="J86" s="336">
        <f t="shared" si="19"/>
        <v>259496.61438872077</v>
      </c>
    </row>
    <row r="87" spans="1:22" s="338" customFormat="1" ht="14.4" x14ac:dyDescent="0.3">
      <c r="A87" s="337" t="s">
        <v>120</v>
      </c>
      <c r="B87" s="333" t="s">
        <v>134</v>
      </c>
      <c r="C87" s="90">
        <f>'2024 (Cas)'!C87*1.02</f>
        <v>201756.29190768002</v>
      </c>
      <c r="D87" s="90">
        <f t="shared" si="14"/>
        <v>103.13420672597061</v>
      </c>
      <c r="E87" s="333">
        <v>37.5</v>
      </c>
      <c r="F87" s="334">
        <f t="shared" si="15"/>
        <v>26732.708677767605</v>
      </c>
      <c r="G87" s="334">
        <f t="shared" si="16"/>
        <v>12731.86409062231</v>
      </c>
      <c r="H87" s="334">
        <f t="shared" si="17"/>
        <v>1513.1721893076001</v>
      </c>
      <c r="I87" s="335">
        <f t="shared" si="18"/>
        <v>242734.03686537754</v>
      </c>
      <c r="J87" s="336">
        <f t="shared" si="19"/>
        <v>303417.5460817219</v>
      </c>
    </row>
  </sheetData>
  <mergeCells count="15">
    <mergeCell ref="A1:J2"/>
    <mergeCell ref="A3:A4"/>
    <mergeCell ref="B3:B4"/>
    <mergeCell ref="C3:C4"/>
    <mergeCell ref="D3:D4"/>
    <mergeCell ref="E3:E4"/>
    <mergeCell ref="I3:I4"/>
    <mergeCell ref="J3:J4"/>
    <mergeCell ref="V3:V4"/>
    <mergeCell ref="M3:M4"/>
    <mergeCell ref="N3:N4"/>
    <mergeCell ref="O3:O4"/>
    <mergeCell ref="P3:P4"/>
    <mergeCell ref="Q3:Q4"/>
    <mergeCell ref="U3:U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opLeftCell="B1" workbookViewId="0">
      <selection activeCell="U20" sqref="U20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5.33203125" customWidth="1"/>
    <col min="4" max="4" width="11" customWidth="1"/>
    <col min="5" max="5" width="8.5546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3.44140625" customWidth="1"/>
    <col min="16" max="16" width="10.5546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2487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2005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2005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126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126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'2025 (Cas)'!C5*1.02</f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f>'2025 (Cas)'!O5*1.02</f>
        <v>55714.038896505597</v>
      </c>
      <c r="P5" s="90">
        <f>+O5*12/313/75</f>
        <v>28.480019883197748</v>
      </c>
      <c r="Q5" s="333">
        <v>37.5</v>
      </c>
      <c r="R5" s="334">
        <f>O5*R$4</f>
        <v>7382.1101537869918</v>
      </c>
      <c r="S5" s="334">
        <f>(O5+R5)*5.45%</f>
        <v>3438.7401232409461</v>
      </c>
      <c r="T5" s="334">
        <f>(O5)*0.75%</f>
        <v>417.85529172379194</v>
      </c>
      <c r="U5" s="335">
        <f>O5+R5+S5+T5</f>
        <v>66952.744465257332</v>
      </c>
      <c r="V5" s="336">
        <f>U5*1.25</f>
        <v>83690.930581571665</v>
      </c>
    </row>
    <row r="6" spans="1:22" s="338" customFormat="1" ht="14.4" x14ac:dyDescent="0.3">
      <c r="A6" s="337" t="s">
        <v>138</v>
      </c>
      <c r="B6" s="333" t="s">
        <v>134</v>
      </c>
      <c r="C6" s="90">
        <f>'2025 (Cas)'!C6*1.02</f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f>'2025 (Cas)'!O6*1.02</f>
        <v>57267.101735352</v>
      </c>
      <c r="P6" s="90">
        <f t="shared" ref="P6:P69" si="6">+O6*12/313/75</f>
        <v>29.273917819988242</v>
      </c>
      <c r="Q6" s="333">
        <v>37.5</v>
      </c>
      <c r="R6" s="334">
        <f t="shared" ref="R6:R69" si="7">O6*R$4</f>
        <v>7587.89097993414</v>
      </c>
      <c r="S6" s="334">
        <f t="shared" ref="S6:S69" si="8">(O6+R6)*5.45%</f>
        <v>3534.5971029830948</v>
      </c>
      <c r="T6" s="334">
        <f t="shared" ref="T6:T69" si="9">(O6)*0.75%</f>
        <v>429.50326301513996</v>
      </c>
      <c r="U6" s="335">
        <f t="shared" ref="U6:U69" si="10">O6+R6+S6+T6</f>
        <v>68819.093081284373</v>
      </c>
      <c r="V6" s="336">
        <f t="shared" ref="V6:V69" si="11">U6*1.25</f>
        <v>86023.866351605466</v>
      </c>
    </row>
    <row r="7" spans="1:22" s="338" customFormat="1" ht="14.4" x14ac:dyDescent="0.3">
      <c r="A7" s="337" t="s">
        <v>140</v>
      </c>
      <c r="B7" s="333" t="s">
        <v>134</v>
      </c>
      <c r="C7" s="90">
        <f>'2025 (Cas)'!C7*1.02</f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f>'2025 (Cas)'!O7*1.02</f>
        <v>58848.03720231841</v>
      </c>
      <c r="P7" s="90">
        <f t="shared" si="6"/>
        <v>30.082063745594077</v>
      </c>
      <c r="Q7" s="333">
        <v>37.5</v>
      </c>
      <c r="R7" s="334">
        <f t="shared" si="7"/>
        <v>7797.3649293071894</v>
      </c>
      <c r="S7" s="334">
        <f t="shared" si="8"/>
        <v>3632.1744161735951</v>
      </c>
      <c r="T7" s="334">
        <f t="shared" si="9"/>
        <v>441.36027901738805</v>
      </c>
      <c r="U7" s="335">
        <f t="shared" si="10"/>
        <v>70718.936826816585</v>
      </c>
      <c r="V7" s="336">
        <f t="shared" si="11"/>
        <v>88398.671033520732</v>
      </c>
    </row>
    <row r="8" spans="1:22" s="338" customFormat="1" ht="14.4" x14ac:dyDescent="0.3">
      <c r="A8" s="337" t="s">
        <v>41</v>
      </c>
      <c r="B8" s="333" t="s">
        <v>134</v>
      </c>
      <c r="C8" s="90">
        <f>'2025 (Cas)'!C8*1.02</f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f>'2025 (Cas)'!O8*1.02</f>
        <v>60432.317384659211</v>
      </c>
      <c r="P8" s="90">
        <f t="shared" si="6"/>
        <v>30.891919429857747</v>
      </c>
      <c r="Q8" s="333">
        <v>37.5</v>
      </c>
      <c r="R8" s="334">
        <f t="shared" si="7"/>
        <v>8007.2820534673456</v>
      </c>
      <c r="S8" s="334">
        <f t="shared" si="8"/>
        <v>3729.9581693778978</v>
      </c>
      <c r="T8" s="334">
        <f t="shared" si="9"/>
        <v>453.24238038494406</v>
      </c>
      <c r="U8" s="335">
        <f t="shared" si="10"/>
        <v>72622.799987889404</v>
      </c>
      <c r="V8" s="336">
        <f t="shared" si="11"/>
        <v>90778.499984861759</v>
      </c>
    </row>
    <row r="9" spans="1:22" s="338" customFormat="1" ht="14.4" x14ac:dyDescent="0.3">
      <c r="A9" s="337" t="s">
        <v>42</v>
      </c>
      <c r="B9" s="333" t="s">
        <v>134</v>
      </c>
      <c r="C9" s="90">
        <f>'2025 (Cas)'!C9*1.02</f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f>'2025 (Cas)'!O9*1.02</f>
        <v>62016.597567000004</v>
      </c>
      <c r="P9" s="90">
        <f t="shared" si="6"/>
        <v>31.701775114121403</v>
      </c>
      <c r="Q9" s="333">
        <v>37.5</v>
      </c>
      <c r="R9" s="334">
        <f t="shared" si="7"/>
        <v>8217.1991776275008</v>
      </c>
      <c r="S9" s="334">
        <f t="shared" si="8"/>
        <v>3827.7419225821986</v>
      </c>
      <c r="T9" s="334">
        <f t="shared" si="9"/>
        <v>465.1244817525</v>
      </c>
      <c r="U9" s="335">
        <f t="shared" si="10"/>
        <v>74526.663148962194</v>
      </c>
      <c r="V9" s="336">
        <f t="shared" si="11"/>
        <v>93158.328936202743</v>
      </c>
    </row>
    <row r="10" spans="1:22" s="338" customFormat="1" ht="14.4" x14ac:dyDescent="0.3">
      <c r="A10" s="337" t="s">
        <v>43</v>
      </c>
      <c r="B10" s="333" t="s">
        <v>134</v>
      </c>
      <c r="C10" s="90">
        <f>'2025 (Cas)'!C10*1.02</f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f>'2025 (Cas)'!O10*1.02</f>
        <v>62848.316790100806</v>
      </c>
      <c r="P10" s="90">
        <f t="shared" si="6"/>
        <v>32.126935100371021</v>
      </c>
      <c r="Q10" s="333">
        <v>37.5</v>
      </c>
      <c r="R10" s="334">
        <f t="shared" si="7"/>
        <v>8327.4019746883569</v>
      </c>
      <c r="S10" s="334">
        <f t="shared" si="8"/>
        <v>3879.0766726810098</v>
      </c>
      <c r="T10" s="334">
        <f t="shared" si="9"/>
        <v>471.362375925756</v>
      </c>
      <c r="U10" s="335">
        <f t="shared" si="10"/>
        <v>75526.157813395941</v>
      </c>
      <c r="V10" s="336">
        <f t="shared" si="11"/>
        <v>94407.69726674493</v>
      </c>
    </row>
    <row r="11" spans="1:22" s="338" customFormat="1" ht="14.4" x14ac:dyDescent="0.3">
      <c r="A11" s="337" t="s">
        <v>44</v>
      </c>
      <c r="B11" s="333" t="s">
        <v>134</v>
      </c>
      <c r="C11" s="90">
        <f>'2025 (Cas)'!C11*1.02</f>
        <v>54409.599900489608</v>
      </c>
      <c r="D11" s="90">
        <f t="shared" si="0"/>
        <v>27.813214006640052</v>
      </c>
      <c r="E11" s="333">
        <v>37.5</v>
      </c>
      <c r="F11" s="334">
        <f t="shared" si="1"/>
        <v>7209.2719868148733</v>
      </c>
      <c r="G11" s="334">
        <f t="shared" si="2"/>
        <v>3433.5267793043799</v>
      </c>
      <c r="H11" s="334">
        <f t="shared" si="3"/>
        <v>408.07199925367206</v>
      </c>
      <c r="I11" s="335">
        <f t="shared" si="4"/>
        <v>65460.470665862529</v>
      </c>
      <c r="J11" s="336">
        <f t="shared" si="5"/>
        <v>81825.58833232816</v>
      </c>
      <c r="M11" s="337" t="s">
        <v>145</v>
      </c>
      <c r="N11" s="333" t="s">
        <v>137</v>
      </c>
      <c r="O11" s="90">
        <f>'2025 (Cas)'!O11*1.02</f>
        <v>63682.265823451206</v>
      </c>
      <c r="P11" s="90">
        <f t="shared" si="6"/>
        <v>32.553234925725853</v>
      </c>
      <c r="Q11" s="333">
        <v>37.5</v>
      </c>
      <c r="R11" s="334">
        <f t="shared" si="7"/>
        <v>8437.9002216072859</v>
      </c>
      <c r="S11" s="334">
        <f t="shared" si="8"/>
        <v>3930.5490494556875</v>
      </c>
      <c r="T11" s="334">
        <f t="shared" si="9"/>
        <v>477.61699367588403</v>
      </c>
      <c r="U11" s="335">
        <f t="shared" si="10"/>
        <v>76528.332088190058</v>
      </c>
      <c r="V11" s="336">
        <f t="shared" si="11"/>
        <v>95660.415110237576</v>
      </c>
    </row>
    <row r="12" spans="1:22" s="338" customFormat="1" ht="14.4" x14ac:dyDescent="0.3">
      <c r="A12" s="337" t="s">
        <v>45</v>
      </c>
      <c r="B12" s="333" t="s">
        <v>134</v>
      </c>
      <c r="C12" s="90">
        <f>'2025 (Cas)'!C12*1.02</f>
        <v>55546.803127785599</v>
      </c>
      <c r="D12" s="90">
        <f t="shared" si="0"/>
        <v>28.394531950305737</v>
      </c>
      <c r="E12" s="333">
        <v>37.5</v>
      </c>
      <c r="F12" s="334">
        <f t="shared" si="1"/>
        <v>7359.9514144315926</v>
      </c>
      <c r="G12" s="334">
        <f t="shared" si="2"/>
        <v>3505.2901766014256</v>
      </c>
      <c r="H12" s="334">
        <f t="shared" si="3"/>
        <v>416.60102345839198</v>
      </c>
      <c r="I12" s="335">
        <f t="shared" si="4"/>
        <v>66828.645742277018</v>
      </c>
      <c r="J12" s="336">
        <f t="shared" si="5"/>
        <v>83535.807177846276</v>
      </c>
      <c r="M12" s="337" t="s">
        <v>146</v>
      </c>
      <c r="N12" s="333" t="s">
        <v>137</v>
      </c>
      <c r="O12" s="90">
        <f>'2025 (Cas)'!O12*1.02</f>
        <v>65287.72920316321</v>
      </c>
      <c r="P12" s="90">
        <f t="shared" si="6"/>
        <v>33.373919081489177</v>
      </c>
      <c r="Q12" s="333">
        <v>37.5</v>
      </c>
      <c r="R12" s="334">
        <f t="shared" si="7"/>
        <v>8650.6241194191261</v>
      </c>
      <c r="S12" s="334">
        <f t="shared" si="8"/>
        <v>4029.6402560807373</v>
      </c>
      <c r="T12" s="334">
        <f t="shared" si="9"/>
        <v>489.65796902372404</v>
      </c>
      <c r="U12" s="335">
        <f t="shared" si="10"/>
        <v>78457.651547686793</v>
      </c>
      <c r="V12" s="336">
        <f t="shared" si="11"/>
        <v>98072.064434608488</v>
      </c>
    </row>
    <row r="13" spans="1:22" s="338" customFormat="1" ht="14.4" x14ac:dyDescent="0.3">
      <c r="A13" s="337" t="s">
        <v>46</v>
      </c>
      <c r="B13" s="333" t="s">
        <v>134</v>
      </c>
      <c r="C13" s="90">
        <f>'2025 (Cas)'!C13*1.02</f>
        <v>56694.040501204807</v>
      </c>
      <c r="D13" s="90">
        <f t="shared" si="0"/>
        <v>28.980979169944948</v>
      </c>
      <c r="E13" s="333">
        <v>37.5</v>
      </c>
      <c r="F13" s="334">
        <f t="shared" si="1"/>
        <v>7511.9603664096376</v>
      </c>
      <c r="G13" s="334">
        <f t="shared" si="2"/>
        <v>3577.6867803452114</v>
      </c>
      <c r="H13" s="334">
        <f t="shared" si="3"/>
        <v>425.20530375903604</v>
      </c>
      <c r="I13" s="335">
        <f t="shared" si="4"/>
        <v>68208.892951718692</v>
      </c>
      <c r="J13" s="336">
        <f t="shared" si="5"/>
        <v>85261.116189648368</v>
      </c>
      <c r="M13" s="337" t="s">
        <v>147</v>
      </c>
      <c r="N13" s="333" t="s">
        <v>137</v>
      </c>
      <c r="O13" s="90">
        <f>'2025 (Cas)'!O13*1.02</f>
        <v>66281.109669359997</v>
      </c>
      <c r="P13" s="90">
        <f t="shared" si="6"/>
        <v>33.881717402867729</v>
      </c>
      <c r="Q13" s="333">
        <v>37.5</v>
      </c>
      <c r="R13" s="334">
        <f t="shared" si="7"/>
        <v>8782.2470311901998</v>
      </c>
      <c r="S13" s="334">
        <f t="shared" si="8"/>
        <v>4090.9529401799859</v>
      </c>
      <c r="T13" s="334">
        <f t="shared" si="9"/>
        <v>497.10832252019998</v>
      </c>
      <c r="U13" s="335">
        <f t="shared" si="10"/>
        <v>79651.41796325038</v>
      </c>
      <c r="V13" s="336">
        <f t="shared" si="11"/>
        <v>99564.272454062972</v>
      </c>
    </row>
    <row r="14" spans="1:22" s="338" customFormat="1" ht="14.4" x14ac:dyDescent="0.3">
      <c r="A14" s="337" t="s">
        <v>47</v>
      </c>
      <c r="B14" s="333" t="s">
        <v>134</v>
      </c>
      <c r="C14" s="90">
        <f>'2025 (Cas)'!C14*1.02</f>
        <v>58403.190057523199</v>
      </c>
      <c r="D14" s="90">
        <f t="shared" si="0"/>
        <v>29.854665844101316</v>
      </c>
      <c r="E14" s="333">
        <v>37.5</v>
      </c>
      <c r="F14" s="334">
        <f t="shared" si="1"/>
        <v>7738.4226826218246</v>
      </c>
      <c r="G14" s="334">
        <f t="shared" si="2"/>
        <v>3685.5429451063605</v>
      </c>
      <c r="H14" s="334">
        <f t="shared" si="3"/>
        <v>438.023925431424</v>
      </c>
      <c r="I14" s="335">
        <f t="shared" si="4"/>
        <v>70265.179610682797</v>
      </c>
      <c r="J14" s="336">
        <f t="shared" si="5"/>
        <v>87831.474513353489</v>
      </c>
      <c r="M14" s="337" t="s">
        <v>148</v>
      </c>
      <c r="N14" s="333" t="s">
        <v>137</v>
      </c>
      <c r="O14" s="90">
        <f>'2025 (Cas)'!O14*1.02</f>
        <v>67268.91560993281</v>
      </c>
      <c r="P14" s="90">
        <f t="shared" si="6"/>
        <v>34.386666126483227</v>
      </c>
      <c r="Q14" s="333">
        <v>37.5</v>
      </c>
      <c r="R14" s="334">
        <f t="shared" si="7"/>
        <v>8913.1313183160983</v>
      </c>
      <c r="S14" s="334">
        <f t="shared" si="8"/>
        <v>4151.9215575895651</v>
      </c>
      <c r="T14" s="334">
        <f t="shared" si="9"/>
        <v>504.51686707449608</v>
      </c>
      <c r="U14" s="335">
        <f t="shared" si="10"/>
        <v>80838.485352912961</v>
      </c>
      <c r="V14" s="336">
        <f t="shared" si="11"/>
        <v>101048.10669114121</v>
      </c>
    </row>
    <row r="15" spans="1:22" s="338" customFormat="1" ht="14.4" x14ac:dyDescent="0.3">
      <c r="A15" s="337" t="s">
        <v>48</v>
      </c>
      <c r="B15" s="333" t="s">
        <v>134</v>
      </c>
      <c r="C15" s="90">
        <f>'2025 (Cas)'!C15*1.02</f>
        <v>59549.312525817601</v>
      </c>
      <c r="D15" s="90">
        <f t="shared" si="0"/>
        <v>30.44054314418791</v>
      </c>
      <c r="E15" s="333">
        <v>37.5</v>
      </c>
      <c r="F15" s="334">
        <f t="shared" si="1"/>
        <v>7890.2839096708321</v>
      </c>
      <c r="G15" s="334">
        <f t="shared" si="2"/>
        <v>3757.8691925782859</v>
      </c>
      <c r="H15" s="334">
        <f t="shared" si="3"/>
        <v>446.61984394363196</v>
      </c>
      <c r="I15" s="335">
        <f t="shared" si="4"/>
        <v>71644.085472010353</v>
      </c>
      <c r="J15" s="336">
        <f t="shared" si="5"/>
        <v>89555.106840012944</v>
      </c>
      <c r="M15" s="337" t="s">
        <v>149</v>
      </c>
      <c r="N15" s="333" t="s">
        <v>137</v>
      </c>
      <c r="O15" s="90">
        <f>'2025 (Cas)'!O15*1.02</f>
        <v>69243.412585953614</v>
      </c>
      <c r="P15" s="90">
        <f t="shared" si="6"/>
        <v>35.395993654161593</v>
      </c>
      <c r="Q15" s="333">
        <v>37.5</v>
      </c>
      <c r="R15" s="334">
        <f t="shared" si="7"/>
        <v>9174.7521676388551</v>
      </c>
      <c r="S15" s="334">
        <f t="shared" si="8"/>
        <v>4273.7899790707897</v>
      </c>
      <c r="T15" s="334">
        <f t="shared" si="9"/>
        <v>519.32559439465206</v>
      </c>
      <c r="U15" s="335">
        <f t="shared" si="10"/>
        <v>83211.280327057917</v>
      </c>
      <c r="V15" s="336">
        <f t="shared" si="11"/>
        <v>104014.1004088224</v>
      </c>
    </row>
    <row r="16" spans="1:22" s="338" customFormat="1" ht="14.4" x14ac:dyDescent="0.3">
      <c r="A16" s="337" t="s">
        <v>49</v>
      </c>
      <c r="B16" s="333" t="s">
        <v>134</v>
      </c>
      <c r="C16" s="90">
        <f>'2025 (Cas)'!C16*1.02</f>
        <v>60404.444756539211</v>
      </c>
      <c r="D16" s="90">
        <f t="shared" si="0"/>
        <v>30.877671441042409</v>
      </c>
      <c r="E16" s="333">
        <v>37.5</v>
      </c>
      <c r="F16" s="334">
        <f t="shared" si="1"/>
        <v>8003.5889302414462</v>
      </c>
      <c r="G16" s="334">
        <f t="shared" si="2"/>
        <v>3811.8324530947916</v>
      </c>
      <c r="H16" s="334">
        <f t="shared" si="3"/>
        <v>453.03333567404405</v>
      </c>
      <c r="I16" s="335">
        <f t="shared" si="4"/>
        <v>72672.899475549493</v>
      </c>
      <c r="J16" s="336">
        <f t="shared" si="5"/>
        <v>90841.124344436859</v>
      </c>
      <c r="M16" s="337" t="s">
        <v>150</v>
      </c>
      <c r="N16" s="333" t="s">
        <v>137</v>
      </c>
      <c r="O16" s="90">
        <f>'2025 (Cas)'!O16*1.02</f>
        <v>71225.713897848007</v>
      </c>
      <c r="P16" s="90">
        <f t="shared" si="6"/>
        <v>36.409310618708247</v>
      </c>
      <c r="Q16" s="333">
        <v>37.5</v>
      </c>
      <c r="R16" s="334">
        <f t="shared" si="7"/>
        <v>9437.4070914648619</v>
      </c>
      <c r="S16" s="334">
        <f t="shared" si="8"/>
        <v>4396.140093917551</v>
      </c>
      <c r="T16" s="334">
        <f t="shared" si="9"/>
        <v>534.19285423386009</v>
      </c>
      <c r="U16" s="335">
        <f t="shared" si="10"/>
        <v>85593.453937464277</v>
      </c>
      <c r="V16" s="336">
        <f t="shared" si="11"/>
        <v>106991.81742183035</v>
      </c>
    </row>
    <row r="17" spans="1:22" s="338" customFormat="1" ht="14.4" x14ac:dyDescent="0.3">
      <c r="A17" s="337" t="s">
        <v>50</v>
      </c>
      <c r="B17" s="333" t="s">
        <v>134</v>
      </c>
      <c r="C17" s="90">
        <f>'2025 (Cas)'!C17*1.02</f>
        <v>61555.02684533281</v>
      </c>
      <c r="D17" s="90">
        <f t="shared" si="0"/>
        <v>31.465828419339456</v>
      </c>
      <c r="E17" s="333">
        <v>37.5</v>
      </c>
      <c r="F17" s="334">
        <f t="shared" si="1"/>
        <v>8156.0410570065978</v>
      </c>
      <c r="G17" s="334">
        <f t="shared" si="2"/>
        <v>3884.440125654156</v>
      </c>
      <c r="H17" s="334">
        <f t="shared" si="3"/>
        <v>461.66270133999603</v>
      </c>
      <c r="I17" s="335">
        <f t="shared" si="4"/>
        <v>74057.170729333564</v>
      </c>
      <c r="J17" s="336">
        <f t="shared" si="5"/>
        <v>92571.463411666948</v>
      </c>
      <c r="M17" s="337" t="s">
        <v>151</v>
      </c>
      <c r="N17" s="333" t="s">
        <v>137</v>
      </c>
      <c r="O17" s="90">
        <f>'2025 (Cas)'!O17*1.02</f>
        <v>73201.325778993603</v>
      </c>
      <c r="P17" s="90">
        <f t="shared" si="6"/>
        <v>37.419208065939216</v>
      </c>
      <c r="Q17" s="333">
        <v>37.5</v>
      </c>
      <c r="R17" s="334">
        <f t="shared" si="7"/>
        <v>9699.1756657166534</v>
      </c>
      <c r="S17" s="334">
        <f t="shared" si="8"/>
        <v>4518.0773287367092</v>
      </c>
      <c r="T17" s="334">
        <f t="shared" si="9"/>
        <v>549.00994334245206</v>
      </c>
      <c r="U17" s="335">
        <f t="shared" si="10"/>
        <v>87967.588716789411</v>
      </c>
      <c r="V17" s="336">
        <f t="shared" si="11"/>
        <v>109959.48589598676</v>
      </c>
    </row>
    <row r="18" spans="1:22" s="338" customFormat="1" ht="14.4" x14ac:dyDescent="0.3">
      <c r="A18" s="337" t="s">
        <v>51</v>
      </c>
      <c r="B18" s="333" t="s">
        <v>134</v>
      </c>
      <c r="C18" s="90">
        <f>'2025 (Cas)'!C18*1.02</f>
        <v>63278.670168273609</v>
      </c>
      <c r="D18" s="90">
        <f t="shared" si="0"/>
        <v>32.346924047679799</v>
      </c>
      <c r="E18" s="333">
        <v>37.5</v>
      </c>
      <c r="F18" s="334">
        <f t="shared" si="1"/>
        <v>8384.4237972962528</v>
      </c>
      <c r="G18" s="334">
        <f t="shared" si="2"/>
        <v>3993.2109219494832</v>
      </c>
      <c r="H18" s="334">
        <f t="shared" si="3"/>
        <v>474.59002626205205</v>
      </c>
      <c r="I18" s="335">
        <f t="shared" si="4"/>
        <v>76130.894913781405</v>
      </c>
      <c r="J18" s="336">
        <f t="shared" si="5"/>
        <v>95163.618642226764</v>
      </c>
      <c r="M18" s="337" t="s">
        <v>152</v>
      </c>
      <c r="N18" s="333" t="s">
        <v>137</v>
      </c>
      <c r="O18" s="90">
        <f>'2025 (Cas)'!O18*1.02</f>
        <v>75179.167470388798</v>
      </c>
      <c r="P18" s="90">
        <f t="shared" si="6"/>
        <v>38.430245352275421</v>
      </c>
      <c r="Q18" s="333">
        <v>37.5</v>
      </c>
      <c r="R18" s="334">
        <f t="shared" si="7"/>
        <v>9961.239689826516</v>
      </c>
      <c r="S18" s="334">
        <f t="shared" si="8"/>
        <v>4640.1521902317345</v>
      </c>
      <c r="T18" s="334">
        <f t="shared" si="9"/>
        <v>563.84375602791602</v>
      </c>
      <c r="U18" s="335">
        <f t="shared" si="10"/>
        <v>90344.403106474958</v>
      </c>
      <c r="V18" s="336">
        <f t="shared" si="11"/>
        <v>112930.5038830937</v>
      </c>
    </row>
    <row r="19" spans="1:22" s="338" customFormat="1" ht="14.4" x14ac:dyDescent="0.3">
      <c r="A19" s="337" t="s">
        <v>52</v>
      </c>
      <c r="B19" s="333" t="s">
        <v>134</v>
      </c>
      <c r="C19" s="90">
        <f>'2025 (Cas)'!C19*1.02</f>
        <v>65002.313491214401</v>
      </c>
      <c r="D19" s="90">
        <f t="shared" si="0"/>
        <v>33.228019676020139</v>
      </c>
      <c r="E19" s="333">
        <v>37.5</v>
      </c>
      <c r="F19" s="334">
        <f t="shared" si="1"/>
        <v>8612.8065375859078</v>
      </c>
      <c r="G19" s="334">
        <f t="shared" si="2"/>
        <v>4101.9817182448096</v>
      </c>
      <c r="H19" s="334">
        <f t="shared" si="3"/>
        <v>487.51735118410801</v>
      </c>
      <c r="I19" s="335">
        <f t="shared" si="4"/>
        <v>78204.619098229232</v>
      </c>
      <c r="J19" s="336">
        <f t="shared" si="5"/>
        <v>97755.773872786536</v>
      </c>
      <c r="M19" s="337" t="s">
        <v>153</v>
      </c>
      <c r="N19" s="333" t="s">
        <v>137</v>
      </c>
      <c r="O19" s="90">
        <f>'2025 (Cas)'!O19*1.02</f>
        <v>77315.325689505611</v>
      </c>
      <c r="P19" s="90">
        <f t="shared" si="6"/>
        <v>39.522211215082741</v>
      </c>
      <c r="Q19" s="333">
        <v>37.5</v>
      </c>
      <c r="R19" s="334">
        <f t="shared" si="7"/>
        <v>10244.280653859494</v>
      </c>
      <c r="S19" s="334">
        <f t="shared" si="8"/>
        <v>4771.998545713398</v>
      </c>
      <c r="T19" s="334">
        <f t="shared" si="9"/>
        <v>579.86494267129206</v>
      </c>
      <c r="U19" s="335">
        <f t="shared" si="10"/>
        <v>92911.469831749797</v>
      </c>
      <c r="V19" s="336">
        <f t="shared" si="11"/>
        <v>116139.33728968725</v>
      </c>
    </row>
    <row r="20" spans="1:22" s="338" customFormat="1" ht="14.4" x14ac:dyDescent="0.3">
      <c r="A20" s="337" t="s">
        <v>53</v>
      </c>
      <c r="B20" s="333" t="s">
        <v>134</v>
      </c>
      <c r="C20" s="90">
        <f>'2025 (Cas)'!C20*1.02</f>
        <v>66729.301529529606</v>
      </c>
      <c r="D20" s="90">
        <f t="shared" si="0"/>
        <v>34.110825063018325</v>
      </c>
      <c r="E20" s="333">
        <v>37.5</v>
      </c>
      <c r="F20" s="334">
        <f t="shared" si="1"/>
        <v>8841.632452662674</v>
      </c>
      <c r="G20" s="334">
        <f t="shared" si="2"/>
        <v>4210.9635833557177</v>
      </c>
      <c r="H20" s="334">
        <f t="shared" si="3"/>
        <v>500.46976147147205</v>
      </c>
      <c r="I20" s="335">
        <f t="shared" si="4"/>
        <v>80282.367327019456</v>
      </c>
      <c r="J20" s="336">
        <f t="shared" si="5"/>
        <v>100352.95915877432</v>
      </c>
      <c r="M20" s="337" t="s">
        <v>154</v>
      </c>
      <c r="N20" s="333" t="s">
        <v>137</v>
      </c>
      <c r="O20" s="90">
        <f>'2025 (Cas)'!O20*1.02</f>
        <v>79478.24163161761</v>
      </c>
      <c r="P20" s="90">
        <f t="shared" si="6"/>
        <v>40.627855147152772</v>
      </c>
      <c r="Q20" s="333">
        <v>37.5</v>
      </c>
      <c r="R20" s="334">
        <f t="shared" si="7"/>
        <v>10530.867016189333</v>
      </c>
      <c r="S20" s="334">
        <f t="shared" si="8"/>
        <v>4905.4964213054791</v>
      </c>
      <c r="T20" s="334">
        <f t="shared" si="9"/>
        <v>596.08681223713199</v>
      </c>
      <c r="U20" s="335">
        <f t="shared" si="10"/>
        <v>95510.691881349558</v>
      </c>
      <c r="V20" s="336">
        <f t="shared" si="11"/>
        <v>119388.36485168694</v>
      </c>
    </row>
    <row r="21" spans="1:22" s="338" customFormat="1" ht="14.4" x14ac:dyDescent="0.3">
      <c r="A21" s="337" t="s">
        <v>54</v>
      </c>
      <c r="B21" s="333" t="s">
        <v>134</v>
      </c>
      <c r="C21" s="90">
        <f>'2025 (Cas)'!C21*1.02</f>
        <v>68451.829947345599</v>
      </c>
      <c r="D21" s="90">
        <f t="shared" si="0"/>
        <v>34.991350771806061</v>
      </c>
      <c r="E21" s="333">
        <v>37.5</v>
      </c>
      <c r="F21" s="334">
        <f t="shared" si="1"/>
        <v>9069.8674680232925</v>
      </c>
      <c r="G21" s="334">
        <f t="shared" si="2"/>
        <v>4319.664023379185</v>
      </c>
      <c r="H21" s="334">
        <f t="shared" si="3"/>
        <v>513.38872460509197</v>
      </c>
      <c r="I21" s="335">
        <f t="shared" si="4"/>
        <v>82354.750163353165</v>
      </c>
      <c r="J21" s="336">
        <f t="shared" si="5"/>
        <v>102943.43770419146</v>
      </c>
      <c r="M21" s="337" t="s">
        <v>155</v>
      </c>
      <c r="N21" s="333" t="s">
        <v>137</v>
      </c>
      <c r="O21" s="90">
        <f>'2025 (Cas)'!O21*1.02</f>
        <v>81617.744566108799</v>
      </c>
      <c r="P21" s="90">
        <f t="shared" si="6"/>
        <v>41.721530768617917</v>
      </c>
      <c r="Q21" s="333">
        <v>37.5</v>
      </c>
      <c r="R21" s="334">
        <f t="shared" si="7"/>
        <v>10814.351155009417</v>
      </c>
      <c r="S21" s="334">
        <f t="shared" si="8"/>
        <v>5037.5492168009423</v>
      </c>
      <c r="T21" s="334">
        <f t="shared" si="9"/>
        <v>612.13308424581601</v>
      </c>
      <c r="U21" s="335">
        <f t="shared" si="10"/>
        <v>98081.778022164959</v>
      </c>
      <c r="V21" s="336">
        <f t="shared" si="11"/>
        <v>122602.2225277062</v>
      </c>
    </row>
    <row r="22" spans="1:22" s="338" customFormat="1" ht="14.4" x14ac:dyDescent="0.3">
      <c r="A22" s="337" t="s">
        <v>55</v>
      </c>
      <c r="B22" s="333" t="s">
        <v>134</v>
      </c>
      <c r="C22" s="90">
        <f>'2025 (Cas)'!C22*1.02</f>
        <v>71323.825548830428</v>
      </c>
      <c r="D22" s="90">
        <f t="shared" si="0"/>
        <v>36.459463539338238</v>
      </c>
      <c r="E22" s="333">
        <v>37.5</v>
      </c>
      <c r="F22" s="334">
        <f t="shared" si="1"/>
        <v>9450.4068852200326</v>
      </c>
      <c r="G22" s="334">
        <f t="shared" si="2"/>
        <v>4500.9017796901589</v>
      </c>
      <c r="H22" s="334">
        <f t="shared" si="3"/>
        <v>534.92869161622821</v>
      </c>
      <c r="I22" s="335">
        <f t="shared" si="4"/>
        <v>85810.062905356841</v>
      </c>
      <c r="J22" s="336">
        <f t="shared" si="5"/>
        <v>107262.57863169606</v>
      </c>
      <c r="M22" s="337" t="s">
        <v>156</v>
      </c>
      <c r="N22" s="333" t="s">
        <v>137</v>
      </c>
      <c r="O22" s="90">
        <f>'2025 (Cas)'!O22*1.02</f>
        <v>83026.984643856005</v>
      </c>
      <c r="P22" s="90">
        <f t="shared" si="6"/>
        <v>42.441909083121281</v>
      </c>
      <c r="Q22" s="333">
        <v>37.5</v>
      </c>
      <c r="R22" s="334">
        <f t="shared" si="7"/>
        <v>11001.075465310922</v>
      </c>
      <c r="S22" s="334">
        <f t="shared" si="8"/>
        <v>5124.5292759495969</v>
      </c>
      <c r="T22" s="334">
        <f t="shared" si="9"/>
        <v>622.70238482892</v>
      </c>
      <c r="U22" s="335">
        <f t="shared" si="10"/>
        <v>99775.291769945441</v>
      </c>
      <c r="V22" s="336">
        <f t="shared" si="11"/>
        <v>124719.11471243179</v>
      </c>
    </row>
    <row r="23" spans="1:22" s="338" customFormat="1" ht="14.4" x14ac:dyDescent="0.3">
      <c r="A23" s="337" t="s">
        <v>56</v>
      </c>
      <c r="B23" s="333" t="s">
        <v>134</v>
      </c>
      <c r="C23" s="90">
        <f>'2025 (Cas)'!C23*1.02</f>
        <v>73048.58377689599</v>
      </c>
      <c r="D23" s="90">
        <f t="shared" si="0"/>
        <v>37.341129087231174</v>
      </c>
      <c r="E23" s="333">
        <v>37.5</v>
      </c>
      <c r="F23" s="334">
        <f t="shared" si="1"/>
        <v>9678.9373504387186</v>
      </c>
      <c r="G23" s="334">
        <f t="shared" si="2"/>
        <v>4609.7429322573444</v>
      </c>
      <c r="H23" s="334">
        <f t="shared" si="3"/>
        <v>547.86437832671993</v>
      </c>
      <c r="I23" s="335">
        <f t="shared" si="4"/>
        <v>87885.128437918771</v>
      </c>
      <c r="J23" s="336">
        <f t="shared" si="5"/>
        <v>109856.41054739847</v>
      </c>
      <c r="M23" s="337" t="s">
        <v>157</v>
      </c>
      <c r="N23" s="333" t="s">
        <v>137</v>
      </c>
      <c r="O23" s="90">
        <f>'2025 (Cas)'!O23*1.02</f>
        <v>84436.224721603212</v>
      </c>
      <c r="P23" s="90">
        <f t="shared" si="6"/>
        <v>43.162287397624645</v>
      </c>
      <c r="Q23" s="333">
        <v>37.5</v>
      </c>
      <c r="R23" s="334">
        <f t="shared" si="7"/>
        <v>11187.799775612426</v>
      </c>
      <c r="S23" s="334">
        <f t="shared" si="8"/>
        <v>5211.5093350982524</v>
      </c>
      <c r="T23" s="334">
        <f t="shared" si="9"/>
        <v>633.27168541202411</v>
      </c>
      <c r="U23" s="335">
        <f t="shared" si="10"/>
        <v>101468.80551772591</v>
      </c>
      <c r="V23" s="336">
        <f t="shared" si="11"/>
        <v>126836.00689715738</v>
      </c>
    </row>
    <row r="24" spans="1:22" s="338" customFormat="1" ht="14.4" x14ac:dyDescent="0.3">
      <c r="A24" s="337" t="s">
        <v>57</v>
      </c>
      <c r="B24" s="333" t="s">
        <v>134</v>
      </c>
      <c r="C24" s="90">
        <f>'2025 (Cas)'!C24*1.02</f>
        <v>74485.696482763204</v>
      </c>
      <c r="D24" s="90">
        <f t="shared" si="0"/>
        <v>38.075755390549872</v>
      </c>
      <c r="E24" s="333">
        <v>37.5</v>
      </c>
      <c r="F24" s="334">
        <f t="shared" si="1"/>
        <v>9869.3547839661242</v>
      </c>
      <c r="G24" s="334">
        <f t="shared" si="2"/>
        <v>4700.4321666846909</v>
      </c>
      <c r="H24" s="334">
        <f t="shared" si="3"/>
        <v>558.64272362072404</v>
      </c>
      <c r="I24" s="335">
        <f t="shared" si="4"/>
        <v>89614.126157034741</v>
      </c>
      <c r="J24" s="336">
        <f t="shared" si="5"/>
        <v>112017.65769629343</v>
      </c>
      <c r="M24" s="337" t="s">
        <v>158</v>
      </c>
      <c r="N24" s="333" t="s">
        <v>137</v>
      </c>
      <c r="O24" s="90">
        <f>'2025 (Cas)'!O24*1.02</f>
        <v>87237.981300225612</v>
      </c>
      <c r="P24" s="90">
        <f t="shared" si="6"/>
        <v>44.594495233342165</v>
      </c>
      <c r="Q24" s="333">
        <v>37.5</v>
      </c>
      <c r="R24" s="334">
        <f t="shared" si="7"/>
        <v>11559.032522279895</v>
      </c>
      <c r="S24" s="334">
        <f t="shared" si="8"/>
        <v>5384.4372533265505</v>
      </c>
      <c r="T24" s="334">
        <f t="shared" si="9"/>
        <v>654.28485975169212</v>
      </c>
      <c r="U24" s="335">
        <f t="shared" si="10"/>
        <v>104835.73593558375</v>
      </c>
      <c r="V24" s="336">
        <f t="shared" si="11"/>
        <v>131044.6699194797</v>
      </c>
    </row>
    <row r="25" spans="1:22" s="338" customFormat="1" ht="14.4" x14ac:dyDescent="0.3">
      <c r="A25" s="337" t="s">
        <v>58</v>
      </c>
      <c r="B25" s="333" t="s">
        <v>134</v>
      </c>
      <c r="C25" s="90">
        <f>'2025 (Cas)'!C25*1.02</f>
        <v>75919.464473255983</v>
      </c>
      <c r="D25" s="90">
        <f t="shared" si="0"/>
        <v>38.808671935210725</v>
      </c>
      <c r="E25" s="333">
        <v>37.5</v>
      </c>
      <c r="F25" s="334">
        <f t="shared" si="1"/>
        <v>10059.329042706418</v>
      </c>
      <c r="G25" s="334">
        <f t="shared" si="2"/>
        <v>4790.9103322964565</v>
      </c>
      <c r="H25" s="334">
        <f t="shared" si="3"/>
        <v>569.39598354941984</v>
      </c>
      <c r="I25" s="335">
        <f t="shared" si="4"/>
        <v>91339.099831808271</v>
      </c>
      <c r="J25" s="336">
        <f t="shared" si="5"/>
        <v>114173.87478976033</v>
      </c>
      <c r="M25" s="337" t="s">
        <v>159</v>
      </c>
      <c r="N25" s="333" t="s">
        <v>137</v>
      </c>
      <c r="O25" s="90">
        <f>'2025 (Cas)'!O25*1.02</f>
        <v>90030.818637849632</v>
      </c>
      <c r="P25" s="90">
        <f t="shared" si="6"/>
        <v>46.022143712638787</v>
      </c>
      <c r="Q25" s="333">
        <v>37.5</v>
      </c>
      <c r="R25" s="334">
        <f t="shared" si="7"/>
        <v>11929.083469515077</v>
      </c>
      <c r="S25" s="334">
        <f t="shared" si="8"/>
        <v>5556.8146648513766</v>
      </c>
      <c r="T25" s="334">
        <f t="shared" si="9"/>
        <v>675.23113978387221</v>
      </c>
      <c r="U25" s="335">
        <f t="shared" si="10"/>
        <v>108191.94791199996</v>
      </c>
      <c r="V25" s="336">
        <f t="shared" si="11"/>
        <v>135239.93488999995</v>
      </c>
    </row>
    <row r="26" spans="1:22" s="338" customFormat="1" ht="14.4" x14ac:dyDescent="0.3">
      <c r="A26" s="337" t="s">
        <v>59</v>
      </c>
      <c r="B26" s="333" t="s">
        <v>134</v>
      </c>
      <c r="C26" s="90">
        <f>'2025 (Cas)'!C26*1.02</f>
        <v>77071.161467174403</v>
      </c>
      <c r="D26" s="90">
        <f t="shared" si="0"/>
        <v>39.3973988330604</v>
      </c>
      <c r="E26" s="333">
        <v>37.5</v>
      </c>
      <c r="F26" s="334">
        <f t="shared" si="1"/>
        <v>10211.928894400609</v>
      </c>
      <c r="G26" s="334">
        <f t="shared" si="2"/>
        <v>4863.5883611276822</v>
      </c>
      <c r="H26" s="334">
        <f t="shared" si="3"/>
        <v>578.03371100380798</v>
      </c>
      <c r="I26" s="335">
        <f t="shared" si="4"/>
        <v>92724.712433706503</v>
      </c>
      <c r="J26" s="336">
        <f t="shared" si="5"/>
        <v>115905.89054213313</v>
      </c>
      <c r="M26" s="337" t="s">
        <v>160</v>
      </c>
      <c r="N26" s="333" t="s">
        <v>137</v>
      </c>
      <c r="O26" s="90">
        <f>'2025 (Cas)'!O26*1.02</f>
        <v>92853.758413843228</v>
      </c>
      <c r="P26" s="90">
        <f t="shared" si="6"/>
        <v>47.465180019855964</v>
      </c>
      <c r="Q26" s="333">
        <v>37.5</v>
      </c>
      <c r="R26" s="334">
        <f t="shared" si="7"/>
        <v>12303.122989834228</v>
      </c>
      <c r="S26" s="334">
        <f t="shared" si="8"/>
        <v>5731.0500365004218</v>
      </c>
      <c r="T26" s="334">
        <f t="shared" si="9"/>
        <v>696.40318810382416</v>
      </c>
      <c r="U26" s="335">
        <f t="shared" si="10"/>
        <v>111584.33462828171</v>
      </c>
      <c r="V26" s="336">
        <f t="shared" si="11"/>
        <v>139480.41828535212</v>
      </c>
    </row>
    <row r="27" spans="1:22" s="338" customFormat="1" ht="14.4" x14ac:dyDescent="0.3">
      <c r="A27" s="337" t="s">
        <v>60</v>
      </c>
      <c r="B27" s="333" t="s">
        <v>134</v>
      </c>
      <c r="C27" s="90">
        <f>'2025 (Cas)'!C27*1.02</f>
        <v>79366.751119137596</v>
      </c>
      <c r="D27" s="90">
        <f t="shared" si="0"/>
        <v>40.570863191891419</v>
      </c>
      <c r="E27" s="333">
        <v>37.5</v>
      </c>
      <c r="F27" s="334">
        <f t="shared" si="1"/>
        <v>10516.094523285732</v>
      </c>
      <c r="G27" s="334">
        <f t="shared" si="2"/>
        <v>5008.451924887112</v>
      </c>
      <c r="H27" s="334">
        <f t="shared" si="3"/>
        <v>595.25063339353198</v>
      </c>
      <c r="I27" s="335">
        <f t="shared" si="4"/>
        <v>95486.548200703968</v>
      </c>
      <c r="J27" s="336">
        <f t="shared" si="5"/>
        <v>119358.18525087996</v>
      </c>
      <c r="M27" s="337" t="s">
        <v>161</v>
      </c>
      <c r="N27" s="333" t="s">
        <v>137</v>
      </c>
      <c r="O27" s="90">
        <f>'2025 (Cas)'!O27*1.02</f>
        <v>99002.460177115208</v>
      </c>
      <c r="P27" s="90">
        <f t="shared" si="6"/>
        <v>50.608286352518952</v>
      </c>
      <c r="Q27" s="333">
        <v>37.5</v>
      </c>
      <c r="R27" s="334">
        <f t="shared" si="7"/>
        <v>13117.825973467765</v>
      </c>
      <c r="S27" s="334">
        <f t="shared" si="8"/>
        <v>6110.5555952067725</v>
      </c>
      <c r="T27" s="334">
        <f t="shared" si="9"/>
        <v>742.51845132836399</v>
      </c>
      <c r="U27" s="335">
        <f t="shared" si="10"/>
        <v>118973.36019711811</v>
      </c>
      <c r="V27" s="336">
        <f t="shared" si="11"/>
        <v>148716.70024639764</v>
      </c>
    </row>
    <row r="28" spans="1:22" s="338" customFormat="1" ht="14.4" x14ac:dyDescent="0.3">
      <c r="A28" s="337" t="s">
        <v>61</v>
      </c>
      <c r="B28" s="333" t="s">
        <v>134</v>
      </c>
      <c r="C28" s="90">
        <f>'2025 (Cas)'!C28*1.02</f>
        <v>82244.321246246414</v>
      </c>
      <c r="D28" s="90">
        <f t="shared" si="0"/>
        <v>42.041825557186669</v>
      </c>
      <c r="E28" s="333">
        <v>37.5</v>
      </c>
      <c r="F28" s="334">
        <f t="shared" si="1"/>
        <v>10897.372565127651</v>
      </c>
      <c r="G28" s="334">
        <f t="shared" si="2"/>
        <v>5190.0414625573849</v>
      </c>
      <c r="H28" s="334">
        <f t="shared" si="3"/>
        <v>616.83240934684807</v>
      </c>
      <c r="I28" s="335">
        <f t="shared" si="4"/>
        <v>98948.567683278307</v>
      </c>
      <c r="J28" s="336">
        <f t="shared" si="5"/>
        <v>123685.70960409788</v>
      </c>
      <c r="M28" s="337" t="s">
        <v>162</v>
      </c>
      <c r="N28" s="333" t="s">
        <v>137</v>
      </c>
      <c r="O28" s="90">
        <f>'2025 (Cas)'!O28*1.02</f>
        <v>102324.87744901922</v>
      </c>
      <c r="P28" s="90">
        <f t="shared" si="6"/>
        <v>52.306646619306946</v>
      </c>
      <c r="Q28" s="333">
        <v>37.5</v>
      </c>
      <c r="R28" s="334">
        <f t="shared" si="7"/>
        <v>13558.046261995047</v>
      </c>
      <c r="S28" s="334">
        <f t="shared" si="8"/>
        <v>6315.6193422502765</v>
      </c>
      <c r="T28" s="334">
        <f t="shared" si="9"/>
        <v>767.43658086764412</v>
      </c>
      <c r="U28" s="335">
        <f t="shared" si="10"/>
        <v>122965.97963413216</v>
      </c>
      <c r="V28" s="336">
        <f t="shared" si="11"/>
        <v>153707.47454266521</v>
      </c>
    </row>
    <row r="29" spans="1:22" s="338" customFormat="1" ht="14.4" x14ac:dyDescent="0.3">
      <c r="A29" s="337" t="s">
        <v>62</v>
      </c>
      <c r="B29" s="333" t="s">
        <v>134</v>
      </c>
      <c r="C29" s="90">
        <f>'2025 (Cas)'!C29*1.02</f>
        <v>85693.837702377612</v>
      </c>
      <c r="D29" s="90">
        <f t="shared" si="0"/>
        <v>43.805156652972585</v>
      </c>
      <c r="E29" s="333">
        <v>37.5</v>
      </c>
      <c r="F29" s="334">
        <f t="shared" si="1"/>
        <v>11354.433495565034</v>
      </c>
      <c r="G29" s="334">
        <f t="shared" si="2"/>
        <v>5407.7237676917593</v>
      </c>
      <c r="H29" s="334">
        <f t="shared" si="3"/>
        <v>642.70378276783208</v>
      </c>
      <c r="I29" s="335">
        <f t="shared" si="4"/>
        <v>103098.69874840222</v>
      </c>
      <c r="J29" s="336">
        <f t="shared" si="5"/>
        <v>128873.37343550278</v>
      </c>
      <c r="M29" s="337" t="s">
        <v>163</v>
      </c>
      <c r="N29" s="333" t="s">
        <v>137</v>
      </c>
      <c r="O29" s="90">
        <f>'2025 (Cas)'!O29*1.02</f>
        <v>105672.93753879363</v>
      </c>
      <c r="P29" s="90">
        <f t="shared" si="6"/>
        <v>54.018115035805046</v>
      </c>
      <c r="Q29" s="333">
        <v>37.5</v>
      </c>
      <c r="R29" s="334">
        <f t="shared" si="7"/>
        <v>14001.664223890157</v>
      </c>
      <c r="S29" s="334">
        <f t="shared" si="8"/>
        <v>6522.2657960662664</v>
      </c>
      <c r="T29" s="334">
        <f t="shared" si="9"/>
        <v>792.54703154095216</v>
      </c>
      <c r="U29" s="335">
        <f t="shared" si="10"/>
        <v>126989.41459029099</v>
      </c>
      <c r="V29" s="336">
        <f t="shared" si="11"/>
        <v>158736.76823786375</v>
      </c>
    </row>
    <row r="30" spans="1:22" s="338" customFormat="1" ht="14.4" x14ac:dyDescent="0.3">
      <c r="A30" s="337" t="s">
        <v>63</v>
      </c>
      <c r="B30" s="333" t="s">
        <v>134</v>
      </c>
      <c r="C30" s="90">
        <f>'2025 (Cas)'!C30*1.02</f>
        <v>88565.833303862397</v>
      </c>
      <c r="D30" s="90">
        <f t="shared" si="0"/>
        <v>45.273269420504739</v>
      </c>
      <c r="E30" s="333">
        <v>37.5</v>
      </c>
      <c r="F30" s="334">
        <f t="shared" si="1"/>
        <v>11734.972912761768</v>
      </c>
      <c r="G30" s="334">
        <f t="shared" si="2"/>
        <v>5588.9615240027306</v>
      </c>
      <c r="H30" s="334">
        <f t="shared" si="3"/>
        <v>664.24374977896798</v>
      </c>
      <c r="I30" s="335">
        <f t="shared" si="4"/>
        <v>106554.01149040586</v>
      </c>
      <c r="J30" s="336">
        <f t="shared" si="5"/>
        <v>133192.51436300733</v>
      </c>
      <c r="M30" s="337" t="s">
        <v>164</v>
      </c>
      <c r="N30" s="333" t="s">
        <v>137</v>
      </c>
      <c r="O30" s="90">
        <f>'2025 (Cas)'!O30*1.02</f>
        <v>107178.0594572736</v>
      </c>
      <c r="P30" s="90">
        <f t="shared" si="6"/>
        <v>54.787506431833158</v>
      </c>
      <c r="Q30" s="333">
        <v>37.5</v>
      </c>
      <c r="R30" s="334">
        <f t="shared" si="7"/>
        <v>14201.092878088753</v>
      </c>
      <c r="S30" s="334">
        <f t="shared" si="8"/>
        <v>6615.1638022772477</v>
      </c>
      <c r="T30" s="334">
        <f t="shared" si="9"/>
        <v>803.83544592955195</v>
      </c>
      <c r="U30" s="335">
        <f t="shared" si="10"/>
        <v>128798.15158356915</v>
      </c>
      <c r="V30" s="336">
        <f t="shared" si="11"/>
        <v>160997.68947946143</v>
      </c>
    </row>
    <row r="31" spans="1:22" s="338" customFormat="1" ht="14.4" x14ac:dyDescent="0.3">
      <c r="A31" s="337" t="s">
        <v>64</v>
      </c>
      <c r="B31" s="333" t="s">
        <v>134</v>
      </c>
      <c r="C31" s="90">
        <f>'2025 (Cas)'!C31*1.02</f>
        <v>90288.361721678433</v>
      </c>
      <c r="D31" s="90">
        <f t="shared" si="0"/>
        <v>46.153795129292497</v>
      </c>
      <c r="E31" s="333">
        <v>37.5</v>
      </c>
      <c r="F31" s="334">
        <f t="shared" si="1"/>
        <v>11963.207928122392</v>
      </c>
      <c r="G31" s="334">
        <f t="shared" si="2"/>
        <v>5697.6619640262015</v>
      </c>
      <c r="H31" s="334">
        <f t="shared" si="3"/>
        <v>677.16271291258818</v>
      </c>
      <c r="I31" s="335">
        <f t="shared" si="4"/>
        <v>108626.39432673962</v>
      </c>
      <c r="J31" s="336">
        <f t="shared" si="5"/>
        <v>135782.99290842452</v>
      </c>
      <c r="M31" s="337" t="s">
        <v>165</v>
      </c>
      <c r="N31" s="333" t="s">
        <v>137</v>
      </c>
      <c r="O31" s="90">
        <f>'2025 (Cas)'!O31*1.02</f>
        <v>108680.95156550402</v>
      </c>
      <c r="P31" s="90">
        <f t="shared" si="6"/>
        <v>55.555757988756049</v>
      </c>
      <c r="Q31" s="333">
        <v>37.5</v>
      </c>
      <c r="R31" s="334">
        <f t="shared" si="7"/>
        <v>14400.226082429283</v>
      </c>
      <c r="S31" s="334">
        <f t="shared" si="8"/>
        <v>6707.9241818123655</v>
      </c>
      <c r="T31" s="334">
        <f t="shared" si="9"/>
        <v>815.1071367412801</v>
      </c>
      <c r="U31" s="335">
        <f t="shared" si="10"/>
        <v>130604.20896648696</v>
      </c>
      <c r="V31" s="336">
        <f t="shared" si="11"/>
        <v>163255.26120810868</v>
      </c>
    </row>
    <row r="32" spans="1:22" s="338" customFormat="1" ht="14.4" x14ac:dyDescent="0.3">
      <c r="A32" s="337" t="s">
        <v>65</v>
      </c>
      <c r="B32" s="333" t="s">
        <v>134</v>
      </c>
      <c r="C32" s="90">
        <f>'2025 (Cas)'!C32*1.02</f>
        <v>92010.890139494426</v>
      </c>
      <c r="D32" s="90">
        <f t="shared" si="0"/>
        <v>47.034320838080212</v>
      </c>
      <c r="E32" s="333">
        <v>37.5</v>
      </c>
      <c r="F32" s="334">
        <f t="shared" si="1"/>
        <v>12191.442943483013</v>
      </c>
      <c r="G32" s="334">
        <f t="shared" si="2"/>
        <v>5806.3624040496679</v>
      </c>
      <c r="H32" s="334">
        <f t="shared" si="3"/>
        <v>690.08167604620814</v>
      </c>
      <c r="I32" s="335">
        <f t="shared" si="4"/>
        <v>110698.7771630733</v>
      </c>
      <c r="J32" s="336">
        <f t="shared" si="5"/>
        <v>138373.47145384163</v>
      </c>
      <c r="M32" s="337" t="s">
        <v>166</v>
      </c>
      <c r="N32" s="333" t="s">
        <v>137</v>
      </c>
      <c r="O32" s="90">
        <f>'2025 (Cas)'!O32*1.02</f>
        <v>111687.85068708962</v>
      </c>
      <c r="P32" s="90">
        <f t="shared" si="6"/>
        <v>57.092831022154449</v>
      </c>
      <c r="Q32" s="333">
        <v>37.5</v>
      </c>
      <c r="R32" s="334">
        <f t="shared" si="7"/>
        <v>14798.640216039375</v>
      </c>
      <c r="S32" s="334">
        <f t="shared" si="8"/>
        <v>6893.5137542205302</v>
      </c>
      <c r="T32" s="334">
        <f t="shared" si="9"/>
        <v>837.65888015317216</v>
      </c>
      <c r="U32" s="335">
        <f t="shared" si="10"/>
        <v>134217.6635375027</v>
      </c>
      <c r="V32" s="336">
        <f t="shared" si="11"/>
        <v>167772.07942187838</v>
      </c>
    </row>
    <row r="33" spans="1:22" s="338" customFormat="1" ht="14.4" x14ac:dyDescent="0.3">
      <c r="A33" s="337" t="s">
        <v>66</v>
      </c>
      <c r="B33" s="333" t="s">
        <v>134</v>
      </c>
      <c r="C33" s="90">
        <f>'2025 (Cas)'!C33*1.02</f>
        <v>93735.648367560003</v>
      </c>
      <c r="D33" s="90">
        <f t="shared" si="0"/>
        <v>47.915986385973163</v>
      </c>
      <c r="E33" s="333">
        <v>37.5</v>
      </c>
      <c r="F33" s="334">
        <f t="shared" si="1"/>
        <v>12419.9734087017</v>
      </c>
      <c r="G33" s="334">
        <f t="shared" si="2"/>
        <v>5915.2035566168543</v>
      </c>
      <c r="H33" s="334">
        <f t="shared" si="3"/>
        <v>703.01736275669998</v>
      </c>
      <c r="I33" s="335">
        <f t="shared" si="4"/>
        <v>112773.84269563525</v>
      </c>
      <c r="J33" s="336">
        <f t="shared" si="5"/>
        <v>140967.30336954407</v>
      </c>
      <c r="M33" s="337" t="s">
        <v>167</v>
      </c>
      <c r="N33" s="333" t="s">
        <v>137</v>
      </c>
      <c r="O33" s="90">
        <f>'2025 (Cas)'!O33*1.02</f>
        <v>114692.5199984256</v>
      </c>
      <c r="P33" s="90">
        <f t="shared" si="6"/>
        <v>58.628764216447586</v>
      </c>
      <c r="Q33" s="333">
        <v>37.5</v>
      </c>
      <c r="R33" s="334">
        <f t="shared" si="7"/>
        <v>15196.758899791394</v>
      </c>
      <c r="S33" s="334">
        <f t="shared" si="8"/>
        <v>7078.965699952827</v>
      </c>
      <c r="T33" s="334">
        <f t="shared" si="9"/>
        <v>860.19389998819202</v>
      </c>
      <c r="U33" s="335">
        <f t="shared" si="10"/>
        <v>137828.43849815804</v>
      </c>
      <c r="V33" s="336">
        <f t="shared" si="11"/>
        <v>172285.54812269754</v>
      </c>
    </row>
    <row r="34" spans="1:22" s="338" customFormat="1" ht="14.4" x14ac:dyDescent="0.3">
      <c r="A34" s="337" t="s">
        <v>67</v>
      </c>
      <c r="B34" s="333" t="s">
        <v>134</v>
      </c>
      <c r="C34" s="90">
        <f>'2025 (Cas)'!C34*1.02</f>
        <v>97184.049918566408</v>
      </c>
      <c r="D34" s="90">
        <f t="shared" si="0"/>
        <v>49.678747562206468</v>
      </c>
      <c r="E34" s="333">
        <v>37.5</v>
      </c>
      <c r="F34" s="334">
        <f t="shared" si="1"/>
        <v>12876.886614210051</v>
      </c>
      <c r="G34" s="334">
        <f t="shared" si="2"/>
        <v>6132.8155054793688</v>
      </c>
      <c r="H34" s="334">
        <f t="shared" si="3"/>
        <v>728.880374389248</v>
      </c>
      <c r="I34" s="335">
        <f t="shared" si="4"/>
        <v>116922.63241264508</v>
      </c>
      <c r="J34" s="336">
        <f t="shared" si="5"/>
        <v>146153.29051580635</v>
      </c>
      <c r="M34" s="337" t="s">
        <v>168</v>
      </c>
      <c r="N34" s="333" t="s">
        <v>137</v>
      </c>
      <c r="O34" s="90">
        <f>'2025 (Cas)'!O34*1.02</f>
        <v>117700.53402513603</v>
      </c>
      <c r="P34" s="90">
        <f t="shared" si="6"/>
        <v>60.166407169398617</v>
      </c>
      <c r="Q34" s="333">
        <v>37.5</v>
      </c>
      <c r="R34" s="334">
        <f t="shared" si="7"/>
        <v>15595.320758330525</v>
      </c>
      <c r="S34" s="334">
        <f t="shared" si="8"/>
        <v>7264.624085698927</v>
      </c>
      <c r="T34" s="334">
        <f t="shared" si="9"/>
        <v>882.75400518852018</v>
      </c>
      <c r="U34" s="335">
        <f t="shared" si="10"/>
        <v>141443.232874354</v>
      </c>
      <c r="V34" s="336">
        <f t="shared" si="11"/>
        <v>176804.0410929425</v>
      </c>
    </row>
    <row r="35" spans="1:22" s="338" customFormat="1" ht="14.4" x14ac:dyDescent="0.3">
      <c r="A35" s="337" t="s">
        <v>68</v>
      </c>
      <c r="B35" s="333" t="s">
        <v>134</v>
      </c>
      <c r="C35" s="90">
        <f>'2025 (Cas)'!C35*1.02</f>
        <v>100631.33656444801</v>
      </c>
      <c r="D35" s="90">
        <f t="shared" si="0"/>
        <v>51.440938818887162</v>
      </c>
      <c r="E35" s="333">
        <v>37.5</v>
      </c>
      <c r="F35" s="334">
        <f t="shared" si="1"/>
        <v>13333.652094789362</v>
      </c>
      <c r="G35" s="334">
        <f t="shared" si="2"/>
        <v>6350.3570980700242</v>
      </c>
      <c r="H35" s="334">
        <f t="shared" si="3"/>
        <v>754.73502423336004</v>
      </c>
      <c r="I35" s="335">
        <f t="shared" si="4"/>
        <v>121070.08078154076</v>
      </c>
      <c r="J35" s="336">
        <f t="shared" si="5"/>
        <v>151337.60097692595</v>
      </c>
      <c r="M35" s="337" t="s">
        <v>169</v>
      </c>
      <c r="N35" s="333" t="s">
        <v>137</v>
      </c>
      <c r="O35" s="90">
        <f>'2025 (Cas)'!O35*1.02</f>
        <v>121604.93177218561</v>
      </c>
      <c r="P35" s="90">
        <f t="shared" si="6"/>
        <v>62.162265442650785</v>
      </c>
      <c r="Q35" s="333">
        <v>37.5</v>
      </c>
      <c r="R35" s="334">
        <f t="shared" si="7"/>
        <v>16112.653459814594</v>
      </c>
      <c r="S35" s="334">
        <f t="shared" si="8"/>
        <v>7505.6083951440105</v>
      </c>
      <c r="T35" s="334">
        <f t="shared" si="9"/>
        <v>912.03698829139205</v>
      </c>
      <c r="U35" s="335">
        <f t="shared" si="10"/>
        <v>146135.2306154356</v>
      </c>
      <c r="V35" s="336">
        <f t="shared" si="11"/>
        <v>182669.03826929451</v>
      </c>
    </row>
    <row r="36" spans="1:22" s="338" customFormat="1" ht="14.4" x14ac:dyDescent="0.3">
      <c r="A36" s="337" t="s">
        <v>69</v>
      </c>
      <c r="B36" s="333" t="s">
        <v>134</v>
      </c>
      <c r="C36" s="90">
        <f>'2025 (Cas)'!C36*1.02</f>
        <v>104078.62321032964</v>
      </c>
      <c r="D36" s="90">
        <f t="shared" si="0"/>
        <v>53.203130075567863</v>
      </c>
      <c r="E36" s="333">
        <v>37.5</v>
      </c>
      <c r="F36" s="334">
        <f t="shared" si="1"/>
        <v>13790.417575368678</v>
      </c>
      <c r="G36" s="334">
        <f t="shared" si="2"/>
        <v>6567.8986906606806</v>
      </c>
      <c r="H36" s="334">
        <f t="shared" si="3"/>
        <v>780.58967407747218</v>
      </c>
      <c r="I36" s="335">
        <f t="shared" si="4"/>
        <v>125217.52915043647</v>
      </c>
      <c r="J36" s="336">
        <f t="shared" si="5"/>
        <v>156521.91143804559</v>
      </c>
      <c r="M36" s="337" t="s">
        <v>170</v>
      </c>
      <c r="N36" s="333" t="s">
        <v>137</v>
      </c>
      <c r="O36" s="90">
        <f>'2025 (Cas)'!O36*1.02</f>
        <v>125488.14632186401</v>
      </c>
      <c r="P36" s="90">
        <f t="shared" si="6"/>
        <v>64.147295244403338</v>
      </c>
      <c r="Q36" s="333">
        <v>37.5</v>
      </c>
      <c r="R36" s="334">
        <f t="shared" si="7"/>
        <v>16627.179387646982</v>
      </c>
      <c r="S36" s="334">
        <f t="shared" si="8"/>
        <v>7745.2852511683495</v>
      </c>
      <c r="T36" s="334">
        <f t="shared" si="9"/>
        <v>941.16109741398009</v>
      </c>
      <c r="U36" s="335">
        <f t="shared" si="10"/>
        <v>150801.77205809334</v>
      </c>
      <c r="V36" s="336">
        <f t="shared" si="11"/>
        <v>188502.21507261667</v>
      </c>
    </row>
    <row r="37" spans="1:22" s="338" customFormat="1" ht="14.4" x14ac:dyDescent="0.3">
      <c r="A37" s="337" t="s">
        <v>70</v>
      </c>
      <c r="B37" s="333" t="s">
        <v>134</v>
      </c>
      <c r="C37" s="90">
        <f>'2025 (Cas)'!C37*1.02</f>
        <v>108097.8561852336</v>
      </c>
      <c r="D37" s="90">
        <f t="shared" si="0"/>
        <v>55.257690062739229</v>
      </c>
      <c r="E37" s="333">
        <v>37.5</v>
      </c>
      <c r="F37" s="334">
        <f t="shared" si="1"/>
        <v>14322.965944543452</v>
      </c>
      <c r="G37" s="334">
        <f t="shared" si="2"/>
        <v>6821.5330507154358</v>
      </c>
      <c r="H37" s="334">
        <f t="shared" si="3"/>
        <v>810.73392138925192</v>
      </c>
      <c r="I37" s="335">
        <f t="shared" si="4"/>
        <v>130053.08910188173</v>
      </c>
      <c r="J37" s="336">
        <f t="shared" si="5"/>
        <v>162566.36137735218</v>
      </c>
      <c r="M37" s="337" t="s">
        <v>171</v>
      </c>
      <c r="N37" s="333" t="s">
        <v>137</v>
      </c>
      <c r="O37" s="90">
        <f>'2025 (Cas)'!O37*1.02</f>
        <v>129359.0969151696</v>
      </c>
      <c r="P37" s="90">
        <f t="shared" si="6"/>
        <v>66.126055931077104</v>
      </c>
      <c r="Q37" s="333">
        <v>37.5</v>
      </c>
      <c r="R37" s="334">
        <f t="shared" si="7"/>
        <v>17140.080341259974</v>
      </c>
      <c r="S37" s="334">
        <f t="shared" si="8"/>
        <v>7984.2051604754115</v>
      </c>
      <c r="T37" s="334">
        <f t="shared" si="9"/>
        <v>970.193226863772</v>
      </c>
      <c r="U37" s="335">
        <f t="shared" si="10"/>
        <v>155453.57564376877</v>
      </c>
      <c r="V37" s="336">
        <f t="shared" si="11"/>
        <v>194316.96955471096</v>
      </c>
    </row>
    <row r="38" spans="1:22" s="338" customFormat="1" ht="14.4" x14ac:dyDescent="0.3">
      <c r="A38" s="337" t="s">
        <v>71</v>
      </c>
      <c r="B38" s="333" t="s">
        <v>134</v>
      </c>
      <c r="C38" s="90">
        <f>'2025 (Cas)'!C38*1.02</f>
        <v>108675.37703988001</v>
      </c>
      <c r="D38" s="90">
        <f t="shared" si="0"/>
        <v>55.552908390992975</v>
      </c>
      <c r="E38" s="333">
        <v>37.5</v>
      </c>
      <c r="F38" s="334">
        <f t="shared" si="1"/>
        <v>14399.487457784102</v>
      </c>
      <c r="G38" s="334">
        <f t="shared" si="2"/>
        <v>6857.9775995388391</v>
      </c>
      <c r="H38" s="334">
        <f t="shared" si="3"/>
        <v>815.06532779910003</v>
      </c>
      <c r="I38" s="335">
        <f t="shared" si="4"/>
        <v>130747.90742500203</v>
      </c>
      <c r="J38" s="336">
        <f t="shared" si="5"/>
        <v>163434.88428125254</v>
      </c>
      <c r="M38" s="337" t="s">
        <v>172</v>
      </c>
      <c r="N38" s="333" t="s">
        <v>137</v>
      </c>
      <c r="O38" s="90">
        <f>'2025 (Cas)'!O38*1.02</f>
        <v>133237.8518443488</v>
      </c>
      <c r="P38" s="90">
        <f t="shared" si="6"/>
        <v>68.108806054619194</v>
      </c>
      <c r="Q38" s="333">
        <v>37.5</v>
      </c>
      <c r="R38" s="334">
        <f t="shared" si="7"/>
        <v>17654.015369376219</v>
      </c>
      <c r="S38" s="334">
        <f t="shared" si="8"/>
        <v>8223.6067631480146</v>
      </c>
      <c r="T38" s="334">
        <f t="shared" si="9"/>
        <v>999.28388883261596</v>
      </c>
      <c r="U38" s="335">
        <f t="shared" si="10"/>
        <v>160114.75786570564</v>
      </c>
      <c r="V38" s="336">
        <f t="shared" si="11"/>
        <v>200143.44733213205</v>
      </c>
    </row>
    <row r="39" spans="1:22" s="338" customFormat="1" ht="14.4" x14ac:dyDescent="0.3">
      <c r="A39" s="337" t="s">
        <v>72</v>
      </c>
      <c r="B39" s="333" t="s">
        <v>134</v>
      </c>
      <c r="C39" s="90">
        <f>'2025 (Cas)'!C39*1.02</f>
        <v>112122.66368576161</v>
      </c>
      <c r="D39" s="90">
        <f t="shared" si="0"/>
        <v>57.315099647673669</v>
      </c>
      <c r="E39" s="333">
        <v>37.5</v>
      </c>
      <c r="F39" s="334">
        <f t="shared" si="1"/>
        <v>14856.252938363414</v>
      </c>
      <c r="G39" s="334">
        <f t="shared" si="2"/>
        <v>7075.5191921294936</v>
      </c>
      <c r="H39" s="334">
        <f t="shared" si="3"/>
        <v>840.91997764321206</v>
      </c>
      <c r="I39" s="335">
        <f t="shared" si="4"/>
        <v>134895.35579389773</v>
      </c>
      <c r="J39" s="336">
        <f t="shared" si="5"/>
        <v>168619.19474237217</v>
      </c>
      <c r="M39" s="337" t="s">
        <v>173</v>
      </c>
      <c r="N39" s="333" t="s">
        <v>137</v>
      </c>
      <c r="O39" s="90">
        <f>'2025 (Cas)'!O39*1.02</f>
        <v>141471.4261909968</v>
      </c>
      <c r="P39" s="90">
        <f t="shared" si="6"/>
        <v>72.31766195066929</v>
      </c>
      <c r="Q39" s="333">
        <v>37.5</v>
      </c>
      <c r="R39" s="334">
        <f t="shared" si="7"/>
        <v>18744.963970307079</v>
      </c>
      <c r="S39" s="334">
        <f t="shared" si="8"/>
        <v>8731.7932637910617</v>
      </c>
      <c r="T39" s="334">
        <f t="shared" si="9"/>
        <v>1061.035696432476</v>
      </c>
      <c r="U39" s="335">
        <f t="shared" si="10"/>
        <v>170009.21912152745</v>
      </c>
      <c r="V39" s="336">
        <f t="shared" si="11"/>
        <v>212511.5239019093</v>
      </c>
    </row>
    <row r="40" spans="1:22" s="338" customFormat="1" ht="14.4" x14ac:dyDescent="0.3">
      <c r="A40" s="337" t="s">
        <v>73</v>
      </c>
      <c r="B40" s="333" t="s">
        <v>134</v>
      </c>
      <c r="C40" s="90">
        <f>'2025 (Cas)'!C40*1.02</f>
        <v>115576.63976239202</v>
      </c>
      <c r="D40" s="90">
        <f t="shared" si="0"/>
        <v>59.080710421670034</v>
      </c>
      <c r="E40" s="333">
        <v>37.5</v>
      </c>
      <c r="F40" s="334">
        <f t="shared" si="1"/>
        <v>15313.904768516943</v>
      </c>
      <c r="G40" s="334">
        <f t="shared" si="2"/>
        <v>7293.4829223513079</v>
      </c>
      <c r="H40" s="334">
        <f t="shared" si="3"/>
        <v>866.82479821794016</v>
      </c>
      <c r="I40" s="335">
        <f t="shared" si="4"/>
        <v>139050.85225147821</v>
      </c>
      <c r="J40" s="336">
        <f t="shared" si="5"/>
        <v>173813.56531434777</v>
      </c>
      <c r="M40" s="337" t="s">
        <v>174</v>
      </c>
      <c r="N40" s="333" t="s">
        <v>137</v>
      </c>
      <c r="O40" s="90">
        <f>'2025 (Cas)'!O40*1.02</f>
        <v>145824.01579821599</v>
      </c>
      <c r="P40" s="90">
        <f t="shared" si="6"/>
        <v>74.542627884072076</v>
      </c>
      <c r="Q40" s="333">
        <v>37.5</v>
      </c>
      <c r="R40" s="334">
        <f t="shared" si="7"/>
        <v>19321.682093263618</v>
      </c>
      <c r="S40" s="334">
        <f t="shared" si="8"/>
        <v>9000.4405350856377</v>
      </c>
      <c r="T40" s="334">
        <f t="shared" si="9"/>
        <v>1093.6801184866199</v>
      </c>
      <c r="U40" s="335">
        <f t="shared" si="10"/>
        <v>175239.81854505185</v>
      </c>
      <c r="V40" s="336">
        <f t="shared" si="11"/>
        <v>219049.77318131481</v>
      </c>
    </row>
    <row r="41" spans="1:22" s="338" customFormat="1" ht="14.4" x14ac:dyDescent="0.3">
      <c r="A41" s="337" t="s">
        <v>74</v>
      </c>
      <c r="B41" s="333" t="s">
        <v>134</v>
      </c>
      <c r="C41" s="90">
        <f>'2025 (Cas)'!C41*1.02</f>
        <v>119020.58169289921</v>
      </c>
      <c r="D41" s="90">
        <f t="shared" si="0"/>
        <v>60.841191919692889</v>
      </c>
      <c r="E41" s="333">
        <v>37.5</v>
      </c>
      <c r="F41" s="334">
        <f t="shared" si="1"/>
        <v>15770.227074309147</v>
      </c>
      <c r="G41" s="334">
        <f t="shared" si="2"/>
        <v>7510.8134461263835</v>
      </c>
      <c r="H41" s="334">
        <f t="shared" si="3"/>
        <v>892.6543626967441</v>
      </c>
      <c r="I41" s="335">
        <f t="shared" si="4"/>
        <v>143194.27657603149</v>
      </c>
      <c r="J41" s="336">
        <f t="shared" si="5"/>
        <v>178992.84572003936</v>
      </c>
      <c r="M41" s="337" t="s">
        <v>175</v>
      </c>
      <c r="N41" s="333" t="s">
        <v>137</v>
      </c>
      <c r="O41" s="90">
        <f>'2025 (Cas)'!O41*1.02</f>
        <v>150179.95012080963</v>
      </c>
      <c r="P41" s="90">
        <f t="shared" si="6"/>
        <v>76.769303576132728</v>
      </c>
      <c r="Q41" s="333">
        <v>37.5</v>
      </c>
      <c r="R41" s="334">
        <f t="shared" si="7"/>
        <v>19898.843391007278</v>
      </c>
      <c r="S41" s="334">
        <f t="shared" si="8"/>
        <v>9269.2942463940217</v>
      </c>
      <c r="T41" s="334">
        <f t="shared" si="9"/>
        <v>1126.3496259060721</v>
      </c>
      <c r="U41" s="335">
        <f t="shared" si="10"/>
        <v>180474.43738411699</v>
      </c>
      <c r="V41" s="336">
        <f t="shared" si="11"/>
        <v>225593.04673014622</v>
      </c>
    </row>
    <row r="42" spans="1:22" s="338" customFormat="1" ht="14.4" x14ac:dyDescent="0.3">
      <c r="A42" s="337" t="s">
        <v>75</v>
      </c>
      <c r="B42" s="333" t="s">
        <v>134</v>
      </c>
      <c r="C42" s="90">
        <f>'2025 (Cas)'!C42*1.02</f>
        <v>125914.04007953762</v>
      </c>
      <c r="D42" s="90">
        <f t="shared" si="0"/>
        <v>64.36500451350166</v>
      </c>
      <c r="E42" s="333">
        <v>37.5</v>
      </c>
      <c r="F42" s="334">
        <f t="shared" si="1"/>
        <v>16683.610310538734</v>
      </c>
      <c r="G42" s="334">
        <f t="shared" si="2"/>
        <v>7945.8262750358344</v>
      </c>
      <c r="H42" s="334">
        <f t="shared" si="3"/>
        <v>944.35530059653206</v>
      </c>
      <c r="I42" s="335">
        <f t="shared" si="4"/>
        <v>151487.83196570873</v>
      </c>
      <c r="J42" s="336">
        <f t="shared" si="5"/>
        <v>189359.78995713592</v>
      </c>
      <c r="M42" s="337" t="s">
        <v>727</v>
      </c>
      <c r="N42" s="333" t="s">
        <v>137</v>
      </c>
      <c r="O42" s="90">
        <f>'2025 (Cas)'!O42*1.02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'2025 (Cas)'!C43*1.02</f>
        <v>128215.20425712482</v>
      </c>
      <c r="D43" s="90">
        <f t="shared" si="0"/>
        <v>65.54131847009576</v>
      </c>
      <c r="E43" s="333">
        <v>37.5</v>
      </c>
      <c r="F43" s="334">
        <f t="shared" si="1"/>
        <v>16988.514564069039</v>
      </c>
      <c r="G43" s="334">
        <f t="shared" si="2"/>
        <v>8091.0416201545631</v>
      </c>
      <c r="H43" s="334">
        <f t="shared" si="3"/>
        <v>961.61403192843613</v>
      </c>
      <c r="I43" s="335">
        <f t="shared" si="4"/>
        <v>154256.37447327687</v>
      </c>
      <c r="J43" s="336">
        <f t="shared" si="5"/>
        <v>192820.46809159609</v>
      </c>
      <c r="M43" s="337" t="s">
        <v>176</v>
      </c>
      <c r="N43" s="333" t="s">
        <v>137</v>
      </c>
      <c r="O43" s="90">
        <f>'2025 (Cas)'!O43*1.02</f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f>'2025 (Cas)'!C44*1.02</f>
        <v>130514.13862446242</v>
      </c>
      <c r="D44" s="90">
        <f t="shared" si="0"/>
        <v>66.716492587584611</v>
      </c>
      <c r="E44" s="333">
        <v>37.5</v>
      </c>
      <c r="F44" s="334">
        <f t="shared" si="1"/>
        <v>17293.123367741271</v>
      </c>
      <c r="G44" s="334">
        <f t="shared" si="2"/>
        <v>8236.1162527295728</v>
      </c>
      <c r="H44" s="334">
        <f t="shared" si="3"/>
        <v>978.85603968346811</v>
      </c>
      <c r="I44" s="335">
        <f t="shared" si="4"/>
        <v>157022.23428461674</v>
      </c>
      <c r="J44" s="336">
        <f t="shared" si="5"/>
        <v>196277.79285577094</v>
      </c>
      <c r="M44" s="337" t="s">
        <v>177</v>
      </c>
      <c r="N44" s="333" t="s">
        <v>137</v>
      </c>
      <c r="O44" s="90">
        <f>'2025 (Cas)'!O44*1.02</f>
        <v>159802.69625295844</v>
      </c>
      <c r="P44" s="90">
        <f t="shared" si="6"/>
        <v>81.688279234739142</v>
      </c>
      <c r="Q44" s="333">
        <v>37.5</v>
      </c>
      <c r="R44" s="334">
        <f t="shared" si="7"/>
        <v>21173.857253516995</v>
      </c>
      <c r="S44" s="334">
        <f t="shared" si="8"/>
        <v>9863.2221661029107</v>
      </c>
      <c r="T44" s="334">
        <f t="shared" si="9"/>
        <v>1198.5202218971883</v>
      </c>
      <c r="U44" s="335">
        <f t="shared" si="10"/>
        <v>192038.29589447554</v>
      </c>
      <c r="V44" s="336">
        <f t="shared" si="11"/>
        <v>240047.86986809442</v>
      </c>
    </row>
    <row r="45" spans="1:22" s="338" customFormat="1" ht="14.4" x14ac:dyDescent="0.3">
      <c r="A45" s="337" t="s">
        <v>78</v>
      </c>
      <c r="B45" s="333" t="s">
        <v>134</v>
      </c>
      <c r="C45" s="90">
        <f>'2025 (Cas)'!C45*1.02</f>
        <v>133383.90441569762</v>
      </c>
      <c r="D45" s="90">
        <f t="shared" si="0"/>
        <v>68.183465516011566</v>
      </c>
      <c r="E45" s="333">
        <v>37.5</v>
      </c>
      <c r="F45" s="334">
        <f t="shared" si="1"/>
        <v>17673.367335079936</v>
      </c>
      <c r="G45" s="334">
        <f t="shared" si="2"/>
        <v>8417.2132964968259</v>
      </c>
      <c r="H45" s="334">
        <f t="shared" si="3"/>
        <v>1000.379283117732</v>
      </c>
      <c r="I45" s="335">
        <f t="shared" si="4"/>
        <v>160474.86433039213</v>
      </c>
      <c r="J45" s="336">
        <f t="shared" si="5"/>
        <v>200593.58041299015</v>
      </c>
      <c r="M45" s="337" t="s">
        <v>178</v>
      </c>
      <c r="N45" s="333" t="s">
        <v>137</v>
      </c>
      <c r="O45" s="90">
        <f>'2025 (Cas)'!O45*1.02</f>
        <v>162973.48642788961</v>
      </c>
      <c r="P45" s="90">
        <f t="shared" si="6"/>
        <v>83.309130442371696</v>
      </c>
      <c r="Q45" s="333">
        <v>37.5</v>
      </c>
      <c r="R45" s="334">
        <f t="shared" si="7"/>
        <v>21593.986951695373</v>
      </c>
      <c r="S45" s="334">
        <f t="shared" si="8"/>
        <v>10058.927299187382</v>
      </c>
      <c r="T45" s="334">
        <f t="shared" si="9"/>
        <v>1222.301148209172</v>
      </c>
      <c r="U45" s="335">
        <f t="shared" si="10"/>
        <v>195848.70182698153</v>
      </c>
      <c r="V45" s="336">
        <f t="shared" si="11"/>
        <v>244810.87728372691</v>
      </c>
    </row>
    <row r="46" spans="1:22" s="338" customFormat="1" ht="14.4" x14ac:dyDescent="0.3">
      <c r="A46" s="337" t="s">
        <v>79</v>
      </c>
      <c r="B46" s="333" t="s">
        <v>134</v>
      </c>
      <c r="C46" s="90">
        <f>'2025 (Cas)'!C46*1.02</f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f>'2025 (Cas)'!O46*1.02</f>
        <v>166138.70207719679</v>
      </c>
      <c r="P46" s="90">
        <f t="shared" si="6"/>
        <v>84.927132052241177</v>
      </c>
      <c r="Q46" s="333">
        <v>37.5</v>
      </c>
      <c r="R46" s="334">
        <f t="shared" si="7"/>
        <v>22013.378025228576</v>
      </c>
      <c r="S46" s="334">
        <f t="shared" si="8"/>
        <v>10254.288365582182</v>
      </c>
      <c r="T46" s="334">
        <f t="shared" si="9"/>
        <v>1246.040265578976</v>
      </c>
      <c r="U46" s="335">
        <f t="shared" si="10"/>
        <v>199652.40873358652</v>
      </c>
      <c r="V46" s="336">
        <f t="shared" si="11"/>
        <v>249565.51091698316</v>
      </c>
    </row>
    <row r="47" spans="1:22" s="338" customFormat="1" ht="14.4" x14ac:dyDescent="0.3">
      <c r="A47" s="337" t="s">
        <v>80</v>
      </c>
      <c r="B47" s="333" t="s">
        <v>134</v>
      </c>
      <c r="C47" s="90">
        <f>'2025 (Cas)'!C47*1.02</f>
        <v>143965.46895517441</v>
      </c>
      <c r="D47" s="90">
        <f t="shared" si="0"/>
        <v>73.592571989865519</v>
      </c>
      <c r="E47" s="333">
        <v>37.5</v>
      </c>
      <c r="F47" s="334">
        <f t="shared" si="1"/>
        <v>19075.424636560609</v>
      </c>
      <c r="G47" s="334">
        <f t="shared" si="2"/>
        <v>9084.9646727186573</v>
      </c>
      <c r="H47" s="334">
        <f t="shared" si="3"/>
        <v>1079.741017163808</v>
      </c>
      <c r="I47" s="335">
        <f t="shared" si="4"/>
        <v>173205.5992816175</v>
      </c>
      <c r="J47" s="336">
        <f t="shared" si="5"/>
        <v>216506.99910202186</v>
      </c>
      <c r="M47" s="337" t="s">
        <v>180</v>
      </c>
      <c r="N47" s="333" t="s">
        <v>137</v>
      </c>
      <c r="O47" s="90">
        <f>'2025 (Cas)'!O47*1.02</f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f>'2025 (Cas)'!C48*1.02</f>
        <v>146820.74097978722</v>
      </c>
      <c r="D48" s="90">
        <f t="shared" si="0"/>
        <v>75.052135964108487</v>
      </c>
      <c r="E48" s="333">
        <v>37.5</v>
      </c>
      <c r="F48" s="334">
        <f t="shared" si="1"/>
        <v>19453.748179821807</v>
      </c>
      <c r="G48" s="334">
        <f t="shared" si="2"/>
        <v>9265.1470849517318</v>
      </c>
      <c r="H48" s="334">
        <f t="shared" si="3"/>
        <v>1101.155557348404</v>
      </c>
      <c r="I48" s="335">
        <f t="shared" si="4"/>
        <v>176640.79180190913</v>
      </c>
      <c r="J48" s="336">
        <f t="shared" si="5"/>
        <v>220800.98975238641</v>
      </c>
      <c r="M48" s="337" t="s">
        <v>181</v>
      </c>
      <c r="N48" s="333" t="s">
        <v>137</v>
      </c>
      <c r="O48" s="90">
        <f>'2025 (Cas)'!O48*1.02</f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f>'2025 (Cas)'!C49*1.02</f>
        <v>149676.01300440004</v>
      </c>
      <c r="D49" s="90">
        <f t="shared" si="0"/>
        <v>76.511699938351455</v>
      </c>
      <c r="E49" s="333">
        <v>37.5</v>
      </c>
      <c r="F49" s="334">
        <f t="shared" si="1"/>
        <v>19832.071723083005</v>
      </c>
      <c r="G49" s="334">
        <f t="shared" si="2"/>
        <v>9445.32949718481</v>
      </c>
      <c r="H49" s="334">
        <f t="shared" si="3"/>
        <v>1122.5700975330003</v>
      </c>
      <c r="I49" s="335">
        <f t="shared" si="4"/>
        <v>180075.98432220085</v>
      </c>
      <c r="J49" s="336">
        <f t="shared" si="5"/>
        <v>225094.98040275107</v>
      </c>
      <c r="M49" s="337" t="s">
        <v>182</v>
      </c>
      <c r="N49" s="333" t="s">
        <v>137</v>
      </c>
      <c r="O49" s="90">
        <f>'2025 (Cas)'!O49*1.02</f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f>'2025 (Cas)'!C50*1.02</f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f>'2025 (Cas)'!O50*1.02</f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f>'2025 (Cas)'!C51*1.02</f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f>'2025 (Cas)'!O51*1.02</f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f>'2025 (Cas)'!C52*1.02</f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f>'2025 (Cas)'!O52*1.02</f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f>'2025 (Cas)'!C53*1.02</f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f>'2025 (Cas)'!O53*1.02</f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f>'2025 (Cas)'!C54*1.02</f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f>'2025 (Cas)'!O54*1.02</f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f>'2025 (Cas)'!C55*1.02</f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f>'2025 (Cas)'!O55*1.02</f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f>'2025 (Cas)'!C56*1.02</f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f>'2025 (Cas)'!O56*1.02</f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f>'2025 (Cas)'!C57*1.02</f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f>'2025 (Cas)'!O57*1.02</f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f>'2025 (Cas)'!C58*1.02</f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f>'2025 (Cas)'!O58*1.02</f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f>'2025 (Cas)'!C59*1.02</f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f>'2025 (Cas)'!O59*1.02</f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f>'2025 (Cas)'!C60*1.02</f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f>'2025 (Cas)'!O60*1.02</f>
        <v>80976.674119348798</v>
      </c>
      <c r="P60" s="90">
        <f t="shared" si="6"/>
        <v>41.3938270258652</v>
      </c>
      <c r="Q60" s="333">
        <v>37.5</v>
      </c>
      <c r="R60" s="334">
        <f t="shared" si="7"/>
        <v>10729.409320813716</v>
      </c>
      <c r="S60" s="334">
        <f t="shared" si="8"/>
        <v>4997.9815474888574</v>
      </c>
      <c r="T60" s="334">
        <f t="shared" si="9"/>
        <v>607.32505589511595</v>
      </c>
      <c r="U60" s="335">
        <f t="shared" si="10"/>
        <v>97311.390043546489</v>
      </c>
      <c r="V60" s="336">
        <f t="shared" si="11"/>
        <v>121639.23755443312</v>
      </c>
    </row>
    <row r="61" spans="1:22" s="338" customFormat="1" ht="14.4" x14ac:dyDescent="0.3">
      <c r="A61" s="337" t="s">
        <v>94</v>
      </c>
      <c r="B61" s="333" t="s">
        <v>134</v>
      </c>
      <c r="C61" s="90">
        <f>'2025 (Cas)'!C61*1.02</f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f>'2025 (Cas)'!O61*1.02</f>
        <v>85260.139608830403</v>
      </c>
      <c r="P61" s="90">
        <f t="shared" si="6"/>
        <v>43.583457947005961</v>
      </c>
      <c r="Q61" s="333">
        <v>37.5</v>
      </c>
      <c r="R61" s="334">
        <f t="shared" si="7"/>
        <v>11296.968498170028</v>
      </c>
      <c r="S61" s="334">
        <f t="shared" si="8"/>
        <v>5262.3623918315234</v>
      </c>
      <c r="T61" s="334">
        <f t="shared" si="9"/>
        <v>639.45104706622794</v>
      </c>
      <c r="U61" s="335">
        <f t="shared" si="10"/>
        <v>102458.92154589818</v>
      </c>
      <c r="V61" s="336">
        <f t="shared" si="11"/>
        <v>128073.65193237273</v>
      </c>
    </row>
    <row r="62" spans="1:22" s="338" customFormat="1" ht="14.4" x14ac:dyDescent="0.3">
      <c r="A62" s="337" t="s">
        <v>95</v>
      </c>
      <c r="B62" s="333" t="s">
        <v>134</v>
      </c>
      <c r="C62" s="90">
        <f>'2025 (Cas)'!C62*1.02</f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f>'2025 (Cas)'!O62*1.02</f>
        <v>89581.511872555202</v>
      </c>
      <c r="P62" s="90">
        <f t="shared" si="6"/>
        <v>45.792466132935573</v>
      </c>
      <c r="Q62" s="333">
        <v>37.5</v>
      </c>
      <c r="R62" s="334">
        <f t="shared" si="7"/>
        <v>11869.550323113564</v>
      </c>
      <c r="S62" s="334">
        <f t="shared" si="8"/>
        <v>5529.0828896639478</v>
      </c>
      <c r="T62" s="334">
        <f t="shared" si="9"/>
        <v>671.86133904416397</v>
      </c>
      <c r="U62" s="335">
        <f t="shared" si="10"/>
        <v>107652.00642437687</v>
      </c>
      <c r="V62" s="336">
        <f t="shared" si="11"/>
        <v>134565.0080304711</v>
      </c>
    </row>
    <row r="63" spans="1:22" s="338" customFormat="1" ht="14.4" x14ac:dyDescent="0.3">
      <c r="A63" s="337" t="s">
        <v>96</v>
      </c>
      <c r="B63" s="333" t="s">
        <v>134</v>
      </c>
      <c r="C63" s="90">
        <f>'2025 (Cas)'!C63*1.02</f>
        <v>75819.123012024036</v>
      </c>
      <c r="D63" s="90">
        <f t="shared" si="0"/>
        <v>38.757379175475542</v>
      </c>
      <c r="E63" s="333">
        <v>37.5</v>
      </c>
      <c r="F63" s="334">
        <f t="shared" si="1"/>
        <v>10046.033799093186</v>
      </c>
      <c r="G63" s="334">
        <f t="shared" si="2"/>
        <v>4784.5782678290734</v>
      </c>
      <c r="H63" s="334">
        <f t="shared" si="3"/>
        <v>568.64342259018019</v>
      </c>
      <c r="I63" s="335">
        <f t="shared" si="4"/>
        <v>91218.37850153647</v>
      </c>
      <c r="J63" s="336">
        <f t="shared" si="5"/>
        <v>114022.97312692058</v>
      </c>
      <c r="M63" s="337" t="s">
        <v>196</v>
      </c>
      <c r="N63" s="333" t="s">
        <v>137</v>
      </c>
      <c r="O63" s="90">
        <f>'2025 (Cas)'!O63*1.02</f>
        <v>93912.918282403218</v>
      </c>
      <c r="P63" s="90">
        <f t="shared" si="6"/>
        <v>48.006603594838708</v>
      </c>
      <c r="Q63" s="333">
        <v>37.5</v>
      </c>
      <c r="R63" s="334">
        <f t="shared" si="7"/>
        <v>12443.461672418427</v>
      </c>
      <c r="S63" s="334">
        <f t="shared" si="8"/>
        <v>5796.4227075377794</v>
      </c>
      <c r="T63" s="334">
        <f t="shared" si="9"/>
        <v>704.34688711802414</v>
      </c>
      <c r="U63" s="335">
        <f t="shared" si="10"/>
        <v>112857.14954947746</v>
      </c>
      <c r="V63" s="336">
        <f t="shared" si="11"/>
        <v>141071.43693684682</v>
      </c>
    </row>
    <row r="64" spans="1:22" s="338" customFormat="1" ht="14.4" x14ac:dyDescent="0.3">
      <c r="A64" s="337" t="s">
        <v>97</v>
      </c>
      <c r="B64" s="333" t="s">
        <v>134</v>
      </c>
      <c r="C64" s="90">
        <f>'2025 (Cas)'!C64*1.02</f>
        <v>80150.529421872023</v>
      </c>
      <c r="D64" s="90">
        <f t="shared" si="0"/>
        <v>40.97151663737867</v>
      </c>
      <c r="E64" s="333">
        <v>37.5</v>
      </c>
      <c r="F64" s="334">
        <f t="shared" si="1"/>
        <v>10619.945148398043</v>
      </c>
      <c r="G64" s="334">
        <f t="shared" si="2"/>
        <v>5057.9123840045877</v>
      </c>
      <c r="H64" s="334">
        <f t="shared" si="3"/>
        <v>601.12897066404014</v>
      </c>
      <c r="I64" s="335">
        <f t="shared" si="4"/>
        <v>96429.515924938692</v>
      </c>
      <c r="J64" s="336">
        <f t="shared" si="5"/>
        <v>120536.89490617337</v>
      </c>
      <c r="M64" s="337" t="s">
        <v>197</v>
      </c>
      <c r="N64" s="333" t="s">
        <v>137</v>
      </c>
      <c r="O64" s="90">
        <f>'2025 (Cas)'!O64*1.02</f>
        <v>97425.984330648003</v>
      </c>
      <c r="P64" s="90">
        <f t="shared" si="6"/>
        <v>49.802420105123581</v>
      </c>
      <c r="Q64" s="333">
        <v>37.5</v>
      </c>
      <c r="R64" s="334">
        <f t="shared" si="7"/>
        <v>12908.942923810861</v>
      </c>
      <c r="S64" s="334">
        <f t="shared" si="8"/>
        <v>6013.2535353680078</v>
      </c>
      <c r="T64" s="334">
        <f t="shared" si="9"/>
        <v>730.69488247985998</v>
      </c>
      <c r="U64" s="335">
        <f t="shared" si="10"/>
        <v>117078.87567230673</v>
      </c>
      <c r="V64" s="336">
        <f t="shared" si="11"/>
        <v>146348.59459038341</v>
      </c>
    </row>
    <row r="65" spans="1:22" s="338" customFormat="1" ht="14.4" x14ac:dyDescent="0.3">
      <c r="A65" s="337" t="s">
        <v>98</v>
      </c>
      <c r="B65" s="333" t="s">
        <v>134</v>
      </c>
      <c r="C65" s="90">
        <f>'2025 (Cas)'!C65*1.02</f>
        <v>84481.935831720009</v>
      </c>
      <c r="D65" s="90">
        <f t="shared" si="0"/>
        <v>43.185654099281798</v>
      </c>
      <c r="E65" s="333">
        <v>37.5</v>
      </c>
      <c r="F65" s="334">
        <f t="shared" si="1"/>
        <v>11193.856497702902</v>
      </c>
      <c r="G65" s="334">
        <f t="shared" si="2"/>
        <v>5331.2465001801029</v>
      </c>
      <c r="H65" s="334">
        <f t="shared" si="3"/>
        <v>633.61451873790008</v>
      </c>
      <c r="I65" s="335">
        <f t="shared" si="4"/>
        <v>101640.65334834091</v>
      </c>
      <c r="J65" s="336">
        <f t="shared" si="5"/>
        <v>127050.81668542614</v>
      </c>
      <c r="M65" s="337" t="s">
        <v>198</v>
      </c>
      <c r="N65" s="333" t="s">
        <v>137</v>
      </c>
      <c r="O65" s="90">
        <f>'2025 (Cas)'!O65*1.02</f>
        <v>100942.39509426721</v>
      </c>
      <c r="P65" s="90">
        <f t="shared" si="6"/>
        <v>51.599946374066306</v>
      </c>
      <c r="Q65" s="333">
        <v>37.5</v>
      </c>
      <c r="R65" s="334">
        <f t="shared" si="7"/>
        <v>13374.867349990405</v>
      </c>
      <c r="S65" s="334">
        <f t="shared" si="8"/>
        <v>6230.2908032120404</v>
      </c>
      <c r="T65" s="334">
        <f t="shared" si="9"/>
        <v>757.06796320700403</v>
      </c>
      <c r="U65" s="335">
        <f t="shared" si="10"/>
        <v>121304.62121067668</v>
      </c>
      <c r="V65" s="336">
        <f t="shared" si="11"/>
        <v>151630.77651334583</v>
      </c>
    </row>
    <row r="66" spans="1:22" s="338" customFormat="1" ht="14.4" x14ac:dyDescent="0.3">
      <c r="A66" s="337" t="s">
        <v>99</v>
      </c>
      <c r="B66" s="333" t="s">
        <v>134</v>
      </c>
      <c r="C66" s="90">
        <f>'2025 (Cas)'!C66*1.02</f>
        <v>88813.342241568011</v>
      </c>
      <c r="D66" s="90">
        <f t="shared" si="0"/>
        <v>45.399791561184919</v>
      </c>
      <c r="E66" s="333">
        <v>37.5</v>
      </c>
      <c r="F66" s="334">
        <f t="shared" si="1"/>
        <v>11767.767847007763</v>
      </c>
      <c r="G66" s="334">
        <f t="shared" si="2"/>
        <v>5604.580616355619</v>
      </c>
      <c r="H66" s="334">
        <f t="shared" si="3"/>
        <v>666.10006681176003</v>
      </c>
      <c r="I66" s="335">
        <f t="shared" si="4"/>
        <v>106851.79077174315</v>
      </c>
      <c r="J66" s="336">
        <f t="shared" si="5"/>
        <v>133564.73846467893</v>
      </c>
      <c r="M66" s="337" t="s">
        <v>199</v>
      </c>
      <c r="N66" s="333" t="s">
        <v>137</v>
      </c>
      <c r="O66" s="90">
        <f>'2025 (Cas)'!O66*1.02</f>
        <v>104457.69095276161</v>
      </c>
      <c r="P66" s="90">
        <f t="shared" si="6"/>
        <v>53.396902723456414</v>
      </c>
      <c r="Q66" s="333">
        <v>37.5</v>
      </c>
      <c r="R66" s="334">
        <f t="shared" si="7"/>
        <v>13840.644051240914</v>
      </c>
      <c r="S66" s="334">
        <f t="shared" si="8"/>
        <v>6447.2592577181376</v>
      </c>
      <c r="T66" s="334">
        <f t="shared" si="9"/>
        <v>783.43268214571208</v>
      </c>
      <c r="U66" s="335">
        <f t="shared" si="10"/>
        <v>125529.02694386637</v>
      </c>
      <c r="V66" s="336">
        <f t="shared" si="11"/>
        <v>156911.28367983297</v>
      </c>
    </row>
    <row r="67" spans="1:22" s="338" customFormat="1" ht="14.4" x14ac:dyDescent="0.3">
      <c r="A67" s="337" t="s">
        <v>100</v>
      </c>
      <c r="B67" s="333" t="s">
        <v>134</v>
      </c>
      <c r="C67" s="90">
        <f>'2025 (Cas)'!C67*1.02</f>
        <v>92337.557341060805</v>
      </c>
      <c r="D67" s="90">
        <f t="shared" si="0"/>
        <v>47.20130726699594</v>
      </c>
      <c r="E67" s="333">
        <v>37.5</v>
      </c>
      <c r="F67" s="334">
        <f t="shared" si="1"/>
        <v>12234.726347690557</v>
      </c>
      <c r="G67" s="334">
        <f t="shared" si="2"/>
        <v>5826.9767917046029</v>
      </c>
      <c r="H67" s="334">
        <f t="shared" si="3"/>
        <v>692.53168005795601</v>
      </c>
      <c r="I67" s="335">
        <f t="shared" si="4"/>
        <v>111091.79216051393</v>
      </c>
      <c r="J67" s="336">
        <f t="shared" si="5"/>
        <v>138864.74020064241</v>
      </c>
      <c r="M67" s="337" t="s">
        <v>200</v>
      </c>
      <c r="N67" s="333" t="s">
        <v>137</v>
      </c>
      <c r="O67" s="90">
        <f>'2025 (Cas)'!O67*1.02</f>
        <v>107969.6420958816</v>
      </c>
      <c r="P67" s="90">
        <f t="shared" si="6"/>
        <v>55.192149314188669</v>
      </c>
      <c r="Q67" s="333">
        <v>37.5</v>
      </c>
      <c r="R67" s="334">
        <f t="shared" si="7"/>
        <v>14305.977577704312</v>
      </c>
      <c r="S67" s="334">
        <f t="shared" si="8"/>
        <v>6664.0212722104325</v>
      </c>
      <c r="T67" s="334">
        <f t="shared" si="9"/>
        <v>809.77231571911193</v>
      </c>
      <c r="U67" s="335">
        <f t="shared" si="10"/>
        <v>129749.41326151545</v>
      </c>
      <c r="V67" s="336">
        <f t="shared" si="11"/>
        <v>162186.76657689433</v>
      </c>
    </row>
    <row r="68" spans="1:22" s="338" customFormat="1" ht="14.4" x14ac:dyDescent="0.3">
      <c r="A68" s="337" t="s">
        <v>101</v>
      </c>
      <c r="B68" s="333" t="s">
        <v>134</v>
      </c>
      <c r="C68" s="90">
        <f>'2025 (Cas)'!C68*1.02</f>
        <v>95853.968104680011</v>
      </c>
      <c r="D68" s="90">
        <f t="shared" si="0"/>
        <v>48.998833535938665</v>
      </c>
      <c r="E68" s="333">
        <v>37.5</v>
      </c>
      <c r="F68" s="334">
        <f t="shared" si="1"/>
        <v>12700.650773870102</v>
      </c>
      <c r="G68" s="334">
        <f t="shared" si="2"/>
        <v>6048.8804731505688</v>
      </c>
      <c r="H68" s="334">
        <f t="shared" si="3"/>
        <v>718.90476078510005</v>
      </c>
      <c r="I68" s="335">
        <f t="shared" si="4"/>
        <v>115322.40411248578</v>
      </c>
      <c r="J68" s="336">
        <f t="shared" si="5"/>
        <v>144153.00514060722</v>
      </c>
      <c r="M68" s="337" t="s">
        <v>201</v>
      </c>
      <c r="N68" s="333" t="s">
        <v>137</v>
      </c>
      <c r="O68" s="90">
        <f>'2025 (Cas)'!O68*1.02</f>
        <v>113381.39157166079</v>
      </c>
      <c r="P68" s="90">
        <f t="shared" si="6"/>
        <v>57.958538822574205</v>
      </c>
      <c r="Q68" s="333">
        <v>37.5</v>
      </c>
      <c r="R68" s="334">
        <f t="shared" si="7"/>
        <v>15023.034383245054</v>
      </c>
      <c r="S68" s="334">
        <f t="shared" si="8"/>
        <v>6998.0412145423688</v>
      </c>
      <c r="T68" s="334">
        <f t="shared" si="9"/>
        <v>850.36043678745591</v>
      </c>
      <c r="U68" s="335">
        <f t="shared" si="10"/>
        <v>136252.82760623566</v>
      </c>
      <c r="V68" s="336">
        <f t="shared" si="11"/>
        <v>170316.03450779457</v>
      </c>
    </row>
    <row r="69" spans="1:22" s="338" customFormat="1" ht="14.4" x14ac:dyDescent="0.3">
      <c r="A69" s="337" t="s">
        <v>102</v>
      </c>
      <c r="B69" s="333" t="s">
        <v>134</v>
      </c>
      <c r="C69" s="90">
        <f>'2025 (Cas)'!C69*1.02</f>
        <v>99374.838488798428</v>
      </c>
      <c r="D69" s="90">
        <f t="shared" si="0"/>
        <v>50.798639483091854</v>
      </c>
      <c r="E69" s="333">
        <v>37.5</v>
      </c>
      <c r="F69" s="334">
        <f t="shared" si="1"/>
        <v>13167.166099765793</v>
      </c>
      <c r="G69" s="334">
        <f t="shared" si="2"/>
        <v>6271.0655796839746</v>
      </c>
      <c r="H69" s="334">
        <f t="shared" si="3"/>
        <v>745.31128866598817</v>
      </c>
      <c r="I69" s="335">
        <f t="shared" si="4"/>
        <v>119558.38145691418</v>
      </c>
      <c r="J69" s="336">
        <f t="shared" si="5"/>
        <v>149447.97682114271</v>
      </c>
      <c r="M69" s="337" t="s">
        <v>202</v>
      </c>
      <c r="N69" s="333" t="s">
        <v>137</v>
      </c>
      <c r="O69" s="90">
        <f>'2025 (Cas)'!O69*1.02</f>
        <v>117438.53132080802</v>
      </c>
      <c r="P69" s="90">
        <f t="shared" si="6"/>
        <v>60.032476074534458</v>
      </c>
      <c r="Q69" s="333">
        <v>37.5</v>
      </c>
      <c r="R69" s="334">
        <f t="shared" si="7"/>
        <v>15560.605400007064</v>
      </c>
      <c r="S69" s="334">
        <f t="shared" si="8"/>
        <v>7248.4529512844229</v>
      </c>
      <c r="T69" s="334">
        <f t="shared" si="9"/>
        <v>880.78898490606014</v>
      </c>
      <c r="U69" s="335">
        <f t="shared" si="10"/>
        <v>141128.37865700558</v>
      </c>
      <c r="V69" s="336">
        <f t="shared" si="11"/>
        <v>176410.47332125698</v>
      </c>
    </row>
    <row r="70" spans="1:22" s="338" customFormat="1" ht="14.4" x14ac:dyDescent="0.3">
      <c r="A70" s="337" t="s">
        <v>103</v>
      </c>
      <c r="B70" s="333" t="s">
        <v>134</v>
      </c>
      <c r="C70" s="90">
        <f>'2025 (Cas)'!C70*1.02</f>
        <v>102890.1343472928</v>
      </c>
      <c r="D70" s="90">
        <f t="shared" ref="D70:D87" si="12">+C70*12/313/75</f>
        <v>52.595595832481933</v>
      </c>
      <c r="E70" s="333">
        <v>37.5</v>
      </c>
      <c r="F70" s="334">
        <f t="shared" ref="F70:F87" si="13">C70*F$4</f>
        <v>13632.942801016296</v>
      </c>
      <c r="G70" s="334">
        <f t="shared" ref="G70:G87" si="14">(C70+F70)*5.5722%</f>
        <v>6492.8989048580788</v>
      </c>
      <c r="H70" s="334">
        <f t="shared" ref="H70:H87" si="15">(C70)*0.75%</f>
        <v>771.676007604696</v>
      </c>
      <c r="I70" s="335">
        <f t="shared" ref="I70:I87" si="16">C70+F70+G70+H70</f>
        <v>123787.65206077187</v>
      </c>
      <c r="J70" s="336">
        <f t="shared" ref="J70:J87" si="17">I70*1.25</f>
        <v>154734.56507596484</v>
      </c>
      <c r="M70" s="337" t="s">
        <v>203</v>
      </c>
      <c r="N70" s="333" t="s">
        <v>137</v>
      </c>
      <c r="O70" s="90">
        <f>'2025 (Cas)'!O70*1.02</f>
        <v>121488.98163920641</v>
      </c>
      <c r="P70" s="90">
        <f t="shared" ref="P70:P84" si="18">+O70*12/313/75</f>
        <v>62.102993809178997</v>
      </c>
      <c r="Q70" s="333">
        <v>37.5</v>
      </c>
      <c r="R70" s="334">
        <f t="shared" ref="R70:R84" si="19">O70*R$4</f>
        <v>16097.29006719485</v>
      </c>
      <c r="S70" s="334">
        <f t="shared" ref="S70:S84" si="20">(O70+R70)*5.45%</f>
        <v>7498.4518079988684</v>
      </c>
      <c r="T70" s="334">
        <f t="shared" ref="T70:T84" si="21">(O70)*0.75%</f>
        <v>911.16736229404808</v>
      </c>
      <c r="U70" s="335">
        <f t="shared" ref="U70:U84" si="22">O70+R70+S70+T70</f>
        <v>145995.89087669417</v>
      </c>
      <c r="V70" s="336">
        <f t="shared" ref="V70:V84" si="23">U70*1.25</f>
        <v>182494.8635958677</v>
      </c>
    </row>
    <row r="71" spans="1:22" s="338" customFormat="1" ht="14.4" x14ac:dyDescent="0.3">
      <c r="A71" s="337" t="s">
        <v>104</v>
      </c>
      <c r="B71" s="333" t="s">
        <v>134</v>
      </c>
      <c r="C71" s="90">
        <f>'2025 (Cas)'!C71*1.02</f>
        <v>108307.45834869602</v>
      </c>
      <c r="D71" s="90">
        <f t="shared" si="12"/>
        <v>55.364834938630558</v>
      </c>
      <c r="E71" s="333">
        <v>37.5</v>
      </c>
      <c r="F71" s="334">
        <f t="shared" si="13"/>
        <v>14350.738231202224</v>
      </c>
      <c r="G71" s="334">
        <f t="shared" si="14"/>
        <v>6834.7600298250891</v>
      </c>
      <c r="H71" s="334">
        <f t="shared" si="15"/>
        <v>812.30593761522016</v>
      </c>
      <c r="I71" s="335">
        <f t="shared" si="16"/>
        <v>130305.26254733856</v>
      </c>
      <c r="J71" s="336">
        <f t="shared" si="17"/>
        <v>162881.57818417321</v>
      </c>
      <c r="M71" s="337" t="s">
        <v>204</v>
      </c>
      <c r="N71" s="333" t="s">
        <v>137</v>
      </c>
      <c r="O71" s="90">
        <f>'2025 (Cas)'!O71*1.02</f>
        <v>125547.2362934784</v>
      </c>
      <c r="P71" s="90">
        <f t="shared" si="18"/>
        <v>64.177500980691832</v>
      </c>
      <c r="Q71" s="333">
        <v>37.5</v>
      </c>
      <c r="R71" s="334">
        <f t="shared" si="19"/>
        <v>16635.00880888589</v>
      </c>
      <c r="S71" s="334">
        <f t="shared" si="20"/>
        <v>7748.9323580788532</v>
      </c>
      <c r="T71" s="334">
        <f t="shared" si="21"/>
        <v>941.60427220108795</v>
      </c>
      <c r="U71" s="335">
        <f t="shared" si="22"/>
        <v>150872.78173264422</v>
      </c>
      <c r="V71" s="336">
        <f t="shared" si="23"/>
        <v>188590.97716580526</v>
      </c>
    </row>
    <row r="72" spans="1:22" s="338" customFormat="1" ht="14.4" x14ac:dyDescent="0.3">
      <c r="A72" s="337" t="s">
        <v>105</v>
      </c>
      <c r="B72" s="333" t="s">
        <v>134</v>
      </c>
      <c r="C72" s="90">
        <f>'2025 (Cas)'!C72*1.02</f>
        <v>112369.0577183424</v>
      </c>
      <c r="D72" s="90">
        <f t="shared" si="12"/>
        <v>57.441051868801225</v>
      </c>
      <c r="E72" s="333">
        <v>37.5</v>
      </c>
      <c r="F72" s="334">
        <f t="shared" si="13"/>
        <v>14888.90014768037</v>
      </c>
      <c r="G72" s="334">
        <f t="shared" si="14"/>
        <v>7091.0679282105202</v>
      </c>
      <c r="H72" s="334">
        <f t="shared" si="15"/>
        <v>842.76793288756801</v>
      </c>
      <c r="I72" s="335">
        <f t="shared" si="16"/>
        <v>135191.79372712085</v>
      </c>
      <c r="J72" s="336">
        <f t="shared" si="17"/>
        <v>168989.74215890106</v>
      </c>
      <c r="M72" s="337" t="s">
        <v>205</v>
      </c>
      <c r="N72" s="333" t="s">
        <v>137</v>
      </c>
      <c r="O72" s="90">
        <f>'2025 (Cas)'!O72*1.02</f>
        <v>129598.80151700159</v>
      </c>
      <c r="P72" s="90">
        <f t="shared" si="18"/>
        <v>66.248588634888989</v>
      </c>
      <c r="Q72" s="333">
        <v>37.5</v>
      </c>
      <c r="R72" s="334">
        <f t="shared" si="19"/>
        <v>17171.84120100271</v>
      </c>
      <c r="S72" s="334">
        <f t="shared" si="20"/>
        <v>7999.0000281312341</v>
      </c>
      <c r="T72" s="334">
        <f t="shared" si="21"/>
        <v>971.99101137751188</v>
      </c>
      <c r="U72" s="335">
        <f t="shared" si="22"/>
        <v>155741.63375751305</v>
      </c>
      <c r="V72" s="336">
        <f t="shared" si="23"/>
        <v>194677.0421968913</v>
      </c>
    </row>
    <row r="73" spans="1:22" s="338" customFormat="1" ht="14.4" x14ac:dyDescent="0.3">
      <c r="A73" s="337" t="s">
        <v>106</v>
      </c>
      <c r="B73" s="333" t="s">
        <v>134</v>
      </c>
      <c r="C73" s="90">
        <f>'2025 (Cas)'!C73*1.02</f>
        <v>116434.00180336319</v>
      </c>
      <c r="D73" s="90">
        <f t="shared" si="12"/>
        <v>59.518978557629744</v>
      </c>
      <c r="E73" s="333">
        <v>37.5</v>
      </c>
      <c r="F73" s="334">
        <f t="shared" si="13"/>
        <v>15427.505238945623</v>
      </c>
      <c r="G73" s="334">
        <f t="shared" si="14"/>
        <v>7347.5868954115303</v>
      </c>
      <c r="H73" s="334">
        <f t="shared" si="15"/>
        <v>873.25501352522394</v>
      </c>
      <c r="I73" s="335">
        <f t="shared" si="16"/>
        <v>140082.34895124557</v>
      </c>
      <c r="J73" s="336">
        <f t="shared" si="17"/>
        <v>175102.93618905696</v>
      </c>
      <c r="M73" s="337" t="s">
        <v>206</v>
      </c>
      <c r="N73" s="333" t="s">
        <v>137</v>
      </c>
      <c r="O73" s="90">
        <f>'2025 (Cas)'!O73*1.02</f>
        <v>133661.51579177281</v>
      </c>
      <c r="P73" s="90">
        <f t="shared" si="18"/>
        <v>68.325375484612294</v>
      </c>
      <c r="Q73" s="333">
        <v>37.5</v>
      </c>
      <c r="R73" s="334">
        <f t="shared" si="19"/>
        <v>17710.150842409897</v>
      </c>
      <c r="S73" s="334">
        <f t="shared" si="20"/>
        <v>8249.7558315629576</v>
      </c>
      <c r="T73" s="334">
        <f t="shared" si="21"/>
        <v>1002.4613684382961</v>
      </c>
      <c r="U73" s="335">
        <f t="shared" si="22"/>
        <v>160623.88383418394</v>
      </c>
      <c r="V73" s="336">
        <f t="shared" si="23"/>
        <v>200779.85479272992</v>
      </c>
    </row>
    <row r="74" spans="1:22" s="338" customFormat="1" ht="14.4" x14ac:dyDescent="0.3">
      <c r="A74" s="337" t="s">
        <v>107</v>
      </c>
      <c r="B74" s="333" t="s">
        <v>134</v>
      </c>
      <c r="C74" s="90">
        <f>'2025 (Cas)'!C74*1.02</f>
        <v>120496.7160781344</v>
      </c>
      <c r="D74" s="90">
        <f t="shared" si="12"/>
        <v>61.595765407353049</v>
      </c>
      <c r="E74" s="333">
        <v>37.5</v>
      </c>
      <c r="F74" s="334">
        <f t="shared" si="13"/>
        <v>15965.814880352809</v>
      </c>
      <c r="G74" s="334">
        <f t="shared" si="14"/>
        <v>7603.9651500688242</v>
      </c>
      <c r="H74" s="334">
        <f t="shared" si="15"/>
        <v>903.72537058600801</v>
      </c>
      <c r="I74" s="335">
        <f t="shared" si="16"/>
        <v>144970.22147914206</v>
      </c>
      <c r="J74" s="336">
        <f t="shared" si="17"/>
        <v>181212.77684892758</v>
      </c>
      <c r="M74" s="337" t="s">
        <v>207</v>
      </c>
      <c r="N74" s="333" t="s">
        <v>137</v>
      </c>
      <c r="O74" s="90">
        <f>'2025 (Cas)'!O74*1.02</f>
        <v>137711.96611017123</v>
      </c>
      <c r="P74" s="90">
        <f t="shared" si="18"/>
        <v>70.395893219256862</v>
      </c>
      <c r="Q74" s="333">
        <v>37.5</v>
      </c>
      <c r="R74" s="334">
        <f t="shared" si="19"/>
        <v>18246.835509597688</v>
      </c>
      <c r="S74" s="334">
        <f t="shared" si="20"/>
        <v>8499.7546882774059</v>
      </c>
      <c r="T74" s="334">
        <f t="shared" si="21"/>
        <v>1032.8397458262841</v>
      </c>
      <c r="U74" s="335">
        <f t="shared" si="22"/>
        <v>165491.3960538726</v>
      </c>
      <c r="V74" s="336">
        <f t="shared" si="23"/>
        <v>206864.24506734073</v>
      </c>
    </row>
    <row r="75" spans="1:22" s="338" customFormat="1" ht="14.4" x14ac:dyDescent="0.3">
      <c r="A75" s="337" t="s">
        <v>108</v>
      </c>
      <c r="B75" s="333" t="s">
        <v>134</v>
      </c>
      <c r="C75" s="90">
        <f>'2025 (Cas)'!C75*1.02</f>
        <v>124556.08563753121</v>
      </c>
      <c r="D75" s="90">
        <f t="shared" si="12"/>
        <v>63.670842498418509</v>
      </c>
      <c r="E75" s="333">
        <v>37.5</v>
      </c>
      <c r="F75" s="334">
        <f t="shared" si="13"/>
        <v>16503.681346972888</v>
      </c>
      <c r="G75" s="334">
        <f t="shared" si="14"/>
        <v>7860.1323359105363</v>
      </c>
      <c r="H75" s="334">
        <f t="shared" si="15"/>
        <v>934.17064228148411</v>
      </c>
      <c r="I75" s="335">
        <f t="shared" si="16"/>
        <v>149854.06996269611</v>
      </c>
      <c r="J75" s="336">
        <f t="shared" si="17"/>
        <v>187317.58745337016</v>
      </c>
      <c r="M75" s="337" t="s">
        <v>208</v>
      </c>
      <c r="N75" s="333" t="s">
        <v>137</v>
      </c>
      <c r="O75" s="90">
        <f>'2025 (Cas)'!O75*1.02</f>
        <v>141767.99095419361</v>
      </c>
      <c r="P75" s="90">
        <f t="shared" si="18"/>
        <v>72.469260551664462</v>
      </c>
      <c r="Q75" s="333">
        <v>37.5</v>
      </c>
      <c r="R75" s="334">
        <f t="shared" si="19"/>
        <v>18784.258801430653</v>
      </c>
      <c r="S75" s="334">
        <f t="shared" si="20"/>
        <v>8750.0976116815236</v>
      </c>
      <c r="T75" s="334">
        <f t="shared" si="21"/>
        <v>1063.2599321564521</v>
      </c>
      <c r="U75" s="335">
        <f t="shared" si="22"/>
        <v>170365.60729946225</v>
      </c>
      <c r="V75" s="336">
        <f t="shared" si="23"/>
        <v>212957.0091243278</v>
      </c>
    </row>
    <row r="76" spans="1:22" s="338" customFormat="1" ht="14.4" x14ac:dyDescent="0.3">
      <c r="A76" s="337" t="s">
        <v>109</v>
      </c>
      <c r="B76" s="333" t="s">
        <v>134</v>
      </c>
      <c r="C76" s="90">
        <f>'2025 (Cas)'!C76*1.02</f>
        <v>128618.79991230242</v>
      </c>
      <c r="D76" s="90">
        <f t="shared" si="12"/>
        <v>65.747629348141814</v>
      </c>
      <c r="E76" s="333">
        <v>37.5</v>
      </c>
      <c r="F76" s="334">
        <f t="shared" si="13"/>
        <v>17041.990988380072</v>
      </c>
      <c r="G76" s="334">
        <f t="shared" si="14"/>
        <v>8116.5105905678301</v>
      </c>
      <c r="H76" s="334">
        <f t="shared" si="15"/>
        <v>964.64099934226806</v>
      </c>
      <c r="I76" s="335">
        <f t="shared" si="16"/>
        <v>154741.9424905926</v>
      </c>
      <c r="J76" s="336">
        <f t="shared" si="17"/>
        <v>193427.42811324075</v>
      </c>
      <c r="M76" s="337" t="s">
        <v>209</v>
      </c>
      <c r="N76" s="333" t="s">
        <v>137</v>
      </c>
      <c r="O76" s="90">
        <f>'2025 (Cas)'!O76*1.02</f>
        <v>145820.67108284161</v>
      </c>
      <c r="P76" s="90">
        <f t="shared" si="18"/>
        <v>74.540918125414251</v>
      </c>
      <c r="Q76" s="333">
        <v>37.5</v>
      </c>
      <c r="R76" s="334">
        <f t="shared" si="19"/>
        <v>19321.238918476516</v>
      </c>
      <c r="S76" s="334">
        <f t="shared" si="20"/>
        <v>9000.2340950718371</v>
      </c>
      <c r="T76" s="334">
        <f t="shared" si="21"/>
        <v>1093.655033121312</v>
      </c>
      <c r="U76" s="335">
        <f t="shared" si="22"/>
        <v>175235.79912951129</v>
      </c>
      <c r="V76" s="336">
        <f t="shared" si="23"/>
        <v>219044.7489118891</v>
      </c>
    </row>
    <row r="77" spans="1:22" s="338" customFormat="1" ht="14.4" x14ac:dyDescent="0.3">
      <c r="A77" s="337" t="s">
        <v>110</v>
      </c>
      <c r="B77" s="333" t="s">
        <v>134</v>
      </c>
      <c r="C77" s="90">
        <f>'2025 (Cas)'!C77*1.02</f>
        <v>132674.82475632482</v>
      </c>
      <c r="D77" s="90">
        <f t="shared" si="12"/>
        <v>67.820996680549428</v>
      </c>
      <c r="E77" s="333">
        <v>37.5</v>
      </c>
      <c r="F77" s="334">
        <f t="shared" si="13"/>
        <v>17579.414280213037</v>
      </c>
      <c r="G77" s="334">
        <f t="shared" si="14"/>
        <v>8372.4667075939615</v>
      </c>
      <c r="H77" s="334">
        <f t="shared" si="15"/>
        <v>995.06118567243607</v>
      </c>
      <c r="I77" s="335">
        <f t="shared" si="16"/>
        <v>159621.76692980426</v>
      </c>
      <c r="J77" s="336">
        <f t="shared" si="17"/>
        <v>199527.20866225532</v>
      </c>
      <c r="M77" s="337" t="s">
        <v>210</v>
      </c>
      <c r="N77" s="333" t="s">
        <v>137</v>
      </c>
      <c r="O77" s="90">
        <f>'2025 (Cas)'!O77*1.02</f>
        <v>149881.15554736319</v>
      </c>
      <c r="P77" s="90">
        <f t="shared" si="18"/>
        <v>76.616565136032293</v>
      </c>
      <c r="Q77" s="333">
        <v>37.5</v>
      </c>
      <c r="R77" s="334">
        <f t="shared" si="19"/>
        <v>19859.253110025624</v>
      </c>
      <c r="S77" s="334">
        <f t="shared" si="20"/>
        <v>9250.8522718276909</v>
      </c>
      <c r="T77" s="334">
        <f t="shared" si="21"/>
        <v>1124.1086666052238</v>
      </c>
      <c r="U77" s="335">
        <f t="shared" si="22"/>
        <v>180115.36959582174</v>
      </c>
      <c r="V77" s="336">
        <f t="shared" si="23"/>
        <v>225144.21199477717</v>
      </c>
    </row>
    <row r="78" spans="1:22" s="338" customFormat="1" ht="14.4" x14ac:dyDescent="0.3">
      <c r="A78" s="337" t="s">
        <v>111</v>
      </c>
      <c r="B78" s="333" t="s">
        <v>134</v>
      </c>
      <c r="C78" s="90">
        <f>'2025 (Cas)'!C78*1.02</f>
        <v>136738.6539362208</v>
      </c>
      <c r="D78" s="90">
        <f t="shared" si="12"/>
        <v>69.898353449825322</v>
      </c>
      <c r="E78" s="333">
        <v>37.5</v>
      </c>
      <c r="F78" s="334">
        <f t="shared" si="13"/>
        <v>18117.871646549258</v>
      </c>
      <c r="G78" s="334">
        <f t="shared" si="14"/>
        <v>8628.9153185231116</v>
      </c>
      <c r="H78" s="334">
        <f t="shared" si="15"/>
        <v>1025.5399045216559</v>
      </c>
      <c r="I78" s="335">
        <f t="shared" si="16"/>
        <v>164510.98080581485</v>
      </c>
      <c r="J78" s="336">
        <f t="shared" si="17"/>
        <v>205638.72600726856</v>
      </c>
      <c r="M78" s="337" t="s">
        <v>211</v>
      </c>
      <c r="N78" s="333" t="s">
        <v>137</v>
      </c>
      <c r="O78" s="90">
        <f>'2025 (Cas)'!O78*1.02</f>
        <v>153932.72077088643</v>
      </c>
      <c r="P78" s="90">
        <f t="shared" si="18"/>
        <v>78.687652790229492</v>
      </c>
      <c r="Q78" s="333">
        <v>37.5</v>
      </c>
      <c r="R78" s="334">
        <f t="shared" si="19"/>
        <v>20396.085502142454</v>
      </c>
      <c r="S78" s="334">
        <f t="shared" si="20"/>
        <v>9500.9199418800745</v>
      </c>
      <c r="T78" s="334">
        <f t="shared" si="21"/>
        <v>1154.4954057816483</v>
      </c>
      <c r="U78" s="335">
        <f t="shared" si="22"/>
        <v>184984.2216206906</v>
      </c>
      <c r="V78" s="336">
        <f t="shared" si="23"/>
        <v>231230.27702586324</v>
      </c>
    </row>
    <row r="79" spans="1:22" s="338" customFormat="1" ht="14.4" x14ac:dyDescent="0.3">
      <c r="A79" s="337" t="s">
        <v>112</v>
      </c>
      <c r="B79" s="333" t="s">
        <v>134</v>
      </c>
      <c r="C79" s="90">
        <f>'2025 (Cas)'!C79*1.02</f>
        <v>140801.36821099202</v>
      </c>
      <c r="D79" s="90">
        <f t="shared" si="12"/>
        <v>71.975140299548627</v>
      </c>
      <c r="E79" s="333">
        <v>37.5</v>
      </c>
      <c r="F79" s="334">
        <f t="shared" si="13"/>
        <v>18656.181287956442</v>
      </c>
      <c r="G79" s="334">
        <f t="shared" si="14"/>
        <v>8885.2935731804064</v>
      </c>
      <c r="H79" s="334">
        <f t="shared" si="15"/>
        <v>1056.0102615824401</v>
      </c>
      <c r="I79" s="335">
        <f t="shared" si="16"/>
        <v>169398.85333371133</v>
      </c>
      <c r="J79" s="336">
        <f t="shared" si="17"/>
        <v>211748.56666713918</v>
      </c>
      <c r="M79" s="337" t="s">
        <v>212</v>
      </c>
      <c r="N79" s="333" t="s">
        <v>137</v>
      </c>
      <c r="O79" s="90">
        <f>'2025 (Cas)'!O79*1.02</f>
        <v>157992.09033028322</v>
      </c>
      <c r="P79" s="90">
        <f t="shared" si="18"/>
        <v>80.762729881294931</v>
      </c>
      <c r="Q79" s="333">
        <v>37.5</v>
      </c>
      <c r="R79" s="334">
        <f t="shared" si="19"/>
        <v>20933.951968762529</v>
      </c>
      <c r="S79" s="334">
        <f t="shared" si="20"/>
        <v>9751.4693052979928</v>
      </c>
      <c r="T79" s="334">
        <f t="shared" si="21"/>
        <v>1184.9406774771242</v>
      </c>
      <c r="U79" s="335">
        <f t="shared" si="22"/>
        <v>189862.45228182088</v>
      </c>
      <c r="V79" s="336">
        <f t="shared" si="23"/>
        <v>237328.06535227608</v>
      </c>
    </row>
    <row r="80" spans="1:22" s="338" customFormat="1" ht="14.4" x14ac:dyDescent="0.3">
      <c r="A80" s="337" t="s">
        <v>113</v>
      </c>
      <c r="B80" s="333" t="s">
        <v>134</v>
      </c>
      <c r="C80" s="90">
        <f>'2025 (Cas)'!C80*1.02</f>
        <v>144864.08248576318</v>
      </c>
      <c r="D80" s="90">
        <f t="shared" si="12"/>
        <v>74.051927149271918</v>
      </c>
      <c r="E80" s="333">
        <v>37.5</v>
      </c>
      <c r="F80" s="334">
        <f t="shared" si="13"/>
        <v>19194.490929363623</v>
      </c>
      <c r="G80" s="334">
        <f t="shared" si="14"/>
        <v>9141.6718278376939</v>
      </c>
      <c r="H80" s="334">
        <f t="shared" si="15"/>
        <v>1086.4806186432238</v>
      </c>
      <c r="I80" s="335">
        <f t="shared" si="16"/>
        <v>174286.7258616077</v>
      </c>
      <c r="J80" s="336">
        <f t="shared" si="17"/>
        <v>217858.40732700963</v>
      </c>
      <c r="M80" s="337" t="s">
        <v>213</v>
      </c>
      <c r="N80" s="333" t="s">
        <v>137</v>
      </c>
      <c r="O80" s="90">
        <f>'2025 (Cas)'!O80*1.02</f>
        <v>164753.98991219522</v>
      </c>
      <c r="P80" s="90">
        <f t="shared" si="18"/>
        <v>84.219291967895302</v>
      </c>
      <c r="Q80" s="333">
        <v>37.5</v>
      </c>
      <c r="R80" s="334">
        <f t="shared" si="19"/>
        <v>21829.903663365869</v>
      </c>
      <c r="S80" s="334">
        <f t="shared" si="20"/>
        <v>10168.82219986808</v>
      </c>
      <c r="T80" s="334">
        <f t="shared" si="21"/>
        <v>1235.654924341464</v>
      </c>
      <c r="U80" s="335">
        <f t="shared" si="22"/>
        <v>197988.37069977063</v>
      </c>
      <c r="V80" s="336">
        <f t="shared" si="23"/>
        <v>247485.46337471329</v>
      </c>
    </row>
    <row r="81" spans="1:22" s="338" customFormat="1" ht="14.4" x14ac:dyDescent="0.3">
      <c r="A81" s="337" t="s">
        <v>114</v>
      </c>
      <c r="B81" s="333" t="s">
        <v>134</v>
      </c>
      <c r="C81" s="90">
        <f>'2025 (Cas)'!C81*1.02</f>
        <v>148921.22223491041</v>
      </c>
      <c r="D81" s="90">
        <f t="shared" si="12"/>
        <v>76.125864401232164</v>
      </c>
      <c r="E81" s="333">
        <v>37.5</v>
      </c>
      <c r="F81" s="334">
        <f t="shared" si="13"/>
        <v>19732.061946125632</v>
      </c>
      <c r="G81" s="334">
        <f t="shared" si="14"/>
        <v>9397.6983011356897</v>
      </c>
      <c r="H81" s="334">
        <f t="shared" si="15"/>
        <v>1116.9091667618281</v>
      </c>
      <c r="I81" s="335">
        <f t="shared" si="16"/>
        <v>179167.89164893355</v>
      </c>
      <c r="J81" s="336">
        <f t="shared" si="17"/>
        <v>223959.86456116693</v>
      </c>
      <c r="M81" s="337" t="s">
        <v>214</v>
      </c>
      <c r="N81" s="333" t="s">
        <v>137</v>
      </c>
      <c r="O81" s="90">
        <f>'2025 (Cas)'!O81*1.02</f>
        <v>170154.59033672643</v>
      </c>
      <c r="P81" s="90">
        <f t="shared" si="18"/>
        <v>86.979982280754726</v>
      </c>
      <c r="Q81" s="333">
        <v>37.5</v>
      </c>
      <c r="R81" s="334">
        <f t="shared" si="19"/>
        <v>22545.483219616253</v>
      </c>
      <c r="S81" s="334">
        <f t="shared" si="20"/>
        <v>10502.154008820677</v>
      </c>
      <c r="T81" s="334">
        <f t="shared" si="21"/>
        <v>1276.1594275254481</v>
      </c>
      <c r="U81" s="335">
        <f t="shared" si="22"/>
        <v>204478.38699268881</v>
      </c>
      <c r="V81" s="336">
        <f t="shared" si="23"/>
        <v>255597.983740861</v>
      </c>
    </row>
    <row r="82" spans="1:22" s="338" customFormat="1" ht="14.4" x14ac:dyDescent="0.3">
      <c r="A82" s="337" t="s">
        <v>115</v>
      </c>
      <c r="B82" s="333" t="s">
        <v>134</v>
      </c>
      <c r="C82" s="90">
        <f>'2025 (Cas)'!C82*1.02</f>
        <v>152987.28122505601</v>
      </c>
      <c r="D82" s="90">
        <f t="shared" si="12"/>
        <v>78.204361009613294</v>
      </c>
      <c r="E82" s="333">
        <v>37.5</v>
      </c>
      <c r="F82" s="334">
        <f t="shared" si="13"/>
        <v>20270.814762319922</v>
      </c>
      <c r="G82" s="334">
        <f t="shared" si="14"/>
        <v>9654.2876246085616</v>
      </c>
      <c r="H82" s="334">
        <f t="shared" si="15"/>
        <v>1147.40460918792</v>
      </c>
      <c r="I82" s="335">
        <f t="shared" si="16"/>
        <v>184059.78822117241</v>
      </c>
      <c r="J82" s="336">
        <f t="shared" si="17"/>
        <v>230074.73527646551</v>
      </c>
      <c r="M82" s="337" t="s">
        <v>215</v>
      </c>
      <c r="N82" s="333" t="s">
        <v>137</v>
      </c>
      <c r="O82" s="90">
        <f>'2025 (Cas)'!O82*1.02</f>
        <v>175560.76528688159</v>
      </c>
      <c r="P82" s="90">
        <f t="shared" si="18"/>
        <v>89.743522191377167</v>
      </c>
      <c r="Q82" s="333">
        <v>37.5</v>
      </c>
      <c r="R82" s="334">
        <f t="shared" si="19"/>
        <v>23261.801400511813</v>
      </c>
      <c r="S82" s="334">
        <f t="shared" si="20"/>
        <v>10835.829884462941</v>
      </c>
      <c r="T82" s="334">
        <f t="shared" si="21"/>
        <v>1316.7057396516118</v>
      </c>
      <c r="U82" s="335">
        <f t="shared" si="22"/>
        <v>210975.10231150794</v>
      </c>
      <c r="V82" s="336">
        <f t="shared" si="23"/>
        <v>263718.87788938492</v>
      </c>
    </row>
    <row r="83" spans="1:22" s="338" customFormat="1" ht="14.4" x14ac:dyDescent="0.3">
      <c r="A83" s="337" t="s">
        <v>116</v>
      </c>
      <c r="B83" s="333" t="s">
        <v>134</v>
      </c>
      <c r="C83" s="90">
        <f>'2025 (Cas)'!C83*1.02</f>
        <v>159755.87023771682</v>
      </c>
      <c r="D83" s="90">
        <f t="shared" si="12"/>
        <v>81.664342613529371</v>
      </c>
      <c r="E83" s="333">
        <v>37.5</v>
      </c>
      <c r="F83" s="334">
        <f t="shared" si="13"/>
        <v>21167.652806497481</v>
      </c>
      <c r="G83" s="334">
        <f t="shared" si="14"/>
        <v>10081.420551069708</v>
      </c>
      <c r="H83" s="334">
        <f t="shared" si="15"/>
        <v>1198.169026782876</v>
      </c>
      <c r="I83" s="335">
        <f t="shared" si="16"/>
        <v>192203.1126220669</v>
      </c>
      <c r="J83" s="336">
        <f t="shared" si="17"/>
        <v>240253.89077758361</v>
      </c>
      <c r="M83" s="337" t="s">
        <v>216</v>
      </c>
      <c r="N83" s="333" t="s">
        <v>137</v>
      </c>
      <c r="O83" s="90">
        <f>'2025 (Cas)'!O83*1.02</f>
        <v>180969.17004728643</v>
      </c>
      <c r="P83" s="90">
        <f t="shared" si="18"/>
        <v>92.508201941104886</v>
      </c>
      <c r="Q83" s="333">
        <v>37.5</v>
      </c>
      <c r="R83" s="334">
        <f t="shared" si="19"/>
        <v>23978.415031265453</v>
      </c>
      <c r="S83" s="334">
        <f t="shared" si="20"/>
        <v>11169.643386781079</v>
      </c>
      <c r="T83" s="334">
        <f t="shared" si="21"/>
        <v>1357.2687753546481</v>
      </c>
      <c r="U83" s="335">
        <f t="shared" si="22"/>
        <v>217474.4972406876</v>
      </c>
      <c r="V83" s="336">
        <f t="shared" si="23"/>
        <v>271843.12155085953</v>
      </c>
    </row>
    <row r="84" spans="1:22" s="338" customFormat="1" ht="14.4" x14ac:dyDescent="0.3">
      <c r="A84" s="337" t="s">
        <v>117</v>
      </c>
      <c r="B84" s="333" t="s">
        <v>134</v>
      </c>
      <c r="C84" s="90">
        <f>'2025 (Cas)'!C84*1.02</f>
        <v>165168.73461862083</v>
      </c>
      <c r="D84" s="90">
        <f t="shared" si="12"/>
        <v>84.431302041467518</v>
      </c>
      <c r="E84" s="333">
        <v>37.5</v>
      </c>
      <c r="F84" s="334">
        <f t="shared" si="13"/>
        <v>21884.857336967259</v>
      </c>
      <c r="G84" s="334">
        <f t="shared" si="14"/>
        <v>10423.000250949279</v>
      </c>
      <c r="H84" s="334">
        <f t="shared" si="15"/>
        <v>1238.7655096396561</v>
      </c>
      <c r="I84" s="335">
        <f t="shared" si="16"/>
        <v>198715.35771617704</v>
      </c>
      <c r="J84" s="336">
        <f t="shared" si="17"/>
        <v>248394.19714522129</v>
      </c>
      <c r="M84" s="337" t="s">
        <v>217</v>
      </c>
      <c r="N84" s="333" t="s">
        <v>137</v>
      </c>
      <c r="O84" s="90">
        <f>'2025 (Cas)'!O84*1.02</f>
        <v>210714.8387769504</v>
      </c>
      <c r="P84" s="90">
        <f t="shared" si="18"/>
        <v>107.71365560483088</v>
      </c>
      <c r="Q84" s="333">
        <v>37.5</v>
      </c>
      <c r="R84" s="334">
        <f t="shared" si="19"/>
        <v>27919.716137945928</v>
      </c>
      <c r="S84" s="334">
        <f t="shared" si="20"/>
        <v>13005.583242861849</v>
      </c>
      <c r="T84" s="334">
        <f t="shared" si="21"/>
        <v>1580.361290827128</v>
      </c>
      <c r="U84" s="335">
        <f t="shared" si="22"/>
        <v>253220.49944858529</v>
      </c>
      <c r="V84" s="336">
        <f t="shared" si="23"/>
        <v>316525.6243107316</v>
      </c>
    </row>
    <row r="85" spans="1:22" s="338" customFormat="1" ht="14.4" x14ac:dyDescent="0.3">
      <c r="A85" s="337" t="s">
        <v>118</v>
      </c>
      <c r="B85" s="333" t="s">
        <v>134</v>
      </c>
      <c r="C85" s="90">
        <f>'2025 (Cas)'!C85*1.02</f>
        <v>170586.05862002404</v>
      </c>
      <c r="D85" s="90">
        <f t="shared" si="12"/>
        <v>87.200541147616121</v>
      </c>
      <c r="E85" s="333">
        <v>37.5</v>
      </c>
      <c r="F85" s="334">
        <f t="shared" si="13"/>
        <v>22602.652767153188</v>
      </c>
      <c r="G85" s="334">
        <f t="shared" si="14"/>
        <v>10764.861375916289</v>
      </c>
      <c r="H85" s="334">
        <f t="shared" si="15"/>
        <v>1279.3954396501802</v>
      </c>
      <c r="I85" s="335">
        <f t="shared" si="16"/>
        <v>205232.96820274371</v>
      </c>
      <c r="J85" s="336">
        <f t="shared" si="17"/>
        <v>256541.21025342963</v>
      </c>
    </row>
    <row r="86" spans="1:22" s="338" customFormat="1" ht="14.4" x14ac:dyDescent="0.3">
      <c r="A86" s="337" t="s">
        <v>119</v>
      </c>
      <c r="B86" s="333" t="s">
        <v>134</v>
      </c>
      <c r="C86" s="90">
        <f>'2025 (Cas)'!C86*1.02</f>
        <v>176002.26771630242</v>
      </c>
      <c r="D86" s="90">
        <f t="shared" si="12"/>
        <v>89.969210334212093</v>
      </c>
      <c r="E86" s="333">
        <v>37.5</v>
      </c>
      <c r="F86" s="334">
        <f t="shared" si="13"/>
        <v>23320.300472410072</v>
      </c>
      <c r="G86" s="334">
        <f t="shared" si="14"/>
        <v>11106.652144611437</v>
      </c>
      <c r="H86" s="334">
        <f t="shared" si="15"/>
        <v>1320.0170078722681</v>
      </c>
      <c r="I86" s="335">
        <f t="shared" si="16"/>
        <v>211749.23734119619</v>
      </c>
      <c r="J86" s="336">
        <f t="shared" si="17"/>
        <v>264686.54667649523</v>
      </c>
    </row>
    <row r="87" spans="1:22" s="338" customFormat="1" ht="14.4" x14ac:dyDescent="0.3">
      <c r="A87" s="337" t="s">
        <v>120</v>
      </c>
      <c r="B87" s="333" t="s">
        <v>134</v>
      </c>
      <c r="C87" s="90">
        <f>'2025 (Cas)'!C87*1.02</f>
        <v>205791.41774583363</v>
      </c>
      <c r="D87" s="90">
        <f t="shared" si="12"/>
        <v>105.19689086049003</v>
      </c>
      <c r="E87" s="333">
        <v>37.5</v>
      </c>
      <c r="F87" s="334">
        <f t="shared" si="13"/>
        <v>27267.36285132296</v>
      </c>
      <c r="G87" s="334">
        <f t="shared" si="14"/>
        <v>12986.501372434757</v>
      </c>
      <c r="H87" s="334">
        <f t="shared" si="15"/>
        <v>1543.4356330937521</v>
      </c>
      <c r="I87" s="335">
        <f t="shared" si="16"/>
        <v>247588.71760268509</v>
      </c>
      <c r="J87" s="336">
        <f t="shared" si="17"/>
        <v>309485.89700335637</v>
      </c>
    </row>
  </sheetData>
  <mergeCells count="15">
    <mergeCell ref="V3:V4"/>
    <mergeCell ref="M3:M4"/>
    <mergeCell ref="N3:N4"/>
    <mergeCell ref="O3:O4"/>
    <mergeCell ref="P3:P4"/>
    <mergeCell ref="Q3:Q4"/>
    <mergeCell ref="U3:U4"/>
    <mergeCell ref="A1:J2"/>
    <mergeCell ref="A3:A4"/>
    <mergeCell ref="B3:B4"/>
    <mergeCell ref="C3:C4"/>
    <mergeCell ref="D3:D4"/>
    <mergeCell ref="E3:E4"/>
    <mergeCell ref="I3:I4"/>
    <mergeCell ref="J3:J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workbookViewId="0">
      <selection activeCell="C12" sqref="C12"/>
    </sheetView>
  </sheetViews>
  <sheetFormatPr defaultColWidth="9.109375" defaultRowHeight="13.2" x14ac:dyDescent="0.25"/>
  <cols>
    <col min="1" max="1" width="31.6640625" bestFit="1" customWidth="1"/>
    <col min="2" max="2" width="8.88671875" bestFit="1" customWidth="1"/>
    <col min="3" max="3" width="15.33203125" customWidth="1"/>
    <col min="4" max="4" width="11" customWidth="1"/>
    <col min="5" max="5" width="8.5546875" customWidth="1"/>
    <col min="6" max="6" width="10" customWidth="1"/>
    <col min="7" max="8" width="9.109375" customWidth="1"/>
    <col min="9" max="9" width="17.44140625" customWidth="1"/>
    <col min="10" max="10" width="16.44140625" style="131" customWidth="1"/>
    <col min="13" max="13" width="28.5546875" bestFit="1" customWidth="1"/>
    <col min="14" max="14" width="9.6640625" customWidth="1"/>
    <col min="15" max="15" width="13.44140625" customWidth="1"/>
    <col min="16" max="16" width="10.5546875" customWidth="1"/>
    <col min="17" max="20" width="9.109375" customWidth="1"/>
    <col min="21" max="21" width="13.6640625" customWidth="1"/>
    <col min="22" max="22" width="14.109375" customWidth="1"/>
  </cols>
  <sheetData>
    <row r="1" spans="1:22" ht="15" customHeight="1" x14ac:dyDescent="0.25">
      <c r="A1" s="538" t="s">
        <v>2488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2326</v>
      </c>
      <c r="D3" s="534" t="s">
        <v>718</v>
      </c>
      <c r="E3" s="534" t="s">
        <v>126</v>
      </c>
      <c r="F3" s="122" t="s">
        <v>128</v>
      </c>
      <c r="G3" s="123"/>
      <c r="H3" s="122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2326</v>
      </c>
      <c r="P3" s="534" t="s">
        <v>718</v>
      </c>
      <c r="Q3" s="534" t="s">
        <v>126</v>
      </c>
      <c r="R3" s="122" t="s">
        <v>128</v>
      </c>
      <c r="S3" s="123"/>
      <c r="T3" s="122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126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126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'2026 (Cas)'!C5*1.02</f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f>'2026 (Cas)'!O5*1.02</f>
        <v>56828.319674435712</v>
      </c>
      <c r="P5" s="90">
        <f>+O5*12/313/75</f>
        <v>29.049620280861703</v>
      </c>
      <c r="Q5" s="333">
        <v>37.5</v>
      </c>
      <c r="R5" s="334">
        <f>O5*R$4</f>
        <v>7529.7523568627321</v>
      </c>
      <c r="S5" s="334">
        <f>(O5+R5)*5.45%</f>
        <v>3507.5149257057651</v>
      </c>
      <c r="T5" s="334">
        <f>(O5)*0.75%</f>
        <v>426.21239755826781</v>
      </c>
      <c r="U5" s="335">
        <f>O5+R5+S5+T5</f>
        <v>68291.799354562478</v>
      </c>
      <c r="V5" s="336">
        <f>U5*1.25</f>
        <v>85364.749193203097</v>
      </c>
    </row>
    <row r="6" spans="1:22" s="338" customFormat="1" ht="14.4" x14ac:dyDescent="0.3">
      <c r="A6" s="337" t="s">
        <v>138</v>
      </c>
      <c r="B6" s="333" t="s">
        <v>134</v>
      </c>
      <c r="C6" s="90">
        <f>'2026 (Cas)'!C6*1.02</f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f>'2026 (Cas)'!O6*1.02</f>
        <v>58412.443770059042</v>
      </c>
      <c r="P6" s="90">
        <f t="shared" ref="P6:P69" si="6">+O6*12/313/75</f>
        <v>29.85939617638801</v>
      </c>
      <c r="Q6" s="333">
        <v>37.5</v>
      </c>
      <c r="R6" s="334">
        <f t="shared" ref="R6:R69" si="7">O6*R$4</f>
        <v>7739.6487995328234</v>
      </c>
      <c r="S6" s="334">
        <f t="shared" ref="S6:S69" si="8">(O6+R6)*5.45%</f>
        <v>3605.2890450427572</v>
      </c>
      <c r="T6" s="334">
        <f t="shared" ref="T6:T69" si="9">(O6)*0.75%</f>
        <v>438.09332827544279</v>
      </c>
      <c r="U6" s="335">
        <f t="shared" ref="U6:U69" si="10">O6+R6+S6+T6</f>
        <v>70195.474942910063</v>
      </c>
      <c r="V6" s="336">
        <f t="shared" ref="V6:V69" si="11">U6*1.25</f>
        <v>87744.343678637582</v>
      </c>
    </row>
    <row r="7" spans="1:22" s="338" customFormat="1" ht="14.4" x14ac:dyDescent="0.3">
      <c r="A7" s="337" t="s">
        <v>140</v>
      </c>
      <c r="B7" s="333" t="s">
        <v>134</v>
      </c>
      <c r="C7" s="90">
        <f>'2026 (Cas)'!C7*1.02</f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f>'2026 (Cas)'!O7*1.02</f>
        <v>60024.997946364776</v>
      </c>
      <c r="P7" s="90">
        <f t="shared" si="6"/>
        <v>30.683705020505954</v>
      </c>
      <c r="Q7" s="333">
        <v>37.5</v>
      </c>
      <c r="R7" s="334">
        <f t="shared" si="7"/>
        <v>7953.3122278933333</v>
      </c>
      <c r="S7" s="334">
        <f t="shared" si="8"/>
        <v>3704.8179044970666</v>
      </c>
      <c r="T7" s="334">
        <f t="shared" si="9"/>
        <v>450.18748459773582</v>
      </c>
      <c r="U7" s="335">
        <f t="shared" si="10"/>
        <v>72133.315563352895</v>
      </c>
      <c r="V7" s="336">
        <f t="shared" si="11"/>
        <v>90166.644454191119</v>
      </c>
    </row>
    <row r="8" spans="1:22" s="338" customFormat="1" ht="14.4" x14ac:dyDescent="0.3">
      <c r="A8" s="337" t="s">
        <v>41</v>
      </c>
      <c r="B8" s="333" t="s">
        <v>134</v>
      </c>
      <c r="C8" s="90">
        <f>'2026 (Cas)'!C8*1.02</f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f>'2026 (Cas)'!O8*1.02</f>
        <v>61640.963732352393</v>
      </c>
      <c r="P8" s="90">
        <f t="shared" si="6"/>
        <v>31.509757818454897</v>
      </c>
      <c r="Q8" s="333">
        <v>37.5</v>
      </c>
      <c r="R8" s="334">
        <f t="shared" si="7"/>
        <v>8167.4276945366928</v>
      </c>
      <c r="S8" s="334">
        <f t="shared" si="8"/>
        <v>3804.5573327654547</v>
      </c>
      <c r="T8" s="334">
        <f t="shared" si="9"/>
        <v>462.30722799264294</v>
      </c>
      <c r="U8" s="335">
        <f t="shared" si="10"/>
        <v>74075.255987647179</v>
      </c>
      <c r="V8" s="336">
        <f t="shared" si="11"/>
        <v>92594.06998455897</v>
      </c>
    </row>
    <row r="9" spans="1:22" s="338" customFormat="1" ht="14.4" x14ac:dyDescent="0.3">
      <c r="A9" s="337" t="s">
        <v>42</v>
      </c>
      <c r="B9" s="333" t="s">
        <v>134</v>
      </c>
      <c r="C9" s="90">
        <f>'2026 (Cas)'!C9*1.02</f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f>'2026 (Cas)'!O9*1.02</f>
        <v>63256.929518340003</v>
      </c>
      <c r="P9" s="90">
        <f t="shared" si="6"/>
        <v>32.335810616403833</v>
      </c>
      <c r="Q9" s="333">
        <v>37.5</v>
      </c>
      <c r="R9" s="334">
        <f t="shared" si="7"/>
        <v>8381.5431611800504</v>
      </c>
      <c r="S9" s="334">
        <f t="shared" si="8"/>
        <v>3904.2967610338428</v>
      </c>
      <c r="T9" s="334">
        <f t="shared" si="9"/>
        <v>474.42697138755</v>
      </c>
      <c r="U9" s="335">
        <f t="shared" si="10"/>
        <v>76017.196411941448</v>
      </c>
      <c r="V9" s="336">
        <f t="shared" si="11"/>
        <v>95021.495514926806</v>
      </c>
    </row>
    <row r="10" spans="1:22" s="338" customFormat="1" ht="14.4" x14ac:dyDescent="0.3">
      <c r="A10" s="337" t="s">
        <v>43</v>
      </c>
      <c r="B10" s="333" t="s">
        <v>134</v>
      </c>
      <c r="C10" s="90">
        <f>'2026 (Cas)'!C10*1.02</f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f>'2026 (Cas)'!O10*1.02</f>
        <v>64105.283125902824</v>
      </c>
      <c r="P10" s="90">
        <f t="shared" si="6"/>
        <v>32.769473802378442</v>
      </c>
      <c r="Q10" s="333">
        <v>37.5</v>
      </c>
      <c r="R10" s="334">
        <f t="shared" si="7"/>
        <v>8493.9500141821245</v>
      </c>
      <c r="S10" s="334">
        <f t="shared" si="8"/>
        <v>3956.6582061346298</v>
      </c>
      <c r="T10" s="334">
        <f t="shared" si="9"/>
        <v>480.78962344427117</v>
      </c>
      <c r="U10" s="335">
        <f t="shared" si="10"/>
        <v>77036.680969663852</v>
      </c>
      <c r="V10" s="336">
        <f t="shared" si="11"/>
        <v>96295.851212079811</v>
      </c>
    </row>
    <row r="11" spans="1:22" s="338" customFormat="1" ht="14.4" x14ac:dyDescent="0.3">
      <c r="A11" s="337" t="s">
        <v>44</v>
      </c>
      <c r="B11" s="333" t="s">
        <v>134</v>
      </c>
      <c r="C11" s="90">
        <f>'2026 (Cas)'!C11*1.02</f>
        <v>55497.791898499403</v>
      </c>
      <c r="D11" s="90">
        <f t="shared" si="0"/>
        <v>28.369478286772853</v>
      </c>
      <c r="E11" s="333">
        <v>37.5</v>
      </c>
      <c r="F11" s="334">
        <f t="shared" si="1"/>
        <v>7353.457426551171</v>
      </c>
      <c r="G11" s="334">
        <f t="shared" si="2"/>
        <v>3502.1973148904676</v>
      </c>
      <c r="H11" s="334">
        <f t="shared" si="3"/>
        <v>416.23343923874552</v>
      </c>
      <c r="I11" s="335">
        <f t="shared" si="4"/>
        <v>66769.680079179787</v>
      </c>
      <c r="J11" s="336">
        <f t="shared" si="5"/>
        <v>83462.100098974741</v>
      </c>
      <c r="M11" s="337" t="s">
        <v>145</v>
      </c>
      <c r="N11" s="333" t="s">
        <v>137</v>
      </c>
      <c r="O11" s="90">
        <f>'2026 (Cas)'!O11*1.02</f>
        <v>64955.91113992023</v>
      </c>
      <c r="P11" s="90">
        <f t="shared" si="6"/>
        <v>33.20429962424037</v>
      </c>
      <c r="Q11" s="333">
        <v>37.5</v>
      </c>
      <c r="R11" s="334">
        <f t="shared" si="7"/>
        <v>8606.6582260394316</v>
      </c>
      <c r="S11" s="334">
        <f t="shared" si="8"/>
        <v>4009.1600304448016</v>
      </c>
      <c r="T11" s="334">
        <f t="shared" si="9"/>
        <v>487.1693335494017</v>
      </c>
      <c r="U11" s="335">
        <f t="shared" si="10"/>
        <v>78058.898729953871</v>
      </c>
      <c r="V11" s="336">
        <f t="shared" si="11"/>
        <v>97573.623412442335</v>
      </c>
    </row>
    <row r="12" spans="1:22" s="338" customFormat="1" ht="14.4" x14ac:dyDescent="0.3">
      <c r="A12" s="337" t="s">
        <v>45</v>
      </c>
      <c r="B12" s="333" t="s">
        <v>134</v>
      </c>
      <c r="C12" s="90">
        <f>'2026 (Cas)'!C12*1.02</f>
        <v>56657.739190341315</v>
      </c>
      <c r="D12" s="90">
        <f t="shared" si="0"/>
        <v>28.962422589311853</v>
      </c>
      <c r="E12" s="333">
        <v>37.5</v>
      </c>
      <c r="F12" s="334">
        <f t="shared" si="1"/>
        <v>7507.1504427202244</v>
      </c>
      <c r="G12" s="334">
        <f t="shared" si="2"/>
        <v>3575.3959801334545</v>
      </c>
      <c r="H12" s="334">
        <f t="shared" si="3"/>
        <v>424.93304392755982</v>
      </c>
      <c r="I12" s="335">
        <f t="shared" si="4"/>
        <v>68165.218657122561</v>
      </c>
      <c r="J12" s="336">
        <f t="shared" si="5"/>
        <v>85206.523321403205</v>
      </c>
      <c r="M12" s="337" t="s">
        <v>146</v>
      </c>
      <c r="N12" s="333" t="s">
        <v>137</v>
      </c>
      <c r="O12" s="90">
        <f>'2026 (Cas)'!O12*1.02</f>
        <v>66593.483787226476</v>
      </c>
      <c r="P12" s="90">
        <f t="shared" si="6"/>
        <v>34.041397463118962</v>
      </c>
      <c r="Q12" s="333">
        <v>37.5</v>
      </c>
      <c r="R12" s="334">
        <f t="shared" si="7"/>
        <v>8823.6366018075078</v>
      </c>
      <c r="S12" s="334">
        <f t="shared" si="8"/>
        <v>4110.2330612023516</v>
      </c>
      <c r="T12" s="334">
        <f t="shared" si="9"/>
        <v>499.45112840419853</v>
      </c>
      <c r="U12" s="335">
        <f t="shared" si="10"/>
        <v>80026.804578640527</v>
      </c>
      <c r="V12" s="336">
        <f t="shared" si="11"/>
        <v>100033.50572330065</v>
      </c>
    </row>
    <row r="13" spans="1:22" s="338" customFormat="1" ht="14.4" x14ac:dyDescent="0.3">
      <c r="A13" s="337" t="s">
        <v>46</v>
      </c>
      <c r="B13" s="333" t="s">
        <v>134</v>
      </c>
      <c r="C13" s="90">
        <f>'2026 (Cas)'!C13*1.02</f>
        <v>57827.921311228907</v>
      </c>
      <c r="D13" s="90">
        <f t="shared" si="0"/>
        <v>29.56059875334385</v>
      </c>
      <c r="E13" s="333">
        <v>37.5</v>
      </c>
      <c r="F13" s="334">
        <f t="shared" si="1"/>
        <v>7662.1995737378302</v>
      </c>
      <c r="G13" s="334">
        <f t="shared" si="2"/>
        <v>3649.2405159521163</v>
      </c>
      <c r="H13" s="334">
        <f t="shared" si="3"/>
        <v>433.70940983421679</v>
      </c>
      <c r="I13" s="335">
        <f t="shared" si="4"/>
        <v>69573.070810753081</v>
      </c>
      <c r="J13" s="336">
        <f t="shared" si="5"/>
        <v>86966.338513441355</v>
      </c>
      <c r="M13" s="337" t="s">
        <v>147</v>
      </c>
      <c r="N13" s="333" t="s">
        <v>137</v>
      </c>
      <c r="O13" s="90">
        <f>'2026 (Cas)'!O13*1.02</f>
        <v>67606.731862747198</v>
      </c>
      <c r="P13" s="90">
        <f t="shared" si="6"/>
        <v>34.559351750925082</v>
      </c>
      <c r="Q13" s="333">
        <v>37.5</v>
      </c>
      <c r="R13" s="334">
        <f t="shared" si="7"/>
        <v>8957.8919718140041</v>
      </c>
      <c r="S13" s="334">
        <f t="shared" si="8"/>
        <v>4172.7719989835859</v>
      </c>
      <c r="T13" s="334">
        <f t="shared" si="9"/>
        <v>507.05048897060396</v>
      </c>
      <c r="U13" s="335">
        <f t="shared" si="10"/>
        <v>81244.446322515403</v>
      </c>
      <c r="V13" s="336">
        <f t="shared" si="11"/>
        <v>101555.55790314425</v>
      </c>
    </row>
    <row r="14" spans="1:22" s="338" customFormat="1" ht="14.4" x14ac:dyDescent="0.3">
      <c r="A14" s="337" t="s">
        <v>47</v>
      </c>
      <c r="B14" s="333" t="s">
        <v>134</v>
      </c>
      <c r="C14" s="90">
        <f>'2026 (Cas)'!C14*1.02</f>
        <v>59571.253858673663</v>
      </c>
      <c r="D14" s="90">
        <f t="shared" si="0"/>
        <v>30.45175916098334</v>
      </c>
      <c r="E14" s="333">
        <v>37.5</v>
      </c>
      <c r="F14" s="334">
        <f t="shared" si="1"/>
        <v>7893.1911362742603</v>
      </c>
      <c r="G14" s="334">
        <f t="shared" si="2"/>
        <v>3759.2538040084874</v>
      </c>
      <c r="H14" s="334">
        <f t="shared" si="3"/>
        <v>446.78440394005247</v>
      </c>
      <c r="I14" s="335">
        <f t="shared" si="4"/>
        <v>71670.483202896459</v>
      </c>
      <c r="J14" s="336">
        <f t="shared" si="5"/>
        <v>89588.104003620567</v>
      </c>
      <c r="M14" s="337" t="s">
        <v>148</v>
      </c>
      <c r="N14" s="333" t="s">
        <v>137</v>
      </c>
      <c r="O14" s="90">
        <f>'2026 (Cas)'!O14*1.02</f>
        <v>68614.293922131474</v>
      </c>
      <c r="P14" s="90">
        <f t="shared" si="6"/>
        <v>35.074399449012894</v>
      </c>
      <c r="Q14" s="333">
        <v>37.5</v>
      </c>
      <c r="R14" s="334">
        <f t="shared" si="7"/>
        <v>9091.3939446824206</v>
      </c>
      <c r="S14" s="334">
        <f t="shared" si="8"/>
        <v>4234.9599887413569</v>
      </c>
      <c r="T14" s="334">
        <f t="shared" si="9"/>
        <v>514.60720441598608</v>
      </c>
      <c r="U14" s="335">
        <f t="shared" si="10"/>
        <v>82455.255059971241</v>
      </c>
      <c r="V14" s="336">
        <f t="shared" si="11"/>
        <v>103069.06882496405</v>
      </c>
    </row>
    <row r="15" spans="1:22" s="338" customFormat="1" ht="14.4" x14ac:dyDescent="0.3">
      <c r="A15" s="337" t="s">
        <v>48</v>
      </c>
      <c r="B15" s="333" t="s">
        <v>134</v>
      </c>
      <c r="C15" s="90">
        <f>'2026 (Cas)'!C15*1.02</f>
        <v>60740.298776333955</v>
      </c>
      <c r="D15" s="90">
        <f t="shared" si="0"/>
        <v>31.04935400707167</v>
      </c>
      <c r="E15" s="333">
        <v>37.5</v>
      </c>
      <c r="F15" s="334">
        <f t="shared" si="1"/>
        <v>8048.0895878642496</v>
      </c>
      <c r="G15" s="334">
        <f t="shared" si="2"/>
        <v>3833.0265764298524</v>
      </c>
      <c r="H15" s="334">
        <f t="shared" si="3"/>
        <v>455.55224082250464</v>
      </c>
      <c r="I15" s="335">
        <f t="shared" si="4"/>
        <v>73076.967181450571</v>
      </c>
      <c r="J15" s="336">
        <f t="shared" si="5"/>
        <v>91346.208976813214</v>
      </c>
      <c r="M15" s="337" t="s">
        <v>149</v>
      </c>
      <c r="N15" s="333" t="s">
        <v>137</v>
      </c>
      <c r="O15" s="90">
        <f>'2026 (Cas)'!O15*1.02</f>
        <v>70628.28083767269</v>
      </c>
      <c r="P15" s="90">
        <f t="shared" si="6"/>
        <v>36.103913527244821</v>
      </c>
      <c r="Q15" s="333">
        <v>37.5</v>
      </c>
      <c r="R15" s="334">
        <f t="shared" si="7"/>
        <v>9358.2472109916325</v>
      </c>
      <c r="S15" s="334">
        <f t="shared" si="8"/>
        <v>4359.265778652205</v>
      </c>
      <c r="T15" s="334">
        <f t="shared" si="9"/>
        <v>529.71210628254516</v>
      </c>
      <c r="U15" s="335">
        <f t="shared" si="10"/>
        <v>84875.505933599066</v>
      </c>
      <c r="V15" s="336">
        <f t="shared" si="11"/>
        <v>106094.38241699884</v>
      </c>
    </row>
    <row r="16" spans="1:22" s="338" customFormat="1" ht="14.4" x14ac:dyDescent="0.3">
      <c r="A16" s="337" t="s">
        <v>49</v>
      </c>
      <c r="B16" s="333" t="s">
        <v>134</v>
      </c>
      <c r="C16" s="90">
        <f>'2026 (Cas)'!C16*1.02</f>
        <v>61612.533651669997</v>
      </c>
      <c r="D16" s="90">
        <f t="shared" si="0"/>
        <v>31.495224869863257</v>
      </c>
      <c r="E16" s="333">
        <v>37.5</v>
      </c>
      <c r="F16" s="334">
        <f t="shared" si="1"/>
        <v>8163.6607088462752</v>
      </c>
      <c r="G16" s="334">
        <f t="shared" si="2"/>
        <v>3888.0691021566868</v>
      </c>
      <c r="H16" s="334">
        <f t="shared" si="3"/>
        <v>462.09400238752494</v>
      </c>
      <c r="I16" s="335">
        <f t="shared" si="4"/>
        <v>74126.357465060486</v>
      </c>
      <c r="J16" s="336">
        <f t="shared" si="5"/>
        <v>92657.946831325607</v>
      </c>
      <c r="M16" s="337" t="s">
        <v>150</v>
      </c>
      <c r="N16" s="333" t="s">
        <v>137</v>
      </c>
      <c r="O16" s="90">
        <f>'2026 (Cas)'!O16*1.02</f>
        <v>72650.228175804965</v>
      </c>
      <c r="P16" s="90">
        <f t="shared" si="6"/>
        <v>37.137496831082416</v>
      </c>
      <c r="Q16" s="333">
        <v>37.5</v>
      </c>
      <c r="R16" s="334">
        <f t="shared" si="7"/>
        <v>9626.1552332941592</v>
      </c>
      <c r="S16" s="334">
        <f t="shared" si="8"/>
        <v>4484.0628957959025</v>
      </c>
      <c r="T16" s="334">
        <f t="shared" si="9"/>
        <v>544.87671131853722</v>
      </c>
      <c r="U16" s="335">
        <f t="shared" si="10"/>
        <v>87305.323016213559</v>
      </c>
      <c r="V16" s="336">
        <f t="shared" si="11"/>
        <v>109131.65377026694</v>
      </c>
    </row>
    <row r="17" spans="1:22" s="338" customFormat="1" ht="14.4" x14ac:dyDescent="0.3">
      <c r="A17" s="337" t="s">
        <v>50</v>
      </c>
      <c r="B17" s="333" t="s">
        <v>134</v>
      </c>
      <c r="C17" s="90">
        <f>'2026 (Cas)'!C17*1.02</f>
        <v>62786.127382239465</v>
      </c>
      <c r="D17" s="90">
        <f t="shared" si="0"/>
        <v>32.095144987726243</v>
      </c>
      <c r="E17" s="333">
        <v>37.5</v>
      </c>
      <c r="F17" s="334">
        <f t="shared" si="1"/>
        <v>8319.1618781467296</v>
      </c>
      <c r="G17" s="334">
        <f t="shared" si="2"/>
        <v>3962.1289281672393</v>
      </c>
      <c r="H17" s="334">
        <f t="shared" si="3"/>
        <v>470.89595536679599</v>
      </c>
      <c r="I17" s="335">
        <f t="shared" si="4"/>
        <v>75538.31414392023</v>
      </c>
      <c r="J17" s="336">
        <f t="shared" si="5"/>
        <v>94422.89267990028</v>
      </c>
      <c r="M17" s="337" t="s">
        <v>151</v>
      </c>
      <c r="N17" s="333" t="s">
        <v>137</v>
      </c>
      <c r="O17" s="90">
        <f>'2026 (Cas)'!O17*1.02</f>
        <v>74665.352294573473</v>
      </c>
      <c r="P17" s="90">
        <f t="shared" si="6"/>
        <v>38.167592227258005</v>
      </c>
      <c r="Q17" s="333">
        <v>37.5</v>
      </c>
      <c r="R17" s="334">
        <f t="shared" si="7"/>
        <v>9893.1591790309849</v>
      </c>
      <c r="S17" s="334">
        <f t="shared" si="8"/>
        <v>4608.4388753114436</v>
      </c>
      <c r="T17" s="334">
        <f t="shared" si="9"/>
        <v>559.99014220930098</v>
      </c>
      <c r="U17" s="335">
        <f t="shared" si="10"/>
        <v>89726.940491125206</v>
      </c>
      <c r="V17" s="336">
        <f t="shared" si="11"/>
        <v>112158.67561390651</v>
      </c>
    </row>
    <row r="18" spans="1:22" s="338" customFormat="1" ht="14.4" x14ac:dyDescent="0.3">
      <c r="A18" s="337" t="s">
        <v>51</v>
      </c>
      <c r="B18" s="333" t="s">
        <v>134</v>
      </c>
      <c r="C18" s="90">
        <f>'2026 (Cas)'!C18*1.02</f>
        <v>64544.243571639083</v>
      </c>
      <c r="D18" s="90">
        <f t="shared" si="0"/>
        <v>32.993862528633393</v>
      </c>
      <c r="E18" s="333">
        <v>37.5</v>
      </c>
      <c r="F18" s="334">
        <f t="shared" si="1"/>
        <v>8552.1122732421791</v>
      </c>
      <c r="G18" s="334">
        <f t="shared" si="2"/>
        <v>4073.0751403884738</v>
      </c>
      <c r="H18" s="334">
        <f t="shared" si="3"/>
        <v>484.0818267872931</v>
      </c>
      <c r="I18" s="335">
        <f t="shared" si="4"/>
        <v>77653.512812057044</v>
      </c>
      <c r="J18" s="336">
        <f t="shared" si="5"/>
        <v>97066.891015071305</v>
      </c>
      <c r="M18" s="337" t="s">
        <v>152</v>
      </c>
      <c r="N18" s="333" t="s">
        <v>137</v>
      </c>
      <c r="O18" s="90">
        <f>'2026 (Cas)'!O18*1.02</f>
        <v>76682.75081979658</v>
      </c>
      <c r="P18" s="90">
        <f t="shared" si="6"/>
        <v>39.198850259320935</v>
      </c>
      <c r="Q18" s="333">
        <v>37.5</v>
      </c>
      <c r="R18" s="334">
        <f t="shared" si="7"/>
        <v>10160.464483623047</v>
      </c>
      <c r="S18" s="334">
        <f t="shared" si="8"/>
        <v>4732.9552340363698</v>
      </c>
      <c r="T18" s="334">
        <f t="shared" si="9"/>
        <v>575.12063114847433</v>
      </c>
      <c r="U18" s="335">
        <f t="shared" si="10"/>
        <v>92151.291168604468</v>
      </c>
      <c r="V18" s="336">
        <f t="shared" si="11"/>
        <v>115189.11396075558</v>
      </c>
    </row>
    <row r="19" spans="1:22" s="338" customFormat="1" ht="14.4" x14ac:dyDescent="0.3">
      <c r="A19" s="337" t="s">
        <v>52</v>
      </c>
      <c r="B19" s="333" t="s">
        <v>134</v>
      </c>
      <c r="C19" s="90">
        <f>'2026 (Cas)'!C19*1.02</f>
        <v>66302.359761038693</v>
      </c>
      <c r="D19" s="90">
        <f t="shared" si="0"/>
        <v>33.89258006954055</v>
      </c>
      <c r="E19" s="333">
        <v>37.5</v>
      </c>
      <c r="F19" s="334">
        <f t="shared" si="1"/>
        <v>8785.0626683376267</v>
      </c>
      <c r="G19" s="334">
        <f t="shared" si="2"/>
        <v>4184.0213526097068</v>
      </c>
      <c r="H19" s="334">
        <f t="shared" si="3"/>
        <v>497.2676982077902</v>
      </c>
      <c r="I19" s="335">
        <f t="shared" si="4"/>
        <v>79768.71148019383</v>
      </c>
      <c r="J19" s="336">
        <f t="shared" si="5"/>
        <v>99710.889350242287</v>
      </c>
      <c r="M19" s="337" t="s">
        <v>153</v>
      </c>
      <c r="N19" s="333" t="s">
        <v>137</v>
      </c>
      <c r="O19" s="90">
        <f>'2026 (Cas)'!O19*1.02</f>
        <v>78861.632203295725</v>
      </c>
      <c r="P19" s="90">
        <f t="shared" si="6"/>
        <v>40.3126554393844</v>
      </c>
      <c r="Q19" s="333">
        <v>37.5</v>
      </c>
      <c r="R19" s="334">
        <f t="shared" si="7"/>
        <v>10449.166266936683</v>
      </c>
      <c r="S19" s="334">
        <f t="shared" si="8"/>
        <v>4867.4385166276661</v>
      </c>
      <c r="T19" s="334">
        <f t="shared" si="9"/>
        <v>591.46224152471791</v>
      </c>
      <c r="U19" s="335">
        <f t="shared" si="10"/>
        <v>94769.699228384779</v>
      </c>
      <c r="V19" s="336">
        <f t="shared" si="11"/>
        <v>118462.12403548097</v>
      </c>
    </row>
    <row r="20" spans="1:22" s="338" customFormat="1" ht="14.4" x14ac:dyDescent="0.3">
      <c r="A20" s="337" t="s">
        <v>53</v>
      </c>
      <c r="B20" s="333" t="s">
        <v>134</v>
      </c>
      <c r="C20" s="90">
        <f>'2026 (Cas)'!C20*1.02</f>
        <v>68063.887560120202</v>
      </c>
      <c r="D20" s="90">
        <f t="shared" si="0"/>
        <v>34.793041564278695</v>
      </c>
      <c r="E20" s="333">
        <v>37.5</v>
      </c>
      <c r="F20" s="334">
        <f t="shared" si="1"/>
        <v>9018.4651017159267</v>
      </c>
      <c r="G20" s="334">
        <f t="shared" si="2"/>
        <v>4295.1828550228329</v>
      </c>
      <c r="H20" s="334">
        <f t="shared" si="3"/>
        <v>510.47915670090151</v>
      </c>
      <c r="I20" s="335">
        <f t="shared" si="4"/>
        <v>81888.014673559868</v>
      </c>
      <c r="J20" s="336">
        <f t="shared" si="5"/>
        <v>102360.01834194984</v>
      </c>
      <c r="M20" s="337" t="s">
        <v>154</v>
      </c>
      <c r="N20" s="333" t="s">
        <v>137</v>
      </c>
      <c r="O20" s="90">
        <f>'2026 (Cas)'!O20*1.02</f>
        <v>81067.806464249967</v>
      </c>
      <c r="P20" s="90">
        <f t="shared" si="6"/>
        <v>41.440412250095825</v>
      </c>
      <c r="Q20" s="333">
        <v>37.5</v>
      </c>
      <c r="R20" s="334">
        <f t="shared" si="7"/>
        <v>10741.484356513121</v>
      </c>
      <c r="S20" s="334">
        <f t="shared" si="8"/>
        <v>5003.6063497315881</v>
      </c>
      <c r="T20" s="334">
        <f t="shared" si="9"/>
        <v>608.00854848187475</v>
      </c>
      <c r="U20" s="335">
        <f t="shared" si="10"/>
        <v>97420.905718976544</v>
      </c>
      <c r="V20" s="336">
        <f t="shared" si="11"/>
        <v>121776.13214872067</v>
      </c>
    </row>
    <row r="21" spans="1:22" s="338" customFormat="1" ht="14.4" x14ac:dyDescent="0.3">
      <c r="A21" s="337" t="s">
        <v>54</v>
      </c>
      <c r="B21" s="333" t="s">
        <v>134</v>
      </c>
      <c r="C21" s="90">
        <f>'2026 (Cas)'!C21*1.02</f>
        <v>69820.866546292513</v>
      </c>
      <c r="D21" s="90">
        <f t="shared" si="0"/>
        <v>35.691177787242182</v>
      </c>
      <c r="E21" s="333">
        <v>37.5</v>
      </c>
      <c r="F21" s="334">
        <f t="shared" si="1"/>
        <v>9251.2648173837588</v>
      </c>
      <c r="G21" s="334">
        <f t="shared" si="2"/>
        <v>4406.0573038467692</v>
      </c>
      <c r="H21" s="334">
        <f t="shared" si="3"/>
        <v>523.65649909719377</v>
      </c>
      <c r="I21" s="335">
        <f t="shared" si="4"/>
        <v>84001.845166620245</v>
      </c>
      <c r="J21" s="336">
        <f t="shared" si="5"/>
        <v>105002.3064582753</v>
      </c>
      <c r="M21" s="337" t="s">
        <v>155</v>
      </c>
      <c r="N21" s="333" t="s">
        <v>137</v>
      </c>
      <c r="O21" s="90">
        <f>'2026 (Cas)'!O21*1.02</f>
        <v>83250.099457430973</v>
      </c>
      <c r="P21" s="90">
        <f t="shared" si="6"/>
        <v>42.55596138399028</v>
      </c>
      <c r="Q21" s="333">
        <v>37.5</v>
      </c>
      <c r="R21" s="334">
        <f t="shared" si="7"/>
        <v>11030.638178109604</v>
      </c>
      <c r="S21" s="334">
        <f t="shared" si="8"/>
        <v>5138.3002011369608</v>
      </c>
      <c r="T21" s="334">
        <f t="shared" si="9"/>
        <v>624.37574593073225</v>
      </c>
      <c r="U21" s="335">
        <f t="shared" si="10"/>
        <v>100043.41358260828</v>
      </c>
      <c r="V21" s="336">
        <f t="shared" si="11"/>
        <v>125054.26697826035</v>
      </c>
    </row>
    <row r="22" spans="1:22" s="338" customFormat="1" ht="14.4" x14ac:dyDescent="0.3">
      <c r="A22" s="337" t="s">
        <v>55</v>
      </c>
      <c r="B22" s="333" t="s">
        <v>134</v>
      </c>
      <c r="C22" s="90">
        <f>'2026 (Cas)'!C22*1.02</f>
        <v>72750.302059807043</v>
      </c>
      <c r="D22" s="90">
        <f t="shared" si="0"/>
        <v>37.188652810125006</v>
      </c>
      <c r="E22" s="333">
        <v>37.5</v>
      </c>
      <c r="F22" s="334">
        <f t="shared" si="1"/>
        <v>9639.4150229244333</v>
      </c>
      <c r="G22" s="334">
        <f t="shared" si="2"/>
        <v>4590.9198152839635</v>
      </c>
      <c r="H22" s="334">
        <f t="shared" si="3"/>
        <v>545.62726544855286</v>
      </c>
      <c r="I22" s="335">
        <f t="shared" si="4"/>
        <v>87526.264163464002</v>
      </c>
      <c r="J22" s="336">
        <f t="shared" si="5"/>
        <v>109407.83020433001</v>
      </c>
      <c r="M22" s="337" t="s">
        <v>156</v>
      </c>
      <c r="N22" s="333" t="s">
        <v>137</v>
      </c>
      <c r="O22" s="90">
        <f>'2026 (Cas)'!O22*1.02</f>
        <v>84687.524336733128</v>
      </c>
      <c r="P22" s="90">
        <f t="shared" si="6"/>
        <v>43.290747264783704</v>
      </c>
      <c r="Q22" s="333">
        <v>37.5</v>
      </c>
      <c r="R22" s="334">
        <f t="shared" si="7"/>
        <v>11221.096974617139</v>
      </c>
      <c r="S22" s="334">
        <f t="shared" si="8"/>
        <v>5227.0198614685887</v>
      </c>
      <c r="T22" s="334">
        <f t="shared" si="9"/>
        <v>635.15643252549842</v>
      </c>
      <c r="U22" s="335">
        <f t="shared" si="10"/>
        <v>101770.79760534436</v>
      </c>
      <c r="V22" s="336">
        <f t="shared" si="11"/>
        <v>127213.49700668044</v>
      </c>
    </row>
    <row r="23" spans="1:22" s="338" customFormat="1" ht="14.4" x14ac:dyDescent="0.3">
      <c r="A23" s="337" t="s">
        <v>56</v>
      </c>
      <c r="B23" s="333" t="s">
        <v>134</v>
      </c>
      <c r="C23" s="90">
        <f>'2026 (Cas)'!C23*1.02</f>
        <v>74509.55545243391</v>
      </c>
      <c r="D23" s="90">
        <f t="shared" si="0"/>
        <v>38.087951668975805</v>
      </c>
      <c r="E23" s="333">
        <v>37.5</v>
      </c>
      <c r="F23" s="334">
        <f t="shared" si="1"/>
        <v>9872.5160974474929</v>
      </c>
      <c r="G23" s="334">
        <f t="shared" si="2"/>
        <v>4701.9377909024906</v>
      </c>
      <c r="H23" s="334">
        <f t="shared" si="3"/>
        <v>558.82166589325425</v>
      </c>
      <c r="I23" s="335">
        <f t="shared" si="4"/>
        <v>89642.831006677137</v>
      </c>
      <c r="J23" s="336">
        <f t="shared" si="5"/>
        <v>112053.53875834642</v>
      </c>
      <c r="M23" s="337" t="s">
        <v>157</v>
      </c>
      <c r="N23" s="333" t="s">
        <v>137</v>
      </c>
      <c r="O23" s="90">
        <f>'2026 (Cas)'!O23*1.02</f>
        <v>86124.949216035282</v>
      </c>
      <c r="P23" s="90">
        <f t="shared" si="6"/>
        <v>44.025533145577143</v>
      </c>
      <c r="Q23" s="333">
        <v>37.5</v>
      </c>
      <c r="R23" s="334">
        <f t="shared" si="7"/>
        <v>11411.555771124675</v>
      </c>
      <c r="S23" s="334">
        <f t="shared" si="8"/>
        <v>5315.7395218002175</v>
      </c>
      <c r="T23" s="334">
        <f t="shared" si="9"/>
        <v>645.93711912026458</v>
      </c>
      <c r="U23" s="335">
        <f t="shared" si="10"/>
        <v>103498.18162808045</v>
      </c>
      <c r="V23" s="336">
        <f t="shared" si="11"/>
        <v>129372.72703510056</v>
      </c>
    </row>
    <row r="24" spans="1:22" s="338" customFormat="1" ht="14.4" x14ac:dyDescent="0.3">
      <c r="A24" s="337" t="s">
        <v>57</v>
      </c>
      <c r="B24" s="333" t="s">
        <v>134</v>
      </c>
      <c r="C24" s="90">
        <f>'2026 (Cas)'!C24*1.02</f>
        <v>75975.410412418467</v>
      </c>
      <c r="D24" s="90">
        <f t="shared" si="0"/>
        <v>38.837270498360873</v>
      </c>
      <c r="E24" s="333">
        <v>37.5</v>
      </c>
      <c r="F24" s="334">
        <f t="shared" si="1"/>
        <v>10066.741879645448</v>
      </c>
      <c r="G24" s="334">
        <f t="shared" si="2"/>
        <v>4794.4408100183846</v>
      </c>
      <c r="H24" s="334">
        <f t="shared" si="3"/>
        <v>569.81557809313847</v>
      </c>
      <c r="I24" s="335">
        <f t="shared" si="4"/>
        <v>91406.408680175431</v>
      </c>
      <c r="J24" s="336">
        <f t="shared" si="5"/>
        <v>114258.01085021929</v>
      </c>
      <c r="M24" s="337" t="s">
        <v>158</v>
      </c>
      <c r="N24" s="333" t="s">
        <v>137</v>
      </c>
      <c r="O24" s="90">
        <f>'2026 (Cas)'!O24*1.02</f>
        <v>88982.740926230123</v>
      </c>
      <c r="P24" s="90">
        <f t="shared" si="6"/>
        <v>45.486385138009013</v>
      </c>
      <c r="Q24" s="333">
        <v>37.5</v>
      </c>
      <c r="R24" s="334">
        <f t="shared" si="7"/>
        <v>11790.213172725491</v>
      </c>
      <c r="S24" s="334">
        <f t="shared" si="8"/>
        <v>5492.1259983930804</v>
      </c>
      <c r="T24" s="334">
        <f t="shared" si="9"/>
        <v>667.37055694672586</v>
      </c>
      <c r="U24" s="335">
        <f t="shared" si="10"/>
        <v>106932.45065429542</v>
      </c>
      <c r="V24" s="336">
        <f t="shared" si="11"/>
        <v>133665.56331786927</v>
      </c>
    </row>
    <row r="25" spans="1:22" s="338" customFormat="1" ht="14.4" x14ac:dyDescent="0.3">
      <c r="A25" s="337" t="s">
        <v>58</v>
      </c>
      <c r="B25" s="333" t="s">
        <v>134</v>
      </c>
      <c r="C25" s="90">
        <f>'2026 (Cas)'!C25*1.02</f>
        <v>77437.853762721104</v>
      </c>
      <c r="D25" s="90">
        <f t="shared" si="0"/>
        <v>39.584845373914938</v>
      </c>
      <c r="E25" s="333">
        <v>37.5</v>
      </c>
      <c r="F25" s="334">
        <f t="shared" si="1"/>
        <v>10260.515623560546</v>
      </c>
      <c r="G25" s="334">
        <f t="shared" si="2"/>
        <v>4886.7285389423851</v>
      </c>
      <c r="H25" s="334">
        <f t="shared" si="3"/>
        <v>580.78390322040821</v>
      </c>
      <c r="I25" s="335">
        <f t="shared" si="4"/>
        <v>93165.881828444428</v>
      </c>
      <c r="J25" s="336">
        <f t="shared" si="5"/>
        <v>116457.35228555553</v>
      </c>
      <c r="M25" s="337" t="s">
        <v>159</v>
      </c>
      <c r="N25" s="333" t="s">
        <v>137</v>
      </c>
      <c r="O25" s="90">
        <f>'2026 (Cas)'!O25*1.02</f>
        <v>91831.435010606627</v>
      </c>
      <c r="P25" s="90">
        <f t="shared" si="6"/>
        <v>46.942586586891565</v>
      </c>
      <c r="Q25" s="333">
        <v>37.5</v>
      </c>
      <c r="R25" s="334">
        <f t="shared" si="7"/>
        <v>12167.665138905379</v>
      </c>
      <c r="S25" s="334">
        <f t="shared" si="8"/>
        <v>5667.9509581484044</v>
      </c>
      <c r="T25" s="334">
        <f t="shared" si="9"/>
        <v>688.73576257954971</v>
      </c>
      <c r="U25" s="335">
        <f t="shared" si="10"/>
        <v>110355.78687023996</v>
      </c>
      <c r="V25" s="336">
        <f t="shared" si="11"/>
        <v>137944.73358779994</v>
      </c>
    </row>
    <row r="26" spans="1:22" s="338" customFormat="1" ht="14.4" x14ac:dyDescent="0.3">
      <c r="A26" s="337" t="s">
        <v>59</v>
      </c>
      <c r="B26" s="333" t="s">
        <v>134</v>
      </c>
      <c r="C26" s="90">
        <f>'2026 (Cas)'!C26*1.02</f>
        <v>78612.584696517893</v>
      </c>
      <c r="D26" s="90">
        <f t="shared" si="0"/>
        <v>40.185346809721601</v>
      </c>
      <c r="E26" s="333">
        <v>37.5</v>
      </c>
      <c r="F26" s="334">
        <f t="shared" si="1"/>
        <v>10416.167472288622</v>
      </c>
      <c r="G26" s="334">
        <f t="shared" si="2"/>
        <v>4960.8601283502358</v>
      </c>
      <c r="H26" s="334">
        <f t="shared" si="3"/>
        <v>589.59438522388416</v>
      </c>
      <c r="I26" s="335">
        <f t="shared" si="4"/>
        <v>94579.206682380638</v>
      </c>
      <c r="J26" s="336">
        <f t="shared" si="5"/>
        <v>118224.0083529758</v>
      </c>
      <c r="M26" s="337" t="s">
        <v>160</v>
      </c>
      <c r="N26" s="333" t="s">
        <v>137</v>
      </c>
      <c r="O26" s="90">
        <f>'2026 (Cas)'!O26*1.02</f>
        <v>94710.833582120089</v>
      </c>
      <c r="P26" s="90">
        <f t="shared" si="6"/>
        <v>48.414483620253087</v>
      </c>
      <c r="Q26" s="333">
        <v>37.5</v>
      </c>
      <c r="R26" s="334">
        <f t="shared" si="7"/>
        <v>12549.185449630912</v>
      </c>
      <c r="S26" s="334">
        <f t="shared" si="8"/>
        <v>5845.6710372304296</v>
      </c>
      <c r="T26" s="334">
        <f t="shared" si="9"/>
        <v>710.33125186590064</v>
      </c>
      <c r="U26" s="335">
        <f t="shared" si="10"/>
        <v>113816.02132084734</v>
      </c>
      <c r="V26" s="336">
        <f t="shared" si="11"/>
        <v>142270.02665105919</v>
      </c>
    </row>
    <row r="27" spans="1:22" s="338" customFormat="1" ht="14.4" x14ac:dyDescent="0.3">
      <c r="A27" s="337" t="s">
        <v>60</v>
      </c>
      <c r="B27" s="333" t="s">
        <v>134</v>
      </c>
      <c r="C27" s="90">
        <f>'2026 (Cas)'!C27*1.02</f>
        <v>80954.086141520354</v>
      </c>
      <c r="D27" s="90">
        <f t="shared" si="0"/>
        <v>41.382280455729259</v>
      </c>
      <c r="E27" s="333">
        <v>37.5</v>
      </c>
      <c r="F27" s="334">
        <f t="shared" si="1"/>
        <v>10726.416413751447</v>
      </c>
      <c r="G27" s="334">
        <f t="shared" si="2"/>
        <v>5108.6209633848548</v>
      </c>
      <c r="H27" s="334">
        <f t="shared" si="3"/>
        <v>607.15564606140265</v>
      </c>
      <c r="I27" s="335">
        <f t="shared" si="4"/>
        <v>97396.279164718057</v>
      </c>
      <c r="J27" s="336">
        <f t="shared" si="5"/>
        <v>121745.34895589757</v>
      </c>
      <c r="M27" s="337" t="s">
        <v>161</v>
      </c>
      <c r="N27" s="333" t="s">
        <v>137</v>
      </c>
      <c r="O27" s="90">
        <f>'2026 (Cas)'!O27*1.02</f>
        <v>100982.50938065752</v>
      </c>
      <c r="P27" s="90">
        <f t="shared" si="6"/>
        <v>51.62045207956934</v>
      </c>
      <c r="Q27" s="333">
        <v>37.5</v>
      </c>
      <c r="R27" s="334">
        <f t="shared" si="7"/>
        <v>13380.182492937121</v>
      </c>
      <c r="S27" s="334">
        <f t="shared" si="8"/>
        <v>6232.7667071109081</v>
      </c>
      <c r="T27" s="334">
        <f t="shared" si="9"/>
        <v>757.36882035493136</v>
      </c>
      <c r="U27" s="335">
        <f t="shared" si="10"/>
        <v>121352.82740106047</v>
      </c>
      <c r="V27" s="336">
        <f t="shared" si="11"/>
        <v>151691.03425132559</v>
      </c>
    </row>
    <row r="28" spans="1:22" s="338" customFormat="1" ht="14.4" x14ac:dyDescent="0.3">
      <c r="A28" s="337" t="s">
        <v>61</v>
      </c>
      <c r="B28" s="333" t="s">
        <v>134</v>
      </c>
      <c r="C28" s="90">
        <f>'2026 (Cas)'!C28*1.02</f>
        <v>83889.207671171345</v>
      </c>
      <c r="D28" s="90">
        <f t="shared" si="0"/>
        <v>42.882662068330397</v>
      </c>
      <c r="E28" s="333">
        <v>37.5</v>
      </c>
      <c r="F28" s="334">
        <f t="shared" si="1"/>
        <v>11115.320016430203</v>
      </c>
      <c r="G28" s="334">
        <f t="shared" si="2"/>
        <v>5293.8422918085325</v>
      </c>
      <c r="H28" s="334">
        <f t="shared" si="3"/>
        <v>629.16905753378512</v>
      </c>
      <c r="I28" s="335">
        <f t="shared" si="4"/>
        <v>100927.53903694385</v>
      </c>
      <c r="J28" s="336">
        <f t="shared" si="5"/>
        <v>126159.42379617982</v>
      </c>
      <c r="M28" s="337" t="s">
        <v>162</v>
      </c>
      <c r="N28" s="333" t="s">
        <v>137</v>
      </c>
      <c r="O28" s="90">
        <f>'2026 (Cas)'!O28*1.02</f>
        <v>104371.37499799961</v>
      </c>
      <c r="P28" s="90">
        <f t="shared" si="6"/>
        <v>53.352779551693089</v>
      </c>
      <c r="Q28" s="333">
        <v>37.5</v>
      </c>
      <c r="R28" s="334">
        <f t="shared" si="7"/>
        <v>13829.207187234948</v>
      </c>
      <c r="S28" s="334">
        <f t="shared" si="8"/>
        <v>6441.9317290952831</v>
      </c>
      <c r="T28" s="334">
        <f t="shared" si="9"/>
        <v>782.78531248499701</v>
      </c>
      <c r="U28" s="335">
        <f t="shared" si="10"/>
        <v>125425.29922681484</v>
      </c>
      <c r="V28" s="336">
        <f t="shared" si="11"/>
        <v>156781.62403351854</v>
      </c>
    </row>
    <row r="29" spans="1:22" s="338" customFormat="1" ht="14.4" x14ac:dyDescent="0.3">
      <c r="A29" s="337" t="s">
        <v>62</v>
      </c>
      <c r="B29" s="333" t="s">
        <v>134</v>
      </c>
      <c r="C29" s="90">
        <f>'2026 (Cas)'!C29*1.02</f>
        <v>87407.714456425165</v>
      </c>
      <c r="D29" s="90">
        <f t="shared" si="0"/>
        <v>44.681259786032037</v>
      </c>
      <c r="E29" s="333">
        <v>37.5</v>
      </c>
      <c r="F29" s="334">
        <f t="shared" si="1"/>
        <v>11581.522165476335</v>
      </c>
      <c r="G29" s="334">
        <f t="shared" si="2"/>
        <v>5515.8782430455949</v>
      </c>
      <c r="H29" s="334">
        <f t="shared" si="3"/>
        <v>655.55785842318869</v>
      </c>
      <c r="I29" s="335">
        <f t="shared" si="4"/>
        <v>105160.67272337027</v>
      </c>
      <c r="J29" s="336">
        <f t="shared" si="5"/>
        <v>131450.84090421285</v>
      </c>
      <c r="M29" s="337" t="s">
        <v>163</v>
      </c>
      <c r="N29" s="333" t="s">
        <v>137</v>
      </c>
      <c r="O29" s="90">
        <f>'2026 (Cas)'!O29*1.02</f>
        <v>107786.3962895695</v>
      </c>
      <c r="P29" s="90">
        <f t="shared" si="6"/>
        <v>55.09847733652115</v>
      </c>
      <c r="Q29" s="333">
        <v>37.5</v>
      </c>
      <c r="R29" s="334">
        <f t="shared" si="7"/>
        <v>14281.697508367959</v>
      </c>
      <c r="S29" s="334">
        <f t="shared" si="8"/>
        <v>6652.7111119875917</v>
      </c>
      <c r="T29" s="334">
        <f t="shared" si="9"/>
        <v>808.39797217177124</v>
      </c>
      <c r="U29" s="335">
        <f t="shared" si="10"/>
        <v>129529.20288209683</v>
      </c>
      <c r="V29" s="336">
        <f t="shared" si="11"/>
        <v>161911.50360262103</v>
      </c>
    </row>
    <row r="30" spans="1:22" s="338" customFormat="1" ht="14.4" x14ac:dyDescent="0.3">
      <c r="A30" s="337" t="s">
        <v>63</v>
      </c>
      <c r="B30" s="333" t="s">
        <v>134</v>
      </c>
      <c r="C30" s="90">
        <f>'2026 (Cas)'!C30*1.02</f>
        <v>90337.149969939652</v>
      </c>
      <c r="D30" s="90">
        <f t="shared" si="0"/>
        <v>46.178734808914832</v>
      </c>
      <c r="E30" s="333">
        <v>37.5</v>
      </c>
      <c r="F30" s="334">
        <f t="shared" si="1"/>
        <v>11969.672371017004</v>
      </c>
      <c r="G30" s="334">
        <f t="shared" si="2"/>
        <v>5700.7407544827865</v>
      </c>
      <c r="H30" s="334">
        <f t="shared" si="3"/>
        <v>677.52862477454732</v>
      </c>
      <c r="I30" s="335">
        <f t="shared" si="4"/>
        <v>108685.091720214</v>
      </c>
      <c r="J30" s="336">
        <f t="shared" si="5"/>
        <v>135856.3646502675</v>
      </c>
      <c r="M30" s="337" t="s">
        <v>164</v>
      </c>
      <c r="N30" s="333" t="s">
        <v>137</v>
      </c>
      <c r="O30" s="90">
        <f>'2026 (Cas)'!O30*1.02</f>
        <v>109321.62064641908</v>
      </c>
      <c r="P30" s="90">
        <f t="shared" si="6"/>
        <v>55.883256560469817</v>
      </c>
      <c r="Q30" s="333">
        <v>37.5</v>
      </c>
      <c r="R30" s="334">
        <f t="shared" si="7"/>
        <v>14485.114735650528</v>
      </c>
      <c r="S30" s="334">
        <f t="shared" si="8"/>
        <v>6747.467078322793</v>
      </c>
      <c r="T30" s="334">
        <f t="shared" si="9"/>
        <v>819.91215484814302</v>
      </c>
      <c r="U30" s="335">
        <f t="shared" si="10"/>
        <v>131374.11461524054</v>
      </c>
      <c r="V30" s="336">
        <f t="shared" si="11"/>
        <v>164217.64326905069</v>
      </c>
    </row>
    <row r="31" spans="1:22" s="338" customFormat="1" ht="14.4" x14ac:dyDescent="0.3">
      <c r="A31" s="337" t="s">
        <v>64</v>
      </c>
      <c r="B31" s="333" t="s">
        <v>134</v>
      </c>
      <c r="C31" s="90">
        <f>'2026 (Cas)'!C31*1.02</f>
        <v>92094.128956112007</v>
      </c>
      <c r="D31" s="90">
        <f t="shared" si="0"/>
        <v>47.076871031878341</v>
      </c>
      <c r="E31" s="333">
        <v>37.5</v>
      </c>
      <c r="F31" s="334">
        <f t="shared" si="1"/>
        <v>12202.472086684842</v>
      </c>
      <c r="G31" s="334">
        <f t="shared" si="2"/>
        <v>5811.6152033067247</v>
      </c>
      <c r="H31" s="334">
        <f t="shared" si="3"/>
        <v>690.70596717084004</v>
      </c>
      <c r="I31" s="335">
        <f t="shared" si="4"/>
        <v>110798.9222132744</v>
      </c>
      <c r="J31" s="336">
        <f t="shared" si="5"/>
        <v>138498.652766593</v>
      </c>
      <c r="M31" s="337" t="s">
        <v>165</v>
      </c>
      <c r="N31" s="333" t="s">
        <v>137</v>
      </c>
      <c r="O31" s="90">
        <f>'2026 (Cas)'!O31*1.02</f>
        <v>110854.5705968141</v>
      </c>
      <c r="P31" s="90">
        <f t="shared" si="6"/>
        <v>56.666873148531174</v>
      </c>
      <c r="Q31" s="333">
        <v>37.5</v>
      </c>
      <c r="R31" s="334">
        <f t="shared" si="7"/>
        <v>14688.230604077869</v>
      </c>
      <c r="S31" s="334">
        <f t="shared" si="8"/>
        <v>6842.0826654486118</v>
      </c>
      <c r="T31" s="334">
        <f t="shared" si="9"/>
        <v>831.40927947610567</v>
      </c>
      <c r="U31" s="335">
        <f t="shared" si="10"/>
        <v>133216.29314581666</v>
      </c>
      <c r="V31" s="336">
        <f t="shared" si="11"/>
        <v>166520.36643227082</v>
      </c>
    </row>
    <row r="32" spans="1:22" s="338" customFormat="1" ht="14.4" x14ac:dyDescent="0.3">
      <c r="A32" s="337" t="s">
        <v>65</v>
      </c>
      <c r="B32" s="333" t="s">
        <v>134</v>
      </c>
      <c r="C32" s="90">
        <f>'2026 (Cas)'!C32*1.02</f>
        <v>93851.107942284318</v>
      </c>
      <c r="D32" s="90">
        <f t="shared" si="0"/>
        <v>47.97500725484182</v>
      </c>
      <c r="E32" s="333">
        <v>37.5</v>
      </c>
      <c r="F32" s="334">
        <f t="shared" si="1"/>
        <v>12435.271802352672</v>
      </c>
      <c r="G32" s="334">
        <f t="shared" si="2"/>
        <v>5922.4896521306619</v>
      </c>
      <c r="H32" s="334">
        <f t="shared" si="3"/>
        <v>703.8833095671323</v>
      </c>
      <c r="I32" s="335">
        <f t="shared" si="4"/>
        <v>112912.75270633478</v>
      </c>
      <c r="J32" s="336">
        <f t="shared" si="5"/>
        <v>141140.94088291848</v>
      </c>
      <c r="M32" s="337" t="s">
        <v>166</v>
      </c>
      <c r="N32" s="333" t="s">
        <v>137</v>
      </c>
      <c r="O32" s="90">
        <f>'2026 (Cas)'!O32*1.02</f>
        <v>113921.60770083142</v>
      </c>
      <c r="P32" s="90">
        <f t="shared" si="6"/>
        <v>58.234687642597528</v>
      </c>
      <c r="Q32" s="333">
        <v>37.5</v>
      </c>
      <c r="R32" s="334">
        <f t="shared" si="7"/>
        <v>15094.613020360164</v>
      </c>
      <c r="S32" s="334">
        <f t="shared" si="8"/>
        <v>7031.3840293049416</v>
      </c>
      <c r="T32" s="334">
        <f t="shared" si="9"/>
        <v>854.41205775623564</v>
      </c>
      <c r="U32" s="335">
        <f t="shared" si="10"/>
        <v>136902.01680825275</v>
      </c>
      <c r="V32" s="336">
        <f t="shared" si="11"/>
        <v>171127.52101031595</v>
      </c>
    </row>
    <row r="33" spans="1:22" s="338" customFormat="1" ht="14.4" x14ac:dyDescent="0.3">
      <c r="A33" s="337" t="s">
        <v>66</v>
      </c>
      <c r="B33" s="333" t="s">
        <v>134</v>
      </c>
      <c r="C33" s="90">
        <f>'2026 (Cas)'!C33*1.02</f>
        <v>95610.361334911198</v>
      </c>
      <c r="D33" s="90">
        <f t="shared" si="0"/>
        <v>48.874306113692626</v>
      </c>
      <c r="E33" s="333">
        <v>37.5</v>
      </c>
      <c r="F33" s="334">
        <f t="shared" si="1"/>
        <v>12668.372876875734</v>
      </c>
      <c r="G33" s="334">
        <f t="shared" si="2"/>
        <v>6033.5076277491908</v>
      </c>
      <c r="H33" s="334">
        <f t="shared" si="3"/>
        <v>717.07771001183391</v>
      </c>
      <c r="I33" s="335">
        <f t="shared" si="4"/>
        <v>115029.31954954794</v>
      </c>
      <c r="J33" s="336">
        <f t="shared" si="5"/>
        <v>143786.64943693494</v>
      </c>
      <c r="M33" s="337" t="s">
        <v>167</v>
      </c>
      <c r="N33" s="333" t="s">
        <v>137</v>
      </c>
      <c r="O33" s="90">
        <f>'2026 (Cas)'!O33*1.02</f>
        <v>116986.37039839412</v>
      </c>
      <c r="P33" s="90">
        <f t="shared" si="6"/>
        <v>59.801339500776542</v>
      </c>
      <c r="Q33" s="333">
        <v>37.5</v>
      </c>
      <c r="R33" s="334">
        <f t="shared" si="7"/>
        <v>15500.694077787222</v>
      </c>
      <c r="S33" s="334">
        <f t="shared" si="8"/>
        <v>7220.5450139518834</v>
      </c>
      <c r="T33" s="334">
        <f t="shared" si="9"/>
        <v>877.39777798795592</v>
      </c>
      <c r="U33" s="335">
        <f t="shared" si="10"/>
        <v>140585.0072681212</v>
      </c>
      <c r="V33" s="336">
        <f t="shared" si="11"/>
        <v>175731.25908515151</v>
      </c>
    </row>
    <row r="34" spans="1:22" s="338" customFormat="1" ht="14.4" x14ac:dyDescent="0.3">
      <c r="A34" s="337" t="s">
        <v>67</v>
      </c>
      <c r="B34" s="333" t="s">
        <v>134</v>
      </c>
      <c r="C34" s="90">
        <f>'2026 (Cas)'!C34*1.02</f>
        <v>99127.73091693774</v>
      </c>
      <c r="D34" s="90">
        <f t="shared" si="0"/>
        <v>50.672322513450602</v>
      </c>
      <c r="E34" s="333">
        <v>37.5</v>
      </c>
      <c r="F34" s="334">
        <f t="shared" si="1"/>
        <v>13134.424346494252</v>
      </c>
      <c r="G34" s="334">
        <f t="shared" si="2"/>
        <v>6255.4718155889568</v>
      </c>
      <c r="H34" s="334">
        <f t="shared" si="3"/>
        <v>743.45798187703303</v>
      </c>
      <c r="I34" s="335">
        <f t="shared" si="4"/>
        <v>119261.08506089798</v>
      </c>
      <c r="J34" s="336">
        <f t="shared" si="5"/>
        <v>149076.35632612248</v>
      </c>
      <c r="M34" s="337" t="s">
        <v>168</v>
      </c>
      <c r="N34" s="333" t="s">
        <v>137</v>
      </c>
      <c r="O34" s="90">
        <f>'2026 (Cas)'!O34*1.02</f>
        <v>120054.54470563875</v>
      </c>
      <c r="P34" s="90">
        <f t="shared" si="6"/>
        <v>61.369735312786581</v>
      </c>
      <c r="Q34" s="333">
        <v>37.5</v>
      </c>
      <c r="R34" s="334">
        <f t="shared" si="7"/>
        <v>15907.227173497135</v>
      </c>
      <c r="S34" s="334">
        <f t="shared" si="8"/>
        <v>7409.9165674129063</v>
      </c>
      <c r="T34" s="334">
        <f t="shared" si="9"/>
        <v>900.40908529229057</v>
      </c>
      <c r="U34" s="335">
        <f t="shared" si="10"/>
        <v>144272.09753184108</v>
      </c>
      <c r="V34" s="336">
        <f t="shared" si="11"/>
        <v>180340.12191480136</v>
      </c>
    </row>
    <row r="35" spans="1:22" s="338" customFormat="1" ht="14.4" x14ac:dyDescent="0.3">
      <c r="A35" s="337" t="s">
        <v>68</v>
      </c>
      <c r="B35" s="333" t="s">
        <v>134</v>
      </c>
      <c r="C35" s="90">
        <f>'2026 (Cas)'!C35*1.02</f>
        <v>102643.96329573698</v>
      </c>
      <c r="D35" s="90">
        <f t="shared" si="0"/>
        <v>52.469757595264902</v>
      </c>
      <c r="E35" s="333">
        <v>37.5</v>
      </c>
      <c r="F35" s="334">
        <f t="shared" si="1"/>
        <v>13600.325136685149</v>
      </c>
      <c r="G35" s="334">
        <f t="shared" si="2"/>
        <v>6477.3642400314247</v>
      </c>
      <c r="H35" s="334">
        <f t="shared" si="3"/>
        <v>769.82972471802725</v>
      </c>
      <c r="I35" s="335">
        <f t="shared" si="4"/>
        <v>123491.48239717158</v>
      </c>
      <c r="J35" s="336">
        <f t="shared" si="5"/>
        <v>154364.35299646447</v>
      </c>
      <c r="M35" s="337" t="s">
        <v>169</v>
      </c>
      <c r="N35" s="333" t="s">
        <v>137</v>
      </c>
      <c r="O35" s="90">
        <f>'2026 (Cas)'!O35*1.02</f>
        <v>124037.03040762933</v>
      </c>
      <c r="P35" s="90">
        <f t="shared" si="6"/>
        <v>63.405510751503812</v>
      </c>
      <c r="Q35" s="333">
        <v>37.5</v>
      </c>
      <c r="R35" s="334">
        <f t="shared" si="7"/>
        <v>16434.906529010885</v>
      </c>
      <c r="S35" s="334">
        <f t="shared" si="8"/>
        <v>7655.7205630468916</v>
      </c>
      <c r="T35" s="334">
        <f t="shared" si="9"/>
        <v>930.27772805721986</v>
      </c>
      <c r="U35" s="335">
        <f t="shared" si="10"/>
        <v>149057.93522774434</v>
      </c>
      <c r="V35" s="336">
        <f t="shared" si="11"/>
        <v>186322.41903468041</v>
      </c>
    </row>
    <row r="36" spans="1:22" s="338" customFormat="1" ht="14.4" x14ac:dyDescent="0.3">
      <c r="A36" s="337" t="s">
        <v>69</v>
      </c>
      <c r="B36" s="333" t="s">
        <v>134</v>
      </c>
      <c r="C36" s="90">
        <f>'2026 (Cas)'!C36*1.02</f>
        <v>106160.19567453623</v>
      </c>
      <c r="D36" s="90">
        <f t="shared" si="0"/>
        <v>54.267192677079223</v>
      </c>
      <c r="E36" s="333">
        <v>37.5</v>
      </c>
      <c r="F36" s="334">
        <f t="shared" si="1"/>
        <v>14066.22592687605</v>
      </c>
      <c r="G36" s="334">
        <f t="shared" si="2"/>
        <v>6699.2566644738945</v>
      </c>
      <c r="H36" s="334">
        <f t="shared" si="3"/>
        <v>796.20146755902169</v>
      </c>
      <c r="I36" s="335">
        <f t="shared" si="4"/>
        <v>127721.8797334452</v>
      </c>
      <c r="J36" s="336">
        <f t="shared" si="5"/>
        <v>159652.34966680649</v>
      </c>
      <c r="M36" s="337" t="s">
        <v>170</v>
      </c>
      <c r="N36" s="333" t="s">
        <v>137</v>
      </c>
      <c r="O36" s="90">
        <f>'2026 (Cas)'!O36*1.02</f>
        <v>127997.90924830129</v>
      </c>
      <c r="P36" s="90">
        <f t="shared" si="6"/>
        <v>65.43024114929139</v>
      </c>
      <c r="Q36" s="333">
        <v>37.5</v>
      </c>
      <c r="R36" s="334">
        <f t="shared" si="7"/>
        <v>16959.722975399924</v>
      </c>
      <c r="S36" s="334">
        <f t="shared" si="8"/>
        <v>7900.1909561917164</v>
      </c>
      <c r="T36" s="334">
        <f t="shared" si="9"/>
        <v>959.98431936225961</v>
      </c>
      <c r="U36" s="335">
        <f t="shared" si="10"/>
        <v>153817.8074992552</v>
      </c>
      <c r="V36" s="336">
        <f t="shared" si="11"/>
        <v>192272.25937406899</v>
      </c>
    </row>
    <row r="37" spans="1:22" s="338" customFormat="1" ht="14.4" x14ac:dyDescent="0.3">
      <c r="A37" s="337" t="s">
        <v>70</v>
      </c>
      <c r="B37" s="333" t="s">
        <v>134</v>
      </c>
      <c r="C37" s="90">
        <f>'2026 (Cas)'!C37*1.02</f>
        <v>110259.81330893828</v>
      </c>
      <c r="D37" s="90">
        <f t="shared" si="0"/>
        <v>56.362843863994009</v>
      </c>
      <c r="E37" s="333">
        <v>37.5</v>
      </c>
      <c r="F37" s="334">
        <f t="shared" si="1"/>
        <v>14609.425263434323</v>
      </c>
      <c r="G37" s="334">
        <f t="shared" si="2"/>
        <v>6957.9637117297452</v>
      </c>
      <c r="H37" s="334">
        <f t="shared" si="3"/>
        <v>826.94859981703701</v>
      </c>
      <c r="I37" s="335">
        <f t="shared" si="4"/>
        <v>132654.15088391938</v>
      </c>
      <c r="J37" s="336">
        <f t="shared" si="5"/>
        <v>165817.68860489922</v>
      </c>
      <c r="M37" s="337" t="s">
        <v>171</v>
      </c>
      <c r="N37" s="333" t="s">
        <v>137</v>
      </c>
      <c r="O37" s="90">
        <f>'2026 (Cas)'!O37*1.02</f>
        <v>131946.27885347299</v>
      </c>
      <c r="P37" s="90">
        <f t="shared" si="6"/>
        <v>67.448577049698656</v>
      </c>
      <c r="Q37" s="333">
        <v>37.5</v>
      </c>
      <c r="R37" s="334">
        <f t="shared" si="7"/>
        <v>17482.881948085171</v>
      </c>
      <c r="S37" s="334">
        <f t="shared" si="8"/>
        <v>8143.8892636849205</v>
      </c>
      <c r="T37" s="334">
        <f t="shared" si="9"/>
        <v>989.59709140104735</v>
      </c>
      <c r="U37" s="335">
        <f t="shared" si="10"/>
        <v>158562.64715664415</v>
      </c>
      <c r="V37" s="336">
        <f t="shared" si="11"/>
        <v>198203.30894580518</v>
      </c>
    </row>
    <row r="38" spans="1:22" s="338" customFormat="1" ht="14.4" x14ac:dyDescent="0.3">
      <c r="A38" s="337" t="s">
        <v>71</v>
      </c>
      <c r="B38" s="333" t="s">
        <v>134</v>
      </c>
      <c r="C38" s="90">
        <f>'2026 (Cas)'!C38*1.02</f>
        <v>110848.88458067761</v>
      </c>
      <c r="D38" s="90">
        <f t="shared" si="0"/>
        <v>56.663966558812838</v>
      </c>
      <c r="E38" s="333">
        <v>37.5</v>
      </c>
      <c r="F38" s="334">
        <f t="shared" si="1"/>
        <v>14687.477206939784</v>
      </c>
      <c r="G38" s="334">
        <f t="shared" si="2"/>
        <v>6995.1371515296159</v>
      </c>
      <c r="H38" s="334">
        <f t="shared" si="3"/>
        <v>831.36663435508206</v>
      </c>
      <c r="I38" s="335">
        <f t="shared" si="4"/>
        <v>133362.86557350209</v>
      </c>
      <c r="J38" s="336">
        <f t="shared" si="5"/>
        <v>166703.58196687762</v>
      </c>
      <c r="M38" s="337" t="s">
        <v>172</v>
      </c>
      <c r="N38" s="333" t="s">
        <v>137</v>
      </c>
      <c r="O38" s="90">
        <f>'2026 (Cas)'!O38*1.02</f>
        <v>135902.60888123579</v>
      </c>
      <c r="P38" s="90">
        <f t="shared" si="6"/>
        <v>69.470982175711583</v>
      </c>
      <c r="Q38" s="333">
        <v>37.5</v>
      </c>
      <c r="R38" s="334">
        <f t="shared" si="7"/>
        <v>18007.095676763744</v>
      </c>
      <c r="S38" s="334">
        <f t="shared" si="8"/>
        <v>8388.0788984109749</v>
      </c>
      <c r="T38" s="334">
        <f t="shared" si="9"/>
        <v>1019.2695666092684</v>
      </c>
      <c r="U38" s="335">
        <f t="shared" si="10"/>
        <v>163317.05302301978</v>
      </c>
      <c r="V38" s="336">
        <f t="shared" si="11"/>
        <v>204146.31627877473</v>
      </c>
    </row>
    <row r="39" spans="1:22" s="338" customFormat="1" ht="14.4" x14ac:dyDescent="0.3">
      <c r="A39" s="337" t="s">
        <v>72</v>
      </c>
      <c r="B39" s="333" t="s">
        <v>134</v>
      </c>
      <c r="C39" s="90">
        <f>'2026 (Cas)'!C39*1.02</f>
        <v>114365.11695947684</v>
      </c>
      <c r="D39" s="90">
        <f t="shared" si="0"/>
        <v>58.461401640627145</v>
      </c>
      <c r="E39" s="333">
        <v>37.5</v>
      </c>
      <c r="F39" s="334">
        <f t="shared" si="1"/>
        <v>15153.377997130683</v>
      </c>
      <c r="G39" s="334">
        <f t="shared" si="2"/>
        <v>7217.0295759720839</v>
      </c>
      <c r="H39" s="334">
        <f t="shared" si="3"/>
        <v>857.73837719607627</v>
      </c>
      <c r="I39" s="335">
        <f t="shared" si="4"/>
        <v>137593.26290977569</v>
      </c>
      <c r="J39" s="336">
        <f t="shared" si="5"/>
        <v>171991.57863721962</v>
      </c>
      <c r="M39" s="337" t="s">
        <v>173</v>
      </c>
      <c r="N39" s="333" t="s">
        <v>137</v>
      </c>
      <c r="O39" s="90">
        <f>'2026 (Cas)'!O39*1.02</f>
        <v>144300.85471481676</v>
      </c>
      <c r="P39" s="90">
        <f t="shared" si="6"/>
        <v>73.764015189682681</v>
      </c>
      <c r="Q39" s="333">
        <v>37.5</v>
      </c>
      <c r="R39" s="334">
        <f t="shared" si="7"/>
        <v>19119.86324971322</v>
      </c>
      <c r="S39" s="334">
        <f t="shared" si="8"/>
        <v>8906.4291290668843</v>
      </c>
      <c r="T39" s="334">
        <f t="shared" si="9"/>
        <v>1082.2564103611257</v>
      </c>
      <c r="U39" s="335">
        <f t="shared" si="10"/>
        <v>173409.40350395799</v>
      </c>
      <c r="V39" s="336">
        <f t="shared" si="11"/>
        <v>216761.7543799475</v>
      </c>
    </row>
    <row r="40" spans="1:22" s="338" customFormat="1" ht="14.4" x14ac:dyDescent="0.3">
      <c r="A40" s="337" t="s">
        <v>73</v>
      </c>
      <c r="B40" s="333" t="s">
        <v>134</v>
      </c>
      <c r="C40" s="90">
        <f>'2026 (Cas)'!C40*1.02</f>
        <v>117888.17255763986</v>
      </c>
      <c r="D40" s="90">
        <f t="shared" si="0"/>
        <v>60.262324630103443</v>
      </c>
      <c r="E40" s="333">
        <v>37.5</v>
      </c>
      <c r="F40" s="334">
        <f t="shared" si="1"/>
        <v>15620.182863887283</v>
      </c>
      <c r="G40" s="334">
        <f t="shared" si="2"/>
        <v>7439.3525807983342</v>
      </c>
      <c r="H40" s="334">
        <f t="shared" si="3"/>
        <v>884.16129418229889</v>
      </c>
      <c r="I40" s="335">
        <f t="shared" si="4"/>
        <v>141831.86929650776</v>
      </c>
      <c r="J40" s="336">
        <f t="shared" si="5"/>
        <v>177289.83662063471</v>
      </c>
      <c r="M40" s="337" t="s">
        <v>174</v>
      </c>
      <c r="N40" s="333" t="s">
        <v>137</v>
      </c>
      <c r="O40" s="90">
        <f>'2026 (Cas)'!O40*1.02</f>
        <v>148740.49611418031</v>
      </c>
      <c r="P40" s="90">
        <f t="shared" si="6"/>
        <v>76.033480441753511</v>
      </c>
      <c r="Q40" s="333">
        <v>37.5</v>
      </c>
      <c r="R40" s="334">
        <f t="shared" si="7"/>
        <v>19708.115735128893</v>
      </c>
      <c r="S40" s="334">
        <f t="shared" si="8"/>
        <v>9180.4493457873523</v>
      </c>
      <c r="T40" s="334">
        <f t="shared" si="9"/>
        <v>1115.5537208563524</v>
      </c>
      <c r="U40" s="335">
        <f t="shared" si="10"/>
        <v>178744.6149159529</v>
      </c>
      <c r="V40" s="336">
        <f t="shared" si="11"/>
        <v>223430.76864494113</v>
      </c>
    </row>
    <row r="41" spans="1:22" s="338" customFormat="1" ht="14.4" x14ac:dyDescent="0.3">
      <c r="A41" s="337" t="s">
        <v>74</v>
      </c>
      <c r="B41" s="333" t="s">
        <v>134</v>
      </c>
      <c r="C41" s="90">
        <f>'2026 (Cas)'!C41*1.02</f>
        <v>121400.99332675721</v>
      </c>
      <c r="D41" s="90">
        <f t="shared" si="0"/>
        <v>62.058015758086746</v>
      </c>
      <c r="E41" s="333">
        <v>37.5</v>
      </c>
      <c r="F41" s="334">
        <f t="shared" si="1"/>
        <v>16085.63161579533</v>
      </c>
      <c r="G41" s="334">
        <f t="shared" si="2"/>
        <v>7661.0297150489114</v>
      </c>
      <c r="H41" s="334">
        <f t="shared" si="3"/>
        <v>910.50744995067896</v>
      </c>
      <c r="I41" s="335">
        <f t="shared" si="4"/>
        <v>146058.16210755211</v>
      </c>
      <c r="J41" s="336">
        <f t="shared" si="5"/>
        <v>182572.70263444015</v>
      </c>
      <c r="M41" s="337" t="s">
        <v>175</v>
      </c>
      <c r="N41" s="333" t="s">
        <v>137</v>
      </c>
      <c r="O41" s="90">
        <f>'2026 (Cas)'!O41*1.02</f>
        <v>153183.54912322582</v>
      </c>
      <c r="P41" s="90">
        <f t="shared" si="6"/>
        <v>78.304689647655366</v>
      </c>
      <c r="Q41" s="333">
        <v>37.5</v>
      </c>
      <c r="R41" s="334">
        <f t="shared" si="7"/>
        <v>20296.820258827422</v>
      </c>
      <c r="S41" s="334">
        <f t="shared" si="8"/>
        <v>9454.6801313219021</v>
      </c>
      <c r="T41" s="334">
        <f t="shared" si="9"/>
        <v>1148.8766184241936</v>
      </c>
      <c r="U41" s="335">
        <f t="shared" si="10"/>
        <v>184083.92613179932</v>
      </c>
      <c r="V41" s="336">
        <f t="shared" si="11"/>
        <v>230104.90766474916</v>
      </c>
    </row>
    <row r="42" spans="1:22" s="338" customFormat="1" ht="14.4" x14ac:dyDescent="0.3">
      <c r="A42" s="337" t="s">
        <v>75</v>
      </c>
      <c r="B42" s="333" t="s">
        <v>134</v>
      </c>
      <c r="C42" s="90">
        <f>'2026 (Cas)'!C42*1.02</f>
        <v>128432.32088112837</v>
      </c>
      <c r="D42" s="90">
        <f t="shared" si="0"/>
        <v>65.652304603771682</v>
      </c>
      <c r="E42" s="333">
        <v>37.5</v>
      </c>
      <c r="F42" s="334">
        <f t="shared" si="1"/>
        <v>17017.28251674951</v>
      </c>
      <c r="G42" s="334">
        <f t="shared" si="2"/>
        <v>8104.7428005365509</v>
      </c>
      <c r="H42" s="334">
        <f t="shared" si="3"/>
        <v>963.24240660846272</v>
      </c>
      <c r="I42" s="335">
        <f t="shared" si="4"/>
        <v>154517.5886050229</v>
      </c>
      <c r="J42" s="336">
        <f t="shared" si="5"/>
        <v>193146.98575627862</v>
      </c>
      <c r="M42" s="337" t="s">
        <v>727</v>
      </c>
      <c r="N42" s="333" t="s">
        <v>137</v>
      </c>
      <c r="O42" s="90">
        <f>'2026 (Cas)'!O42*1.02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'2026 (Cas)'!C43*1.02</f>
        <v>130779.50834226732</v>
      </c>
      <c r="D43" s="90">
        <f t="shared" si="0"/>
        <v>66.852144839497669</v>
      </c>
      <c r="E43" s="333">
        <v>37.5</v>
      </c>
      <c r="F43" s="334">
        <f t="shared" si="1"/>
        <v>17328.284855350419</v>
      </c>
      <c r="G43" s="334">
        <f t="shared" si="2"/>
        <v>8252.8624525576561</v>
      </c>
      <c r="H43" s="334">
        <f t="shared" si="3"/>
        <v>980.84631256700482</v>
      </c>
      <c r="I43" s="335">
        <f t="shared" si="4"/>
        <v>157341.50196274242</v>
      </c>
      <c r="J43" s="336">
        <f t="shared" si="5"/>
        <v>196676.87745342802</v>
      </c>
      <c r="M43" s="337" t="s">
        <v>176</v>
      </c>
      <c r="N43" s="333" t="s">
        <v>137</v>
      </c>
      <c r="O43" s="90">
        <f>'2026 (Cas)'!O43*1.02</f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f>'2026 (Cas)'!C44*1.02</f>
        <v>133124.42139695166</v>
      </c>
      <c r="D44" s="90">
        <f t="shared" si="0"/>
        <v>68.050822439336315</v>
      </c>
      <c r="E44" s="333">
        <v>37.5</v>
      </c>
      <c r="F44" s="334">
        <f t="shared" si="1"/>
        <v>17638.985835096097</v>
      </c>
      <c r="G44" s="334">
        <f t="shared" si="2"/>
        <v>8400.838577784165</v>
      </c>
      <c r="H44" s="334">
        <f t="shared" si="3"/>
        <v>998.43316047713733</v>
      </c>
      <c r="I44" s="335">
        <f t="shared" si="4"/>
        <v>160162.67897030906</v>
      </c>
      <c r="J44" s="336">
        <f t="shared" si="5"/>
        <v>200203.34871288633</v>
      </c>
      <c r="M44" s="337" t="s">
        <v>177</v>
      </c>
      <c r="N44" s="333" t="s">
        <v>137</v>
      </c>
      <c r="O44" s="90">
        <f>'2026 (Cas)'!O44*1.02</f>
        <v>162998.75017801762</v>
      </c>
      <c r="P44" s="90">
        <f t="shared" si="6"/>
        <v>83.322044819433927</v>
      </c>
      <c r="Q44" s="333">
        <v>37.5</v>
      </c>
      <c r="R44" s="334">
        <f t="shared" si="7"/>
        <v>21597.334398587336</v>
      </c>
      <c r="S44" s="334">
        <f t="shared" si="8"/>
        <v>10060.48660942497</v>
      </c>
      <c r="T44" s="334">
        <f t="shared" si="9"/>
        <v>1222.4906263351322</v>
      </c>
      <c r="U44" s="335">
        <f t="shared" si="10"/>
        <v>195879.06181236505</v>
      </c>
      <c r="V44" s="336">
        <f t="shared" si="11"/>
        <v>244848.82726545632</v>
      </c>
    </row>
    <row r="45" spans="1:22" s="338" customFormat="1" ht="14.4" x14ac:dyDescent="0.3">
      <c r="A45" s="337" t="s">
        <v>78</v>
      </c>
      <c r="B45" s="333" t="s">
        <v>134</v>
      </c>
      <c r="C45" s="90">
        <f>'2026 (Cas)'!C45*1.02</f>
        <v>136051.58250401157</v>
      </c>
      <c r="D45" s="90">
        <f t="shared" si="0"/>
        <v>69.547134826331799</v>
      </c>
      <c r="E45" s="333">
        <v>37.5</v>
      </c>
      <c r="F45" s="334">
        <f t="shared" si="1"/>
        <v>18026.834681781533</v>
      </c>
      <c r="G45" s="334">
        <f t="shared" si="2"/>
        <v>8585.5575624267622</v>
      </c>
      <c r="H45" s="334">
        <f t="shared" si="3"/>
        <v>1020.3868687800867</v>
      </c>
      <c r="I45" s="335">
        <f t="shared" si="4"/>
        <v>163684.36161699996</v>
      </c>
      <c r="J45" s="336">
        <f t="shared" si="5"/>
        <v>204605.45202124995</v>
      </c>
      <c r="M45" s="337" t="s">
        <v>178</v>
      </c>
      <c r="N45" s="333" t="s">
        <v>137</v>
      </c>
      <c r="O45" s="90">
        <f>'2026 (Cas)'!O45*1.02</f>
        <v>166232.95615644741</v>
      </c>
      <c r="P45" s="90">
        <f t="shared" si="6"/>
        <v>84.975313051219132</v>
      </c>
      <c r="Q45" s="333">
        <v>37.5</v>
      </c>
      <c r="R45" s="334">
        <f t="shared" si="7"/>
        <v>22025.866690729283</v>
      </c>
      <c r="S45" s="334">
        <f t="shared" si="8"/>
        <v>10260.105845171131</v>
      </c>
      <c r="T45" s="334">
        <f t="shared" si="9"/>
        <v>1246.7471711733556</v>
      </c>
      <c r="U45" s="335">
        <f t="shared" si="10"/>
        <v>199765.6758635212</v>
      </c>
      <c r="V45" s="336">
        <f t="shared" si="11"/>
        <v>249707.0948294015</v>
      </c>
    </row>
    <row r="46" spans="1:22" s="338" customFormat="1" ht="14.4" x14ac:dyDescent="0.3">
      <c r="A46" s="337" t="s">
        <v>79</v>
      </c>
      <c r="B46" s="333" t="s">
        <v>134</v>
      </c>
      <c r="C46" s="90">
        <f>'2026 (Cas)'!C46*1.02</f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f>'2026 (Cas)'!O46*1.02</f>
        <v>169461.47611874074</v>
      </c>
      <c r="P46" s="90">
        <f t="shared" si="6"/>
        <v>86.625674693286001</v>
      </c>
      <c r="Q46" s="333">
        <v>37.5</v>
      </c>
      <c r="R46" s="334">
        <f t="shared" si="7"/>
        <v>22453.645585733149</v>
      </c>
      <c r="S46" s="334">
        <f t="shared" si="8"/>
        <v>10459.374132893827</v>
      </c>
      <c r="T46" s="334">
        <f t="shared" si="9"/>
        <v>1270.9610708905554</v>
      </c>
      <c r="U46" s="335">
        <f t="shared" si="10"/>
        <v>203645.45690825829</v>
      </c>
      <c r="V46" s="336">
        <f t="shared" si="11"/>
        <v>254556.82113532285</v>
      </c>
    </row>
    <row r="47" spans="1:22" s="338" customFormat="1" ht="14.4" x14ac:dyDescent="0.3">
      <c r="A47" s="337" t="s">
        <v>80</v>
      </c>
      <c r="B47" s="333" t="s">
        <v>134</v>
      </c>
      <c r="C47" s="90">
        <f>'2026 (Cas)'!C47*1.02</f>
        <v>146844.77833427789</v>
      </c>
      <c r="D47" s="90">
        <f t="shared" si="0"/>
        <v>75.06442342966281</v>
      </c>
      <c r="E47" s="333">
        <v>37.5</v>
      </c>
      <c r="F47" s="334">
        <f t="shared" si="1"/>
        <v>19456.933129291821</v>
      </c>
      <c r="G47" s="334">
        <f t="shared" si="2"/>
        <v>9266.6639661730314</v>
      </c>
      <c r="H47" s="334">
        <f t="shared" si="3"/>
        <v>1101.3358375070841</v>
      </c>
      <c r="I47" s="335">
        <f t="shared" si="4"/>
        <v>176669.71126724986</v>
      </c>
      <c r="J47" s="336">
        <f t="shared" si="5"/>
        <v>220837.13908406234</v>
      </c>
      <c r="M47" s="337" t="s">
        <v>180</v>
      </c>
      <c r="N47" s="333" t="s">
        <v>137</v>
      </c>
      <c r="O47" s="90">
        <f>'2026 (Cas)'!O47*1.02</f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f>'2026 (Cas)'!C48*1.02</f>
        <v>149757.15579938298</v>
      </c>
      <c r="D48" s="90">
        <f t="shared" si="0"/>
        <v>76.553178683390669</v>
      </c>
      <c r="E48" s="333">
        <v>37.5</v>
      </c>
      <c r="F48" s="334">
        <f t="shared" si="1"/>
        <v>19842.823143418245</v>
      </c>
      <c r="G48" s="334">
        <f t="shared" si="2"/>
        <v>9450.4500266507675</v>
      </c>
      <c r="H48" s="334">
        <f t="shared" si="3"/>
        <v>1123.1786684953722</v>
      </c>
      <c r="I48" s="335">
        <f t="shared" si="4"/>
        <v>180173.60763794737</v>
      </c>
      <c r="J48" s="336">
        <f t="shared" si="5"/>
        <v>225217.00954743422</v>
      </c>
      <c r="M48" s="337" t="s">
        <v>181</v>
      </c>
      <c r="N48" s="333" t="s">
        <v>137</v>
      </c>
      <c r="O48" s="90">
        <f>'2026 (Cas)'!O48*1.02</f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f>'2026 (Cas)'!C49*1.02</f>
        <v>152669.53326448804</v>
      </c>
      <c r="D49" s="90">
        <f t="shared" si="0"/>
        <v>78.041933937118486</v>
      </c>
      <c r="E49" s="333">
        <v>37.5</v>
      </c>
      <c r="F49" s="334">
        <f t="shared" si="1"/>
        <v>20228.713157544666</v>
      </c>
      <c r="G49" s="334">
        <f t="shared" si="2"/>
        <v>9634.2360871285055</v>
      </c>
      <c r="H49" s="334">
        <f t="shared" si="3"/>
        <v>1145.0214994836604</v>
      </c>
      <c r="I49" s="335">
        <f t="shared" si="4"/>
        <v>183677.5040086449</v>
      </c>
      <c r="J49" s="336">
        <f t="shared" si="5"/>
        <v>229596.88001080614</v>
      </c>
      <c r="M49" s="337" t="s">
        <v>182</v>
      </c>
      <c r="N49" s="333" t="s">
        <v>137</v>
      </c>
      <c r="O49" s="90">
        <f>'2026 (Cas)'!O49*1.02</f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f>'2026 (Cas)'!C50*1.02</f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f>'2026 (Cas)'!O50*1.02</f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f>'2026 (Cas)'!C51*1.02</f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f>'2026 (Cas)'!O51*1.02</f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f>'2026 (Cas)'!C52*1.02</f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f>'2026 (Cas)'!O52*1.02</f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f>'2026 (Cas)'!C53*1.02</f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f>'2026 (Cas)'!O53*1.02</f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f>'2026 (Cas)'!C54*1.02</f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f>'2026 (Cas)'!O54*1.02</f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f>'2026 (Cas)'!C55*1.02</f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f>'2026 (Cas)'!O55*1.02</f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f>'2026 (Cas)'!C56*1.02</f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f>'2026 (Cas)'!O56*1.02</f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f>'2026 (Cas)'!C57*1.02</f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f>'2026 (Cas)'!O57*1.02</f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f>'2026 (Cas)'!C58*1.02</f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f>'2026 (Cas)'!O58*1.02</f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f>'2026 (Cas)'!C59*1.02</f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f>'2026 (Cas)'!O59*1.02</f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f>'2026 (Cas)'!C60*1.02</f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f>'2026 (Cas)'!O60*1.02</f>
        <v>82596.207601735776</v>
      </c>
      <c r="P60" s="90">
        <f t="shared" si="6"/>
        <v>42.221703566382509</v>
      </c>
      <c r="Q60" s="333">
        <v>37.5</v>
      </c>
      <c r="R60" s="334">
        <f t="shared" si="7"/>
        <v>10943.997507229991</v>
      </c>
      <c r="S60" s="334">
        <f t="shared" si="8"/>
        <v>5097.9411784386339</v>
      </c>
      <c r="T60" s="334">
        <f t="shared" si="9"/>
        <v>619.47155701301824</v>
      </c>
      <c r="U60" s="335">
        <f t="shared" si="10"/>
        <v>99257.617844417415</v>
      </c>
      <c r="V60" s="336">
        <f t="shared" si="11"/>
        <v>124072.02230552176</v>
      </c>
    </row>
    <row r="61" spans="1:22" s="338" customFormat="1" ht="14.4" x14ac:dyDescent="0.3">
      <c r="A61" s="337" t="s">
        <v>94</v>
      </c>
      <c r="B61" s="333" t="s">
        <v>134</v>
      </c>
      <c r="C61" s="90">
        <f>'2026 (Cas)'!C61*1.02</f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f>'2026 (Cas)'!O61*1.02</f>
        <v>86965.342401007016</v>
      </c>
      <c r="P61" s="90">
        <f t="shared" si="6"/>
        <v>44.455127105946076</v>
      </c>
      <c r="Q61" s="333">
        <v>37.5</v>
      </c>
      <c r="R61" s="334">
        <f t="shared" si="7"/>
        <v>11522.90786813343</v>
      </c>
      <c r="S61" s="334">
        <f t="shared" si="8"/>
        <v>5367.6096396681542</v>
      </c>
      <c r="T61" s="334">
        <f t="shared" si="9"/>
        <v>652.24006800755262</v>
      </c>
      <c r="U61" s="335">
        <f t="shared" si="10"/>
        <v>104508.09997681616</v>
      </c>
      <c r="V61" s="336">
        <f t="shared" si="11"/>
        <v>130635.1249710202</v>
      </c>
    </row>
    <row r="62" spans="1:22" s="338" customFormat="1" ht="14.4" x14ac:dyDescent="0.3">
      <c r="A62" s="337" t="s">
        <v>95</v>
      </c>
      <c r="B62" s="333" t="s">
        <v>134</v>
      </c>
      <c r="C62" s="90">
        <f>'2026 (Cas)'!C62*1.02</f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f>'2026 (Cas)'!O62*1.02</f>
        <v>91373.142110006302</v>
      </c>
      <c r="P62" s="90">
        <f t="shared" si="6"/>
        <v>46.708315455594274</v>
      </c>
      <c r="Q62" s="333">
        <v>37.5</v>
      </c>
      <c r="R62" s="334">
        <f t="shared" si="7"/>
        <v>12106.941329575835</v>
      </c>
      <c r="S62" s="334">
        <f t="shared" si="8"/>
        <v>5639.6645474572269</v>
      </c>
      <c r="T62" s="334">
        <f t="shared" si="9"/>
        <v>685.29856582504726</v>
      </c>
      <c r="U62" s="335">
        <f t="shared" si="10"/>
        <v>109805.04655286443</v>
      </c>
      <c r="V62" s="336">
        <f t="shared" si="11"/>
        <v>137256.30819108052</v>
      </c>
    </row>
    <row r="63" spans="1:22" s="338" customFormat="1" ht="14.4" x14ac:dyDescent="0.3">
      <c r="A63" s="337" t="s">
        <v>96</v>
      </c>
      <c r="B63" s="333" t="s">
        <v>134</v>
      </c>
      <c r="C63" s="90">
        <f>'2026 (Cas)'!C63*1.02</f>
        <v>77335.505472264515</v>
      </c>
      <c r="D63" s="90">
        <f t="shared" si="0"/>
        <v>39.53252675898505</v>
      </c>
      <c r="E63" s="333">
        <v>37.5</v>
      </c>
      <c r="F63" s="334">
        <f t="shared" si="1"/>
        <v>10246.954475075048</v>
      </c>
      <c r="G63" s="334">
        <f t="shared" si="2"/>
        <v>4880.2698331856545</v>
      </c>
      <c r="H63" s="334">
        <f t="shared" si="3"/>
        <v>580.01629104198389</v>
      </c>
      <c r="I63" s="335">
        <f t="shared" si="4"/>
        <v>93042.746071567206</v>
      </c>
      <c r="J63" s="336">
        <f t="shared" si="5"/>
        <v>116303.432589459</v>
      </c>
      <c r="M63" s="337" t="s">
        <v>196</v>
      </c>
      <c r="N63" s="333" t="s">
        <v>137</v>
      </c>
      <c r="O63" s="90">
        <f>'2026 (Cas)'!O63*1.02</f>
        <v>95791.176648051289</v>
      </c>
      <c r="P63" s="90">
        <f t="shared" si="6"/>
        <v>48.966735666735481</v>
      </c>
      <c r="Q63" s="333">
        <v>37.5</v>
      </c>
      <c r="R63" s="334">
        <f t="shared" si="7"/>
        <v>12692.330905866796</v>
      </c>
      <c r="S63" s="334">
        <f t="shared" si="8"/>
        <v>5912.3511616885353</v>
      </c>
      <c r="T63" s="334">
        <f t="shared" si="9"/>
        <v>718.43382486038468</v>
      </c>
      <c r="U63" s="335">
        <f t="shared" si="10"/>
        <v>115114.29254046701</v>
      </c>
      <c r="V63" s="336">
        <f t="shared" si="11"/>
        <v>143892.86567558377</v>
      </c>
    </row>
    <row r="64" spans="1:22" s="338" customFormat="1" ht="14.4" x14ac:dyDescent="0.3">
      <c r="A64" s="337" t="s">
        <v>97</v>
      </c>
      <c r="B64" s="333" t="s">
        <v>134</v>
      </c>
      <c r="C64" s="90">
        <f>'2026 (Cas)'!C64*1.02</f>
        <v>81753.540010309458</v>
      </c>
      <c r="D64" s="90">
        <f t="shared" si="0"/>
        <v>41.790946970126242</v>
      </c>
      <c r="E64" s="333">
        <v>37.5</v>
      </c>
      <c r="F64" s="334">
        <f t="shared" si="1"/>
        <v>10832.344051366004</v>
      </c>
      <c r="G64" s="334">
        <f t="shared" si="2"/>
        <v>5159.070631684679</v>
      </c>
      <c r="H64" s="334">
        <f t="shared" si="3"/>
        <v>613.15155007732096</v>
      </c>
      <c r="I64" s="335">
        <f t="shared" si="4"/>
        <v>98358.106243437462</v>
      </c>
      <c r="J64" s="336">
        <f t="shared" si="5"/>
        <v>122947.63280429682</v>
      </c>
      <c r="M64" s="337" t="s">
        <v>197</v>
      </c>
      <c r="N64" s="333" t="s">
        <v>137</v>
      </c>
      <c r="O64" s="90">
        <f>'2026 (Cas)'!O64*1.02</f>
        <v>99374.504017260959</v>
      </c>
      <c r="P64" s="90">
        <f t="shared" si="6"/>
        <v>50.798468507226048</v>
      </c>
      <c r="Q64" s="333">
        <v>37.5</v>
      </c>
      <c r="R64" s="334">
        <f t="shared" si="7"/>
        <v>13167.121782287079</v>
      </c>
      <c r="S64" s="334">
        <f t="shared" si="8"/>
        <v>6133.5186060753686</v>
      </c>
      <c r="T64" s="334">
        <f t="shared" si="9"/>
        <v>745.3087801294572</v>
      </c>
      <c r="U64" s="335">
        <f t="shared" si="10"/>
        <v>119420.45318575286</v>
      </c>
      <c r="V64" s="336">
        <f t="shared" si="11"/>
        <v>149275.56648219109</v>
      </c>
    </row>
    <row r="65" spans="1:22" s="338" customFormat="1" ht="14.4" x14ac:dyDescent="0.3">
      <c r="A65" s="337" t="s">
        <v>98</v>
      </c>
      <c r="B65" s="333" t="s">
        <v>134</v>
      </c>
      <c r="C65" s="90">
        <f>'2026 (Cas)'!C65*1.02</f>
        <v>86171.574548354416</v>
      </c>
      <c r="D65" s="90">
        <f t="shared" si="0"/>
        <v>44.049367181267435</v>
      </c>
      <c r="E65" s="333">
        <v>37.5</v>
      </c>
      <c r="F65" s="334">
        <f t="shared" si="1"/>
        <v>11417.73362765696</v>
      </c>
      <c r="G65" s="334">
        <f t="shared" si="2"/>
        <v>5437.8714301837053</v>
      </c>
      <c r="H65" s="334">
        <f t="shared" si="3"/>
        <v>646.28680911265815</v>
      </c>
      <c r="I65" s="335">
        <f t="shared" si="4"/>
        <v>103673.46641530773</v>
      </c>
      <c r="J65" s="336">
        <f t="shared" si="5"/>
        <v>129591.83301913466</v>
      </c>
      <c r="M65" s="337" t="s">
        <v>198</v>
      </c>
      <c r="N65" s="333" t="s">
        <v>137</v>
      </c>
      <c r="O65" s="90">
        <f>'2026 (Cas)'!O65*1.02</f>
        <v>102961.24299615255</v>
      </c>
      <c r="P65" s="90">
        <f t="shared" si="6"/>
        <v>52.631945301547624</v>
      </c>
      <c r="Q65" s="333">
        <v>37.5</v>
      </c>
      <c r="R65" s="334">
        <f t="shared" si="7"/>
        <v>13642.364696990213</v>
      </c>
      <c r="S65" s="334">
        <f t="shared" si="8"/>
        <v>6354.8966192762809</v>
      </c>
      <c r="T65" s="334">
        <f t="shared" si="9"/>
        <v>772.20932247114411</v>
      </c>
      <c r="U65" s="335">
        <f t="shared" si="10"/>
        <v>123730.71363489018</v>
      </c>
      <c r="V65" s="336">
        <f t="shared" si="11"/>
        <v>154663.39204361272</v>
      </c>
    </row>
    <row r="66" spans="1:22" s="338" customFormat="1" ht="14.4" x14ac:dyDescent="0.3">
      <c r="A66" s="337" t="s">
        <v>99</v>
      </c>
      <c r="B66" s="333" t="s">
        <v>134</v>
      </c>
      <c r="C66" s="90">
        <f>'2026 (Cas)'!C66*1.02</f>
        <v>90589.609086399374</v>
      </c>
      <c r="D66" s="90">
        <f t="shared" si="0"/>
        <v>46.307787392408628</v>
      </c>
      <c r="E66" s="333">
        <v>37.5</v>
      </c>
      <c r="F66" s="334">
        <f t="shared" si="1"/>
        <v>12003.123203947918</v>
      </c>
      <c r="G66" s="334">
        <f t="shared" si="2"/>
        <v>5716.6722286827317</v>
      </c>
      <c r="H66" s="334">
        <f t="shared" si="3"/>
        <v>679.42206814799533</v>
      </c>
      <c r="I66" s="335">
        <f t="shared" si="4"/>
        <v>108988.82658717802</v>
      </c>
      <c r="J66" s="336">
        <f t="shared" si="5"/>
        <v>136236.03323397253</v>
      </c>
      <c r="M66" s="337" t="s">
        <v>199</v>
      </c>
      <c r="N66" s="333" t="s">
        <v>137</v>
      </c>
      <c r="O66" s="90">
        <f>'2026 (Cas)'!O66*1.02</f>
        <v>106546.84477181685</v>
      </c>
      <c r="P66" s="90">
        <f t="shared" si="6"/>
        <v>54.464840777925538</v>
      </c>
      <c r="Q66" s="333">
        <v>37.5</v>
      </c>
      <c r="R66" s="334">
        <f t="shared" si="7"/>
        <v>14117.456932265733</v>
      </c>
      <c r="S66" s="334">
        <f t="shared" si="8"/>
        <v>6576.2044428725003</v>
      </c>
      <c r="T66" s="334">
        <f t="shared" si="9"/>
        <v>799.10133578862633</v>
      </c>
      <c r="U66" s="335">
        <f t="shared" si="10"/>
        <v>128039.60748274371</v>
      </c>
      <c r="V66" s="336">
        <f t="shared" si="11"/>
        <v>160049.50935342963</v>
      </c>
    </row>
    <row r="67" spans="1:22" s="338" customFormat="1" ht="14.4" x14ac:dyDescent="0.3">
      <c r="A67" s="337" t="s">
        <v>100</v>
      </c>
      <c r="B67" s="333" t="s">
        <v>134</v>
      </c>
      <c r="C67" s="90">
        <f>'2026 (Cas)'!C67*1.02</f>
        <v>94184.308487882023</v>
      </c>
      <c r="D67" s="90">
        <f t="shared" si="0"/>
        <v>48.145333412335859</v>
      </c>
      <c r="E67" s="333">
        <v>37.5</v>
      </c>
      <c r="F67" s="334">
        <f t="shared" si="1"/>
        <v>12479.420874644369</v>
      </c>
      <c r="G67" s="334">
        <f t="shared" si="2"/>
        <v>5943.5163275386949</v>
      </c>
      <c r="H67" s="334">
        <f t="shared" si="3"/>
        <v>706.3823136591152</v>
      </c>
      <c r="I67" s="335">
        <f t="shared" si="4"/>
        <v>113313.6280037242</v>
      </c>
      <c r="J67" s="336">
        <f t="shared" si="5"/>
        <v>141642.03500465525</v>
      </c>
      <c r="M67" s="337" t="s">
        <v>200</v>
      </c>
      <c r="N67" s="333" t="s">
        <v>137</v>
      </c>
      <c r="O67" s="90">
        <f>'2026 (Cas)'!O67*1.02</f>
        <v>110129.03493779924</v>
      </c>
      <c r="P67" s="90">
        <f t="shared" si="6"/>
        <v>56.295992300472463</v>
      </c>
      <c r="Q67" s="333">
        <v>37.5</v>
      </c>
      <c r="R67" s="334">
        <f t="shared" si="7"/>
        <v>14592.0971292584</v>
      </c>
      <c r="S67" s="334">
        <f t="shared" si="8"/>
        <v>6797.3016976546414</v>
      </c>
      <c r="T67" s="334">
        <f t="shared" si="9"/>
        <v>825.9677620334943</v>
      </c>
      <c r="U67" s="335">
        <f t="shared" si="10"/>
        <v>132344.40152674576</v>
      </c>
      <c r="V67" s="336">
        <f t="shared" si="11"/>
        <v>165430.5019084322</v>
      </c>
    </row>
    <row r="68" spans="1:22" s="338" customFormat="1" ht="14.4" x14ac:dyDescent="0.3">
      <c r="A68" s="337" t="s">
        <v>101</v>
      </c>
      <c r="B68" s="333" t="s">
        <v>134</v>
      </c>
      <c r="C68" s="90">
        <f>'2026 (Cas)'!C68*1.02</f>
        <v>97771.047466773613</v>
      </c>
      <c r="D68" s="90">
        <f t="shared" si="0"/>
        <v>49.978810206657442</v>
      </c>
      <c r="E68" s="333">
        <v>37.5</v>
      </c>
      <c r="F68" s="334">
        <f t="shared" si="1"/>
        <v>12954.663789347504</v>
      </c>
      <c r="G68" s="334">
        <f t="shared" si="2"/>
        <v>6169.8580826135794</v>
      </c>
      <c r="H68" s="334">
        <f t="shared" si="3"/>
        <v>733.2828560008021</v>
      </c>
      <c r="I68" s="335">
        <f t="shared" si="4"/>
        <v>117628.85219473549</v>
      </c>
      <c r="J68" s="336">
        <f t="shared" si="5"/>
        <v>147036.06524341938</v>
      </c>
      <c r="M68" s="337" t="s">
        <v>201</v>
      </c>
      <c r="N68" s="333" t="s">
        <v>137</v>
      </c>
      <c r="O68" s="90">
        <f>'2026 (Cas)'!O68*1.02</f>
        <v>115649.019403094</v>
      </c>
      <c r="P68" s="90">
        <f t="shared" si="6"/>
        <v>59.11770959902568</v>
      </c>
      <c r="Q68" s="333">
        <v>37.5</v>
      </c>
      <c r="R68" s="334">
        <f t="shared" si="7"/>
        <v>15323.495070909956</v>
      </c>
      <c r="S68" s="334">
        <f t="shared" si="8"/>
        <v>7138.0020388332159</v>
      </c>
      <c r="T68" s="334">
        <f t="shared" si="9"/>
        <v>867.36764552320494</v>
      </c>
      <c r="U68" s="335">
        <f t="shared" si="10"/>
        <v>138977.88415836036</v>
      </c>
      <c r="V68" s="336">
        <f t="shared" si="11"/>
        <v>173722.35519795044</v>
      </c>
    </row>
    <row r="69" spans="1:22" s="338" customFormat="1" ht="14.4" x14ac:dyDescent="0.3">
      <c r="A69" s="337" t="s">
        <v>102</v>
      </c>
      <c r="B69" s="333" t="s">
        <v>134</v>
      </c>
      <c r="C69" s="90">
        <f>'2026 (Cas)'!C69*1.02</f>
        <v>101362.3352585744</v>
      </c>
      <c r="D69" s="90">
        <f t="shared" si="0"/>
        <v>51.814612272753685</v>
      </c>
      <c r="E69" s="333">
        <v>37.5</v>
      </c>
      <c r="F69" s="334">
        <f t="shared" si="1"/>
        <v>13430.509421761109</v>
      </c>
      <c r="G69" s="334">
        <f t="shared" si="2"/>
        <v>6396.4868912776546</v>
      </c>
      <c r="H69" s="334">
        <f t="shared" si="3"/>
        <v>760.21751443930793</v>
      </c>
      <c r="I69" s="335">
        <f t="shared" si="4"/>
        <v>121949.54908605247</v>
      </c>
      <c r="J69" s="336">
        <f t="shared" si="5"/>
        <v>152436.9363575656</v>
      </c>
      <c r="M69" s="337" t="s">
        <v>202</v>
      </c>
      <c r="N69" s="333" t="s">
        <v>137</v>
      </c>
      <c r="O69" s="90">
        <f>'2026 (Cas)'!O69*1.02</f>
        <v>119787.30194722419</v>
      </c>
      <c r="P69" s="90">
        <f t="shared" si="6"/>
        <v>61.23312559602514</v>
      </c>
      <c r="Q69" s="333">
        <v>37.5</v>
      </c>
      <c r="R69" s="334">
        <f t="shared" si="7"/>
        <v>15871.817508007205</v>
      </c>
      <c r="S69" s="334">
        <f t="shared" si="8"/>
        <v>7393.4220103101106</v>
      </c>
      <c r="T69" s="334">
        <f t="shared" si="9"/>
        <v>898.40476460418142</v>
      </c>
      <c r="U69" s="335">
        <f t="shared" si="10"/>
        <v>143950.94623014567</v>
      </c>
      <c r="V69" s="336">
        <f t="shared" si="11"/>
        <v>179938.68278768208</v>
      </c>
    </row>
    <row r="70" spans="1:22" s="338" customFormat="1" ht="14.4" x14ac:dyDescent="0.3">
      <c r="A70" s="337" t="s">
        <v>103</v>
      </c>
      <c r="B70" s="333" t="s">
        <v>134</v>
      </c>
      <c r="C70" s="90">
        <f>'2026 (Cas)'!C70*1.02</f>
        <v>104947.93703423865</v>
      </c>
      <c r="D70" s="90">
        <f t="shared" ref="D70:D87" si="12">+C70*12/313/75</f>
        <v>53.647507749131584</v>
      </c>
      <c r="E70" s="333">
        <v>37.5</v>
      </c>
      <c r="F70" s="334">
        <f t="shared" ref="F70:F87" si="13">C70*F$4</f>
        <v>13905.601657036623</v>
      </c>
      <c r="G70" s="334">
        <f t="shared" ref="G70:G87" si="14">(C70+F70)*5.5722%</f>
        <v>6622.7568829552401</v>
      </c>
      <c r="H70" s="334">
        <f t="shared" ref="H70:H87" si="15">(C70)*0.75%</f>
        <v>787.10952775678993</v>
      </c>
      <c r="I70" s="335">
        <f t="shared" ref="I70:I87" si="16">C70+F70+G70+H70</f>
        <v>126263.40510198731</v>
      </c>
      <c r="J70" s="336">
        <f t="shared" ref="J70:J87" si="17">I70*1.25</f>
        <v>157829.25637748415</v>
      </c>
      <c r="M70" s="337" t="s">
        <v>203</v>
      </c>
      <c r="N70" s="333" t="s">
        <v>137</v>
      </c>
      <c r="O70" s="90">
        <f>'2026 (Cas)'!O70*1.02</f>
        <v>123918.76127199054</v>
      </c>
      <c r="P70" s="90">
        <f t="shared" ref="P70:P84" si="18">+O70*12/313/75</f>
        <v>63.345053685362579</v>
      </c>
      <c r="Q70" s="333">
        <v>37.5</v>
      </c>
      <c r="R70" s="334">
        <f t="shared" ref="R70:R84" si="19">O70*R$4</f>
        <v>16419.235868538748</v>
      </c>
      <c r="S70" s="334">
        <f t="shared" ref="S70:S84" si="20">(O70+R70)*5.45%</f>
        <v>7648.4208441588471</v>
      </c>
      <c r="T70" s="334">
        <f t="shared" ref="T70:T84" si="21">(O70)*0.75%</f>
        <v>929.39070953992905</v>
      </c>
      <c r="U70" s="335">
        <f t="shared" ref="U70:U84" si="22">O70+R70+S70+T70</f>
        <v>148915.80869422809</v>
      </c>
      <c r="V70" s="336">
        <f t="shared" ref="V70:V84" si="23">U70*1.25</f>
        <v>186144.76086778511</v>
      </c>
    </row>
    <row r="71" spans="1:22" s="338" customFormat="1" ht="14.4" x14ac:dyDescent="0.3">
      <c r="A71" s="337" t="s">
        <v>104</v>
      </c>
      <c r="B71" s="333" t="s">
        <v>134</v>
      </c>
      <c r="C71" s="90">
        <f>'2026 (Cas)'!C71*1.02</f>
        <v>110473.60751566994</v>
      </c>
      <c r="D71" s="90">
        <f t="shared" si="12"/>
        <v>56.472131637403159</v>
      </c>
      <c r="E71" s="333">
        <v>37.5</v>
      </c>
      <c r="F71" s="334">
        <f t="shared" si="13"/>
        <v>14637.752995826268</v>
      </c>
      <c r="G71" s="334">
        <f t="shared" si="14"/>
        <v>6971.4552304215904</v>
      </c>
      <c r="H71" s="334">
        <f t="shared" si="15"/>
        <v>828.55205636752453</v>
      </c>
      <c r="I71" s="335">
        <f t="shared" si="16"/>
        <v>132911.36779828533</v>
      </c>
      <c r="J71" s="336">
        <f t="shared" si="17"/>
        <v>166139.20974785666</v>
      </c>
      <c r="M71" s="337" t="s">
        <v>204</v>
      </c>
      <c r="N71" s="333" t="s">
        <v>137</v>
      </c>
      <c r="O71" s="90">
        <f>'2026 (Cas)'!O71*1.02</f>
        <v>128058.18101934798</v>
      </c>
      <c r="P71" s="90">
        <f t="shared" si="18"/>
        <v>65.461051000305673</v>
      </c>
      <c r="Q71" s="333">
        <v>37.5</v>
      </c>
      <c r="R71" s="334">
        <f t="shared" si="19"/>
        <v>16967.708985063608</v>
      </c>
      <c r="S71" s="334">
        <f t="shared" si="20"/>
        <v>7903.9110052404303</v>
      </c>
      <c r="T71" s="334">
        <f t="shared" si="21"/>
        <v>960.43635764510975</v>
      </c>
      <c r="U71" s="335">
        <f t="shared" si="22"/>
        <v>153890.23736729712</v>
      </c>
      <c r="V71" s="336">
        <f t="shared" si="23"/>
        <v>192362.79670912138</v>
      </c>
    </row>
    <row r="72" spans="1:22" s="338" customFormat="1" ht="14.4" x14ac:dyDescent="0.3">
      <c r="A72" s="337" t="s">
        <v>105</v>
      </c>
      <c r="B72" s="333" t="s">
        <v>134</v>
      </c>
      <c r="C72" s="90">
        <f>'2026 (Cas)'!C72*1.02</f>
        <v>114616.43887270926</v>
      </c>
      <c r="D72" s="90">
        <f t="shared" si="12"/>
        <v>58.589872906177249</v>
      </c>
      <c r="E72" s="333">
        <v>37.5</v>
      </c>
      <c r="F72" s="334">
        <f t="shared" si="13"/>
        <v>15186.678150633978</v>
      </c>
      <c r="G72" s="334">
        <f t="shared" si="14"/>
        <v>7232.8892867747309</v>
      </c>
      <c r="H72" s="334">
        <f t="shared" si="15"/>
        <v>859.62329154531938</v>
      </c>
      <c r="I72" s="335">
        <f t="shared" si="16"/>
        <v>137895.62960166327</v>
      </c>
      <c r="J72" s="336">
        <f t="shared" si="17"/>
        <v>172369.53700207907</v>
      </c>
      <c r="M72" s="337" t="s">
        <v>205</v>
      </c>
      <c r="N72" s="333" t="s">
        <v>137</v>
      </c>
      <c r="O72" s="90">
        <f>'2026 (Cas)'!O72*1.02</f>
        <v>132190.77754734163</v>
      </c>
      <c r="P72" s="90">
        <f t="shared" si="18"/>
        <v>67.573560407586768</v>
      </c>
      <c r="Q72" s="333">
        <v>37.5</v>
      </c>
      <c r="R72" s="334">
        <f t="shared" si="19"/>
        <v>17515.278025022766</v>
      </c>
      <c r="S72" s="334">
        <f t="shared" si="20"/>
        <v>8158.9800286938589</v>
      </c>
      <c r="T72" s="334">
        <f t="shared" si="21"/>
        <v>991.43083160506217</v>
      </c>
      <c r="U72" s="335">
        <f t="shared" si="22"/>
        <v>158856.46643266332</v>
      </c>
      <c r="V72" s="336">
        <f t="shared" si="23"/>
        <v>198570.58304082917</v>
      </c>
    </row>
    <row r="73" spans="1:22" s="338" customFormat="1" ht="14.4" x14ac:dyDescent="0.3">
      <c r="A73" s="337" t="s">
        <v>106</v>
      </c>
      <c r="B73" s="333" t="s">
        <v>134</v>
      </c>
      <c r="C73" s="90">
        <f>'2026 (Cas)'!C73*1.02</f>
        <v>118762.68183943046</v>
      </c>
      <c r="D73" s="90">
        <f t="shared" si="12"/>
        <v>60.709358128782348</v>
      </c>
      <c r="E73" s="333">
        <v>37.5</v>
      </c>
      <c r="F73" s="334">
        <f t="shared" si="13"/>
        <v>15736.055343724536</v>
      </c>
      <c r="G73" s="334">
        <f t="shared" si="14"/>
        <v>7494.5386333197621</v>
      </c>
      <c r="H73" s="334">
        <f t="shared" si="15"/>
        <v>890.72011379572837</v>
      </c>
      <c r="I73" s="335">
        <f t="shared" si="16"/>
        <v>142883.99593027047</v>
      </c>
      <c r="J73" s="336">
        <f t="shared" si="17"/>
        <v>178604.9949128381</v>
      </c>
      <c r="M73" s="337" t="s">
        <v>206</v>
      </c>
      <c r="N73" s="333" t="s">
        <v>137</v>
      </c>
      <c r="O73" s="90">
        <f>'2026 (Cas)'!O73*1.02</f>
        <v>136334.74610760825</v>
      </c>
      <c r="P73" s="90">
        <f t="shared" si="18"/>
        <v>69.691882994304535</v>
      </c>
      <c r="Q73" s="333">
        <v>37.5</v>
      </c>
      <c r="R73" s="334">
        <f t="shared" si="19"/>
        <v>18064.353859258095</v>
      </c>
      <c r="S73" s="334">
        <f t="shared" si="20"/>
        <v>8414.7509481942161</v>
      </c>
      <c r="T73" s="334">
        <f t="shared" si="21"/>
        <v>1022.5105958070619</v>
      </c>
      <c r="U73" s="335">
        <f t="shared" si="22"/>
        <v>163836.3615108676</v>
      </c>
      <c r="V73" s="336">
        <f t="shared" si="23"/>
        <v>204795.4518885845</v>
      </c>
    </row>
    <row r="74" spans="1:22" s="338" customFormat="1" ht="14.4" x14ac:dyDescent="0.3">
      <c r="A74" s="337" t="s">
        <v>107</v>
      </c>
      <c r="B74" s="333" t="s">
        <v>134</v>
      </c>
      <c r="C74" s="90">
        <f>'2026 (Cas)'!C74*1.02</f>
        <v>122906.65039969709</v>
      </c>
      <c r="D74" s="90">
        <f t="shared" si="12"/>
        <v>62.827680715500115</v>
      </c>
      <c r="E74" s="333">
        <v>37.5</v>
      </c>
      <c r="F74" s="334">
        <f t="shared" si="13"/>
        <v>16285.131177959865</v>
      </c>
      <c r="G74" s="334">
        <f t="shared" si="14"/>
        <v>7756.0444530701998</v>
      </c>
      <c r="H74" s="334">
        <f t="shared" si="15"/>
        <v>921.79987799772812</v>
      </c>
      <c r="I74" s="335">
        <f t="shared" si="16"/>
        <v>147869.62590872488</v>
      </c>
      <c r="J74" s="336">
        <f t="shared" si="17"/>
        <v>184837.03238590609</v>
      </c>
      <c r="M74" s="337" t="s">
        <v>207</v>
      </c>
      <c r="N74" s="333" t="s">
        <v>137</v>
      </c>
      <c r="O74" s="90">
        <f>'2026 (Cas)'!O74*1.02</f>
        <v>140466.20543237464</v>
      </c>
      <c r="P74" s="90">
        <f t="shared" si="18"/>
        <v>71.803811083641989</v>
      </c>
      <c r="Q74" s="333">
        <v>37.5</v>
      </c>
      <c r="R74" s="334">
        <f t="shared" si="19"/>
        <v>18611.77221978964</v>
      </c>
      <c r="S74" s="334">
        <f t="shared" si="20"/>
        <v>8669.7497820429544</v>
      </c>
      <c r="T74" s="334">
        <f t="shared" si="21"/>
        <v>1053.4965407428099</v>
      </c>
      <c r="U74" s="335">
        <f t="shared" si="22"/>
        <v>168801.22397495006</v>
      </c>
      <c r="V74" s="336">
        <f t="shared" si="23"/>
        <v>211001.52996868757</v>
      </c>
    </row>
    <row r="75" spans="1:22" s="338" customFormat="1" ht="14.4" x14ac:dyDescent="0.3">
      <c r="A75" s="337" t="s">
        <v>108</v>
      </c>
      <c r="B75" s="333" t="s">
        <v>134</v>
      </c>
      <c r="C75" s="90">
        <f>'2026 (Cas)'!C75*1.02</f>
        <v>127047.20735028184</v>
      </c>
      <c r="D75" s="90">
        <f t="shared" si="12"/>
        <v>64.944259348386893</v>
      </c>
      <c r="E75" s="333">
        <v>37.5</v>
      </c>
      <c r="F75" s="334">
        <f t="shared" si="13"/>
        <v>16833.754973912346</v>
      </c>
      <c r="G75" s="334">
        <f t="shared" si="14"/>
        <v>8017.3349826287467</v>
      </c>
      <c r="H75" s="334">
        <f t="shared" si="15"/>
        <v>952.85405512711372</v>
      </c>
      <c r="I75" s="335">
        <f t="shared" si="16"/>
        <v>152851.15136195003</v>
      </c>
      <c r="J75" s="336">
        <f t="shared" si="17"/>
        <v>191063.93920243753</v>
      </c>
      <c r="M75" s="337" t="s">
        <v>208</v>
      </c>
      <c r="N75" s="333" t="s">
        <v>137</v>
      </c>
      <c r="O75" s="90">
        <f>'2026 (Cas)'!O75*1.02</f>
        <v>144603.35077327749</v>
      </c>
      <c r="P75" s="90">
        <f t="shared" si="18"/>
        <v>73.918645762697764</v>
      </c>
      <c r="Q75" s="333">
        <v>37.5</v>
      </c>
      <c r="R75" s="334">
        <f t="shared" si="19"/>
        <v>19159.943977459268</v>
      </c>
      <c r="S75" s="334">
        <f t="shared" si="20"/>
        <v>8925.0995639151533</v>
      </c>
      <c r="T75" s="334">
        <f t="shared" si="21"/>
        <v>1084.5251307995811</v>
      </c>
      <c r="U75" s="335">
        <f t="shared" si="22"/>
        <v>173772.91944545152</v>
      </c>
      <c r="V75" s="336">
        <f t="shared" si="23"/>
        <v>217216.14930681442</v>
      </c>
    </row>
    <row r="76" spans="1:22" s="338" customFormat="1" ht="14.4" x14ac:dyDescent="0.3">
      <c r="A76" s="337" t="s">
        <v>109</v>
      </c>
      <c r="B76" s="333" t="s">
        <v>134</v>
      </c>
      <c r="C76" s="90">
        <f>'2026 (Cas)'!C76*1.02</f>
        <v>131191.17591054848</v>
      </c>
      <c r="D76" s="90">
        <f t="shared" si="12"/>
        <v>67.06258193510466</v>
      </c>
      <c r="E76" s="333">
        <v>37.5</v>
      </c>
      <c r="F76" s="334">
        <f t="shared" si="13"/>
        <v>17382.830808147675</v>
      </c>
      <c r="G76" s="334">
        <f t="shared" si="14"/>
        <v>8278.8408023791853</v>
      </c>
      <c r="H76" s="334">
        <f t="shared" si="15"/>
        <v>983.93381932911359</v>
      </c>
      <c r="I76" s="335">
        <f t="shared" si="16"/>
        <v>157836.78134040444</v>
      </c>
      <c r="J76" s="336">
        <f t="shared" si="17"/>
        <v>197295.97667550555</v>
      </c>
      <c r="M76" s="337" t="s">
        <v>209</v>
      </c>
      <c r="N76" s="333" t="s">
        <v>137</v>
      </c>
      <c r="O76" s="90">
        <f>'2026 (Cas)'!O76*1.02</f>
        <v>148737.08450449846</v>
      </c>
      <c r="P76" s="90">
        <f t="shared" si="18"/>
        <v>76.031736487922529</v>
      </c>
      <c r="Q76" s="333">
        <v>37.5</v>
      </c>
      <c r="R76" s="334">
        <f t="shared" si="19"/>
        <v>19707.663696846048</v>
      </c>
      <c r="S76" s="334">
        <f t="shared" si="20"/>
        <v>9180.2387769732759</v>
      </c>
      <c r="T76" s="334">
        <f t="shared" si="21"/>
        <v>1115.5281337837384</v>
      </c>
      <c r="U76" s="335">
        <f t="shared" si="22"/>
        <v>178740.51511210154</v>
      </c>
      <c r="V76" s="336">
        <f t="shared" si="23"/>
        <v>223425.64389012693</v>
      </c>
    </row>
    <row r="77" spans="1:22" s="338" customFormat="1" ht="14.4" x14ac:dyDescent="0.3">
      <c r="A77" s="337" t="s">
        <v>110</v>
      </c>
      <c r="B77" s="333" t="s">
        <v>134</v>
      </c>
      <c r="C77" s="90">
        <f>'2026 (Cas)'!C77*1.02</f>
        <v>135328.3212514513</v>
      </c>
      <c r="D77" s="90">
        <f t="shared" si="12"/>
        <v>69.177416614160421</v>
      </c>
      <c r="E77" s="333">
        <v>37.5</v>
      </c>
      <c r="F77" s="334">
        <f t="shared" si="13"/>
        <v>17931.0025658173</v>
      </c>
      <c r="G77" s="334">
        <f t="shared" si="14"/>
        <v>8539.9160417458406</v>
      </c>
      <c r="H77" s="334">
        <f t="shared" si="15"/>
        <v>1014.9624093858847</v>
      </c>
      <c r="I77" s="335">
        <f t="shared" si="16"/>
        <v>162814.20226840032</v>
      </c>
      <c r="J77" s="336">
        <f t="shared" si="17"/>
        <v>203517.7528355004</v>
      </c>
      <c r="M77" s="337" t="s">
        <v>210</v>
      </c>
      <c r="N77" s="333" t="s">
        <v>137</v>
      </c>
      <c r="O77" s="90">
        <f>'2026 (Cas)'!O77*1.02</f>
        <v>152878.77865831045</v>
      </c>
      <c r="P77" s="90">
        <f t="shared" si="18"/>
        <v>78.148896438752956</v>
      </c>
      <c r="Q77" s="333">
        <v>37.5</v>
      </c>
      <c r="R77" s="334">
        <f t="shared" si="19"/>
        <v>20256.438172226135</v>
      </c>
      <c r="S77" s="334">
        <f t="shared" si="20"/>
        <v>9435.8693172642434</v>
      </c>
      <c r="T77" s="334">
        <f t="shared" si="21"/>
        <v>1146.5908399373284</v>
      </c>
      <c r="U77" s="335">
        <f t="shared" si="22"/>
        <v>183717.67698773814</v>
      </c>
      <c r="V77" s="336">
        <f t="shared" si="23"/>
        <v>229647.09623467267</v>
      </c>
    </row>
    <row r="78" spans="1:22" s="338" customFormat="1" ht="14.4" x14ac:dyDescent="0.3">
      <c r="A78" s="337" t="s">
        <v>111</v>
      </c>
      <c r="B78" s="333" t="s">
        <v>134</v>
      </c>
      <c r="C78" s="90">
        <f>'2026 (Cas)'!C78*1.02</f>
        <v>139473.42701494522</v>
      </c>
      <c r="D78" s="90">
        <f t="shared" si="12"/>
        <v>71.296320518821844</v>
      </c>
      <c r="E78" s="333">
        <v>37.5</v>
      </c>
      <c r="F78" s="334">
        <f t="shared" si="13"/>
        <v>18480.229079480243</v>
      </c>
      <c r="G78" s="334">
        <f t="shared" si="14"/>
        <v>8801.4936248935755</v>
      </c>
      <c r="H78" s="334">
        <f t="shared" si="15"/>
        <v>1046.050702612089</v>
      </c>
      <c r="I78" s="335">
        <f t="shared" si="16"/>
        <v>167801.20042193113</v>
      </c>
      <c r="J78" s="336">
        <f t="shared" si="17"/>
        <v>209751.50052741391</v>
      </c>
      <c r="M78" s="337" t="s">
        <v>211</v>
      </c>
      <c r="N78" s="333" t="s">
        <v>137</v>
      </c>
      <c r="O78" s="90">
        <f>'2026 (Cas)'!O78*1.02</f>
        <v>157011.37518630415</v>
      </c>
      <c r="P78" s="90">
        <f t="shared" si="18"/>
        <v>80.261405846034066</v>
      </c>
      <c r="Q78" s="333">
        <v>37.5</v>
      </c>
      <c r="R78" s="334">
        <f t="shared" si="19"/>
        <v>20804.007212185301</v>
      </c>
      <c r="S78" s="334">
        <f t="shared" si="20"/>
        <v>9690.9383407176756</v>
      </c>
      <c r="T78" s="334">
        <f t="shared" si="21"/>
        <v>1177.5853138972811</v>
      </c>
      <c r="U78" s="335">
        <f t="shared" si="22"/>
        <v>188683.90605310441</v>
      </c>
      <c r="V78" s="336">
        <f t="shared" si="23"/>
        <v>235854.88256638052</v>
      </c>
    </row>
    <row r="79" spans="1:22" s="338" customFormat="1" ht="14.4" x14ac:dyDescent="0.3">
      <c r="A79" s="337" t="s">
        <v>112</v>
      </c>
      <c r="B79" s="333" t="s">
        <v>134</v>
      </c>
      <c r="C79" s="90">
        <f>'2026 (Cas)'!C79*1.02</f>
        <v>143617.39557521185</v>
      </c>
      <c r="D79" s="90">
        <f t="shared" si="12"/>
        <v>73.414643105539611</v>
      </c>
      <c r="E79" s="333">
        <v>37.5</v>
      </c>
      <c r="F79" s="334">
        <f t="shared" si="13"/>
        <v>19029.304913715572</v>
      </c>
      <c r="G79" s="334">
        <f t="shared" si="14"/>
        <v>9062.9994446440123</v>
      </c>
      <c r="H79" s="334">
        <f t="shared" si="15"/>
        <v>1077.1304668140888</v>
      </c>
      <c r="I79" s="335">
        <f t="shared" si="16"/>
        <v>172786.83040038554</v>
      </c>
      <c r="J79" s="336">
        <f t="shared" si="17"/>
        <v>215983.53800048193</v>
      </c>
      <c r="M79" s="337" t="s">
        <v>212</v>
      </c>
      <c r="N79" s="333" t="s">
        <v>137</v>
      </c>
      <c r="O79" s="90">
        <f>'2026 (Cas)'!O79*1.02</f>
        <v>161151.93213688888</v>
      </c>
      <c r="P79" s="90">
        <f t="shared" si="18"/>
        <v>82.377984478920837</v>
      </c>
      <c r="Q79" s="333">
        <v>37.5</v>
      </c>
      <c r="R79" s="334">
        <f t="shared" si="19"/>
        <v>21352.631008137778</v>
      </c>
      <c r="S79" s="334">
        <f t="shared" si="20"/>
        <v>9946.4986914039528</v>
      </c>
      <c r="T79" s="334">
        <f t="shared" si="21"/>
        <v>1208.6394910266665</v>
      </c>
      <c r="U79" s="335">
        <f t="shared" si="22"/>
        <v>193659.70132745727</v>
      </c>
      <c r="V79" s="336">
        <f t="shared" si="23"/>
        <v>242074.6266593216</v>
      </c>
    </row>
    <row r="80" spans="1:22" s="338" customFormat="1" ht="14.4" x14ac:dyDescent="0.3">
      <c r="A80" s="337" t="s">
        <v>113</v>
      </c>
      <c r="B80" s="333" t="s">
        <v>134</v>
      </c>
      <c r="C80" s="90">
        <f>'2026 (Cas)'!C80*1.02</f>
        <v>147761.36413547845</v>
      </c>
      <c r="D80" s="90">
        <f t="shared" si="12"/>
        <v>75.532965692257349</v>
      </c>
      <c r="E80" s="333">
        <v>37.5</v>
      </c>
      <c r="F80" s="334">
        <f t="shared" si="13"/>
        <v>19578.380747950894</v>
      </c>
      <c r="G80" s="334">
        <f t="shared" si="14"/>
        <v>9324.5052643944491</v>
      </c>
      <c r="H80" s="334">
        <f t="shared" si="15"/>
        <v>1108.2102310160883</v>
      </c>
      <c r="I80" s="335">
        <f t="shared" si="16"/>
        <v>177772.4603788399</v>
      </c>
      <c r="J80" s="336">
        <f t="shared" si="17"/>
        <v>222215.57547354986</v>
      </c>
      <c r="M80" s="337" t="s">
        <v>213</v>
      </c>
      <c r="N80" s="333" t="s">
        <v>137</v>
      </c>
      <c r="O80" s="90">
        <f>'2026 (Cas)'!O80*1.02</f>
        <v>168049.06971043913</v>
      </c>
      <c r="P80" s="90">
        <f t="shared" si="18"/>
        <v>85.903677807253231</v>
      </c>
      <c r="Q80" s="333">
        <v>37.5</v>
      </c>
      <c r="R80" s="334">
        <f t="shared" si="19"/>
        <v>22266.501736633185</v>
      </c>
      <c r="S80" s="334">
        <f t="shared" si="20"/>
        <v>10372.198643865442</v>
      </c>
      <c r="T80" s="334">
        <f t="shared" si="21"/>
        <v>1260.3680228282935</v>
      </c>
      <c r="U80" s="335">
        <f t="shared" si="22"/>
        <v>201948.13811376606</v>
      </c>
      <c r="V80" s="336">
        <f t="shared" si="23"/>
        <v>252435.17264220759</v>
      </c>
    </row>
    <row r="81" spans="1:22" s="338" customFormat="1" ht="14.4" x14ac:dyDescent="0.3">
      <c r="A81" s="337" t="s">
        <v>114</v>
      </c>
      <c r="B81" s="333" t="s">
        <v>134</v>
      </c>
      <c r="C81" s="90">
        <f>'2026 (Cas)'!C81*1.02</f>
        <v>151899.64667960862</v>
      </c>
      <c r="D81" s="90">
        <f t="shared" si="12"/>
        <v>77.648381689256794</v>
      </c>
      <c r="E81" s="333">
        <v>37.5</v>
      </c>
      <c r="F81" s="334">
        <f t="shared" si="13"/>
        <v>20126.703185048143</v>
      </c>
      <c r="G81" s="334">
        <f t="shared" si="14"/>
        <v>9585.6522671584025</v>
      </c>
      <c r="H81" s="334">
        <f t="shared" si="15"/>
        <v>1139.2473500970646</v>
      </c>
      <c r="I81" s="335">
        <f t="shared" si="16"/>
        <v>182751.24948191221</v>
      </c>
      <c r="J81" s="336">
        <f t="shared" si="17"/>
        <v>228439.06185239027</v>
      </c>
      <c r="M81" s="337" t="s">
        <v>214</v>
      </c>
      <c r="N81" s="333" t="s">
        <v>137</v>
      </c>
      <c r="O81" s="90">
        <f>'2026 (Cas)'!O81*1.02</f>
        <v>173557.68214346096</v>
      </c>
      <c r="P81" s="90">
        <f t="shared" si="18"/>
        <v>88.719581926369813</v>
      </c>
      <c r="Q81" s="333">
        <v>37.5</v>
      </c>
      <c r="R81" s="334">
        <f t="shared" si="19"/>
        <v>22996.392884008579</v>
      </c>
      <c r="S81" s="334">
        <f t="shared" si="20"/>
        <v>10712.197088997091</v>
      </c>
      <c r="T81" s="334">
        <f t="shared" si="21"/>
        <v>1301.6826160759572</v>
      </c>
      <c r="U81" s="335">
        <f t="shared" si="22"/>
        <v>208567.9547325426</v>
      </c>
      <c r="V81" s="336">
        <f t="shared" si="23"/>
        <v>260709.94341567825</v>
      </c>
    </row>
    <row r="82" spans="1:22" s="338" customFormat="1" ht="14.4" x14ac:dyDescent="0.3">
      <c r="A82" s="337" t="s">
        <v>115</v>
      </c>
      <c r="B82" s="333" t="s">
        <v>134</v>
      </c>
      <c r="C82" s="90">
        <f>'2026 (Cas)'!C82*1.02</f>
        <v>156047.02684955712</v>
      </c>
      <c r="D82" s="90">
        <f t="shared" si="12"/>
        <v>79.768448229805557</v>
      </c>
      <c r="E82" s="333">
        <v>37.5</v>
      </c>
      <c r="F82" s="334">
        <f t="shared" si="13"/>
        <v>20676.231057566321</v>
      </c>
      <c r="G82" s="334">
        <f t="shared" si="14"/>
        <v>9847.3733771007319</v>
      </c>
      <c r="H82" s="334">
        <f t="shared" si="15"/>
        <v>1170.3527013716784</v>
      </c>
      <c r="I82" s="335">
        <f t="shared" si="16"/>
        <v>187740.98398559587</v>
      </c>
      <c r="J82" s="336">
        <f t="shared" si="17"/>
        <v>234676.22998199484</v>
      </c>
      <c r="M82" s="337" t="s">
        <v>215</v>
      </c>
      <c r="N82" s="333" t="s">
        <v>137</v>
      </c>
      <c r="O82" s="90">
        <f>'2026 (Cas)'!O82*1.02</f>
        <v>179071.98059261922</v>
      </c>
      <c r="P82" s="90">
        <f t="shared" si="18"/>
        <v>91.53839263520473</v>
      </c>
      <c r="Q82" s="333">
        <v>37.5</v>
      </c>
      <c r="R82" s="334">
        <f t="shared" si="19"/>
        <v>23727.03742852205</v>
      </c>
      <c r="S82" s="334">
        <f t="shared" si="20"/>
        <v>11052.546482152198</v>
      </c>
      <c r="T82" s="334">
        <f t="shared" si="21"/>
        <v>1343.0398544446441</v>
      </c>
      <c r="U82" s="335">
        <f t="shared" si="22"/>
        <v>215194.60435773811</v>
      </c>
      <c r="V82" s="336">
        <f t="shared" si="23"/>
        <v>268993.25544717262</v>
      </c>
    </row>
    <row r="83" spans="1:22" s="338" customFormat="1" ht="14.4" x14ac:dyDescent="0.3">
      <c r="A83" s="337" t="s">
        <v>116</v>
      </c>
      <c r="B83" s="333" t="s">
        <v>134</v>
      </c>
      <c r="C83" s="90">
        <f>'2026 (Cas)'!C83*1.02</f>
        <v>162950.98764247115</v>
      </c>
      <c r="D83" s="90">
        <f t="shared" si="12"/>
        <v>83.297629465799943</v>
      </c>
      <c r="E83" s="333">
        <v>37.5</v>
      </c>
      <c r="F83" s="334">
        <f t="shared" si="13"/>
        <v>21591.005862627429</v>
      </c>
      <c r="G83" s="334">
        <f t="shared" si="14"/>
        <v>10283.048962091103</v>
      </c>
      <c r="H83" s="334">
        <f t="shared" si="15"/>
        <v>1222.1324073185335</v>
      </c>
      <c r="I83" s="335">
        <f t="shared" si="16"/>
        <v>196047.17487450823</v>
      </c>
      <c r="J83" s="336">
        <f t="shared" si="17"/>
        <v>245058.9685931353</v>
      </c>
      <c r="M83" s="337" t="s">
        <v>216</v>
      </c>
      <c r="N83" s="333" t="s">
        <v>137</v>
      </c>
      <c r="O83" s="90">
        <f>'2026 (Cas)'!O83*1.02</f>
        <v>184588.55344823215</v>
      </c>
      <c r="P83" s="90">
        <f t="shared" si="18"/>
        <v>94.358365979926972</v>
      </c>
      <c r="Q83" s="333">
        <v>37.5</v>
      </c>
      <c r="R83" s="334">
        <f t="shared" si="19"/>
        <v>24457.983331890762</v>
      </c>
      <c r="S83" s="334">
        <f t="shared" si="20"/>
        <v>11393.036254516697</v>
      </c>
      <c r="T83" s="334">
        <f t="shared" si="21"/>
        <v>1384.4141508617411</v>
      </c>
      <c r="U83" s="335">
        <f t="shared" si="22"/>
        <v>221823.98718550132</v>
      </c>
      <c r="V83" s="336">
        <f t="shared" si="23"/>
        <v>277279.98398187663</v>
      </c>
    </row>
    <row r="84" spans="1:22" s="338" customFormat="1" ht="14.4" x14ac:dyDescent="0.3">
      <c r="A84" s="337" t="s">
        <v>117</v>
      </c>
      <c r="B84" s="333" t="s">
        <v>134</v>
      </c>
      <c r="C84" s="90">
        <f>'2026 (Cas)'!C84*1.02</f>
        <v>168472.10931099326</v>
      </c>
      <c r="D84" s="90">
        <f t="shared" si="12"/>
        <v>86.11992808229688</v>
      </c>
      <c r="E84" s="333">
        <v>37.5</v>
      </c>
      <c r="F84" s="334">
        <f t="shared" si="13"/>
        <v>22322.554483706608</v>
      </c>
      <c r="G84" s="334">
        <f t="shared" si="14"/>
        <v>10631.460255968264</v>
      </c>
      <c r="H84" s="334">
        <f t="shared" si="15"/>
        <v>1263.5408198324494</v>
      </c>
      <c r="I84" s="335">
        <f t="shared" si="16"/>
        <v>202689.66487050056</v>
      </c>
      <c r="J84" s="336">
        <f t="shared" si="17"/>
        <v>253362.08108812571</v>
      </c>
      <c r="M84" s="337" t="s">
        <v>217</v>
      </c>
      <c r="N84" s="333" t="s">
        <v>137</v>
      </c>
      <c r="O84" s="90">
        <f>'2026 (Cas)'!O84*1.02</f>
        <v>214929.1355524894</v>
      </c>
      <c r="P84" s="90">
        <f t="shared" si="18"/>
        <v>109.86792871692749</v>
      </c>
      <c r="Q84" s="333">
        <v>37.5</v>
      </c>
      <c r="R84" s="334">
        <f t="shared" si="19"/>
        <v>28478.110460704847</v>
      </c>
      <c r="S84" s="334">
        <f t="shared" si="20"/>
        <v>13265.694907719087</v>
      </c>
      <c r="T84" s="334">
        <f t="shared" si="21"/>
        <v>1611.9685166436705</v>
      </c>
      <c r="U84" s="335">
        <f t="shared" si="22"/>
        <v>258284.90943755704</v>
      </c>
      <c r="V84" s="336">
        <f t="shared" si="23"/>
        <v>322856.13679694629</v>
      </c>
    </row>
    <row r="85" spans="1:22" s="338" customFormat="1" ht="14.4" x14ac:dyDescent="0.3">
      <c r="A85" s="337" t="s">
        <v>118</v>
      </c>
      <c r="B85" s="333" t="s">
        <v>134</v>
      </c>
      <c r="C85" s="90">
        <f>'2026 (Cas)'!C85*1.02</f>
        <v>173997.77979242452</v>
      </c>
      <c r="D85" s="90">
        <f t="shared" si="12"/>
        <v>88.944551970568455</v>
      </c>
      <c r="E85" s="333">
        <v>37.5</v>
      </c>
      <c r="F85" s="334">
        <f t="shared" si="13"/>
        <v>23054.705822496249</v>
      </c>
      <c r="G85" s="334">
        <f t="shared" si="14"/>
        <v>10980.158603434613</v>
      </c>
      <c r="H85" s="334">
        <f t="shared" si="15"/>
        <v>1304.9833484431838</v>
      </c>
      <c r="I85" s="335">
        <f t="shared" si="16"/>
        <v>209337.62756679856</v>
      </c>
      <c r="J85" s="336">
        <f t="shared" si="17"/>
        <v>261672.03445849821</v>
      </c>
    </row>
    <row r="86" spans="1:22" s="338" customFormat="1" ht="14.4" x14ac:dyDescent="0.3">
      <c r="A86" s="337" t="s">
        <v>119</v>
      </c>
      <c r="B86" s="333" t="s">
        <v>134</v>
      </c>
      <c r="C86" s="90">
        <f>'2026 (Cas)'!C86*1.02</f>
        <v>179522.31307062847</v>
      </c>
      <c r="D86" s="90">
        <f t="shared" si="12"/>
        <v>91.768594540896345</v>
      </c>
      <c r="E86" s="333">
        <v>37.5</v>
      </c>
      <c r="F86" s="334">
        <f t="shared" si="13"/>
        <v>23786.706481858273</v>
      </c>
      <c r="G86" s="334">
        <f t="shared" si="14"/>
        <v>11328.785187503665</v>
      </c>
      <c r="H86" s="334">
        <f t="shared" si="15"/>
        <v>1346.4173480297136</v>
      </c>
      <c r="I86" s="335">
        <f t="shared" si="16"/>
        <v>215984.22208802012</v>
      </c>
      <c r="J86" s="336">
        <f t="shared" si="17"/>
        <v>269980.27761002514</v>
      </c>
    </row>
    <row r="87" spans="1:22" s="338" customFormat="1" ht="14.4" x14ac:dyDescent="0.3">
      <c r="A87" s="337" t="s">
        <v>120</v>
      </c>
      <c r="B87" s="333" t="s">
        <v>134</v>
      </c>
      <c r="C87" s="90">
        <f>'2026 (Cas)'!C87*1.02</f>
        <v>209907.24610075032</v>
      </c>
      <c r="D87" s="90">
        <f t="shared" si="12"/>
        <v>107.30082867769985</v>
      </c>
      <c r="E87" s="333">
        <v>37.5</v>
      </c>
      <c r="F87" s="334">
        <f t="shared" si="13"/>
        <v>27812.71010834942</v>
      </c>
      <c r="G87" s="334">
        <f t="shared" si="14"/>
        <v>13246.231399883454</v>
      </c>
      <c r="H87" s="334">
        <f t="shared" si="15"/>
        <v>1574.3043457556273</v>
      </c>
      <c r="I87" s="335">
        <f t="shared" si="16"/>
        <v>252540.49195473883</v>
      </c>
      <c r="J87" s="336">
        <f t="shared" si="17"/>
        <v>315675.61494342354</v>
      </c>
    </row>
  </sheetData>
  <mergeCells count="15">
    <mergeCell ref="V3:V4"/>
    <mergeCell ref="M3:M4"/>
    <mergeCell ref="N3:N4"/>
    <mergeCell ref="O3:O4"/>
    <mergeCell ref="P3:P4"/>
    <mergeCell ref="Q3:Q4"/>
    <mergeCell ref="U3:U4"/>
    <mergeCell ref="A1:J2"/>
    <mergeCell ref="A3:A4"/>
    <mergeCell ref="B3:B4"/>
    <mergeCell ref="C3:C4"/>
    <mergeCell ref="D3:D4"/>
    <mergeCell ref="E3:E4"/>
    <mergeCell ref="I3:I4"/>
    <mergeCell ref="J3:J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workbookViewId="0">
      <selection activeCell="C3" sqref="C3:C4"/>
    </sheetView>
  </sheetViews>
  <sheetFormatPr defaultColWidth="9.109375" defaultRowHeight="13.2" x14ac:dyDescent="0.25"/>
  <cols>
    <col min="1" max="1" width="31.6640625" style="407" bestFit="1" customWidth="1"/>
    <col min="2" max="2" width="8.88671875" style="407" bestFit="1" customWidth="1"/>
    <col min="3" max="3" width="15.33203125" style="407" customWidth="1"/>
    <col min="4" max="4" width="11" style="407" customWidth="1"/>
    <col min="5" max="5" width="8.5546875" style="407" customWidth="1"/>
    <col min="6" max="6" width="10" style="407" customWidth="1"/>
    <col min="7" max="8" width="9.109375" style="407" customWidth="1"/>
    <col min="9" max="9" width="17.44140625" style="407" customWidth="1"/>
    <col min="10" max="10" width="16.44140625" style="131" customWidth="1"/>
    <col min="11" max="12" width="9.109375" style="407"/>
    <col min="13" max="13" width="28.5546875" style="407" bestFit="1" customWidth="1"/>
    <col min="14" max="14" width="9.6640625" style="407" customWidth="1"/>
    <col min="15" max="15" width="13.44140625" style="407" customWidth="1"/>
    <col min="16" max="16" width="10.5546875" style="407" customWidth="1"/>
    <col min="17" max="20" width="9.109375" style="407" customWidth="1"/>
    <col min="21" max="21" width="13.6640625" style="407" customWidth="1"/>
    <col min="22" max="22" width="14.109375" style="407" customWidth="1"/>
    <col min="23" max="16384" width="9.109375" style="407"/>
  </cols>
  <sheetData>
    <row r="1" spans="1:22" ht="15" customHeight="1" x14ac:dyDescent="0.25">
      <c r="A1" s="538" t="s">
        <v>2497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2498</v>
      </c>
      <c r="D3" s="534" t="s">
        <v>718</v>
      </c>
      <c r="E3" s="534" t="s">
        <v>126</v>
      </c>
      <c r="F3" s="410" t="s">
        <v>128</v>
      </c>
      <c r="G3" s="123"/>
      <c r="H3" s="410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2498</v>
      </c>
      <c r="P3" s="534" t="s">
        <v>718</v>
      </c>
      <c r="Q3" s="534" t="s">
        <v>126</v>
      </c>
      <c r="R3" s="410" t="s">
        <v>128</v>
      </c>
      <c r="S3" s="123"/>
      <c r="T3" s="410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411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411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'2027 (Cas)'!C5*1.02</f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f>'2027 (Cas)'!O5*1.02</f>
        <v>57964.886067924424</v>
      </c>
      <c r="P5" s="90">
        <f>+O5*12/313/75</f>
        <v>29.630612686478937</v>
      </c>
      <c r="Q5" s="333">
        <v>37.5</v>
      </c>
      <c r="R5" s="334">
        <f>O5*R$4</f>
        <v>7680.3474039999865</v>
      </c>
      <c r="S5" s="334">
        <f>(O5+R5)*5.45%</f>
        <v>3577.6652242198802</v>
      </c>
      <c r="T5" s="334">
        <f>(O5)*0.75%</f>
        <v>434.73664550943317</v>
      </c>
      <c r="U5" s="335">
        <f>O5+R5+S5+T5</f>
        <v>69657.635341653717</v>
      </c>
      <c r="V5" s="336">
        <f>U5*1.25</f>
        <v>87072.044177067146</v>
      </c>
    </row>
    <row r="6" spans="1:22" s="338" customFormat="1" ht="14.4" x14ac:dyDescent="0.3">
      <c r="A6" s="337" t="s">
        <v>138</v>
      </c>
      <c r="B6" s="333" t="s">
        <v>134</v>
      </c>
      <c r="C6" s="90">
        <f>'2027 (Cas)'!C6*1.02</f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f>'2027 (Cas)'!O6*1.02</f>
        <v>59580.692645460222</v>
      </c>
      <c r="P6" s="90">
        <f t="shared" ref="P6:P69" si="6">+O6*12/313/75</f>
        <v>30.456584099915769</v>
      </c>
      <c r="Q6" s="333">
        <v>37.5</v>
      </c>
      <c r="R6" s="334">
        <f t="shared" ref="R6:R69" si="7">O6*R$4</f>
        <v>7894.4417755234799</v>
      </c>
      <c r="S6" s="334">
        <f t="shared" ref="S6:S69" si="8">(O6+R6)*5.45%</f>
        <v>3677.3948259436115</v>
      </c>
      <c r="T6" s="334">
        <f t="shared" ref="T6:T69" si="9">(O6)*0.75%</f>
        <v>446.85519484095164</v>
      </c>
      <c r="U6" s="335">
        <f t="shared" ref="U6:U69" si="10">O6+R6+S6+T6</f>
        <v>71599.38444176827</v>
      </c>
      <c r="V6" s="336">
        <f t="shared" ref="V6:V69" si="11">U6*1.25</f>
        <v>89499.230552210342</v>
      </c>
    </row>
    <row r="7" spans="1:22" s="338" customFormat="1" ht="14.4" x14ac:dyDescent="0.3">
      <c r="A7" s="337" t="s">
        <v>140</v>
      </c>
      <c r="B7" s="333" t="s">
        <v>134</v>
      </c>
      <c r="C7" s="90">
        <f>'2027 (Cas)'!C7*1.02</f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f>'2027 (Cas)'!O7*1.02</f>
        <v>61225.497905292075</v>
      </c>
      <c r="P7" s="90">
        <f t="shared" si="6"/>
        <v>31.29737912091608</v>
      </c>
      <c r="Q7" s="333">
        <v>37.5</v>
      </c>
      <c r="R7" s="334">
        <f t="shared" si="7"/>
        <v>8112.3784724512007</v>
      </c>
      <c r="S7" s="334">
        <f t="shared" si="8"/>
        <v>3778.9142625870086</v>
      </c>
      <c r="T7" s="334">
        <f t="shared" si="9"/>
        <v>459.19123428969056</v>
      </c>
      <c r="U7" s="335">
        <f t="shared" si="10"/>
        <v>73575.981874619989</v>
      </c>
      <c r="V7" s="336">
        <f t="shared" si="11"/>
        <v>91969.977343274979</v>
      </c>
    </row>
    <row r="8" spans="1:22" s="338" customFormat="1" ht="14.4" x14ac:dyDescent="0.3">
      <c r="A8" s="337" t="s">
        <v>41</v>
      </c>
      <c r="B8" s="333" t="s">
        <v>134</v>
      </c>
      <c r="C8" s="90">
        <f>'2027 (Cas)'!C8*1.02</f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f>'2027 (Cas)'!O8*1.02</f>
        <v>62873.783006999445</v>
      </c>
      <c r="P8" s="90">
        <f t="shared" si="6"/>
        <v>32.139952974823998</v>
      </c>
      <c r="Q8" s="333">
        <v>37.5</v>
      </c>
      <c r="R8" s="334">
        <f t="shared" si="7"/>
        <v>8330.7762484274263</v>
      </c>
      <c r="S8" s="334">
        <f t="shared" si="8"/>
        <v>3880.648479420764</v>
      </c>
      <c r="T8" s="334">
        <f t="shared" si="9"/>
        <v>471.55337255249583</v>
      </c>
      <c r="U8" s="335">
        <f t="shared" si="10"/>
        <v>75556.761107400132</v>
      </c>
      <c r="V8" s="336">
        <f t="shared" si="11"/>
        <v>94445.951384250162</v>
      </c>
    </row>
    <row r="9" spans="1:22" s="338" customFormat="1" ht="14.4" x14ac:dyDescent="0.3">
      <c r="A9" s="337" t="s">
        <v>42</v>
      </c>
      <c r="B9" s="333" t="s">
        <v>134</v>
      </c>
      <c r="C9" s="90">
        <f>'2027 (Cas)'!C9*1.02</f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f>'2027 (Cas)'!O9*1.02</f>
        <v>64522.068108706801</v>
      </c>
      <c r="P9" s="90">
        <f t="shared" si="6"/>
        <v>32.982526828731913</v>
      </c>
      <c r="Q9" s="333">
        <v>37.5</v>
      </c>
      <c r="R9" s="334">
        <f t="shared" si="7"/>
        <v>8549.1740244036519</v>
      </c>
      <c r="S9" s="334">
        <f t="shared" si="8"/>
        <v>3982.3826962545199</v>
      </c>
      <c r="T9" s="334">
        <f t="shared" si="9"/>
        <v>483.91551081530099</v>
      </c>
      <c r="U9" s="335">
        <f t="shared" si="10"/>
        <v>77537.540340180276</v>
      </c>
      <c r="V9" s="336">
        <f t="shared" si="11"/>
        <v>96921.925425225345</v>
      </c>
    </row>
    <row r="10" spans="1:22" s="338" customFormat="1" ht="14.4" x14ac:dyDescent="0.3">
      <c r="A10" s="337" t="s">
        <v>43</v>
      </c>
      <c r="B10" s="333" t="s">
        <v>134</v>
      </c>
      <c r="C10" s="90">
        <f>'2027 (Cas)'!C10*1.02</f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f>'2027 (Cas)'!O10*1.02</f>
        <v>65387.388788420882</v>
      </c>
      <c r="P10" s="90">
        <f t="shared" si="6"/>
        <v>33.42486327842601</v>
      </c>
      <c r="Q10" s="333">
        <v>37.5</v>
      </c>
      <c r="R10" s="334">
        <f t="shared" si="7"/>
        <v>8663.8290144657676</v>
      </c>
      <c r="S10" s="334">
        <f t="shared" si="8"/>
        <v>4035.7913702573223</v>
      </c>
      <c r="T10" s="334">
        <f t="shared" si="9"/>
        <v>490.40541591315662</v>
      </c>
      <c r="U10" s="335">
        <f t="shared" si="10"/>
        <v>78577.414589057138</v>
      </c>
      <c r="V10" s="336">
        <f t="shared" si="11"/>
        <v>98221.768236321426</v>
      </c>
    </row>
    <row r="11" spans="1:22" s="338" customFormat="1" ht="14.4" x14ac:dyDescent="0.3">
      <c r="A11" s="337" t="s">
        <v>44</v>
      </c>
      <c r="B11" s="333" t="s">
        <v>134</v>
      </c>
      <c r="C11" s="90">
        <f>'2027 (Cas)'!C11*1.02</f>
        <v>56607.747736469391</v>
      </c>
      <c r="D11" s="90">
        <f t="shared" si="0"/>
        <v>28.936867852508318</v>
      </c>
      <c r="E11" s="333">
        <v>37.5</v>
      </c>
      <c r="F11" s="334">
        <f t="shared" si="1"/>
        <v>7500.5265750821945</v>
      </c>
      <c r="G11" s="334">
        <f t="shared" si="2"/>
        <v>3572.2412611882769</v>
      </c>
      <c r="H11" s="334">
        <f t="shared" si="3"/>
        <v>424.55810802352045</v>
      </c>
      <c r="I11" s="335">
        <f t="shared" si="4"/>
        <v>68105.07368076338</v>
      </c>
      <c r="J11" s="336">
        <f t="shared" si="5"/>
        <v>85131.342100954222</v>
      </c>
      <c r="M11" s="337" t="s">
        <v>145</v>
      </c>
      <c r="N11" s="333" t="s">
        <v>137</v>
      </c>
      <c r="O11" s="90">
        <f>'2027 (Cas)'!O11*1.02</f>
        <v>66255.029362718633</v>
      </c>
      <c r="P11" s="90">
        <f t="shared" si="6"/>
        <v>33.868385616725178</v>
      </c>
      <c r="Q11" s="333">
        <v>37.5</v>
      </c>
      <c r="R11" s="334">
        <f t="shared" si="7"/>
        <v>8778.79139056022</v>
      </c>
      <c r="S11" s="334">
        <f t="shared" si="8"/>
        <v>4089.3432310536973</v>
      </c>
      <c r="T11" s="334">
        <f t="shared" si="9"/>
        <v>496.9127202203897</v>
      </c>
      <c r="U11" s="335">
        <f t="shared" si="10"/>
        <v>79620.07670455295</v>
      </c>
      <c r="V11" s="336">
        <f t="shared" si="11"/>
        <v>99525.095880691195</v>
      </c>
    </row>
    <row r="12" spans="1:22" s="338" customFormat="1" ht="14.4" x14ac:dyDescent="0.3">
      <c r="A12" s="337" t="s">
        <v>45</v>
      </c>
      <c r="B12" s="333" t="s">
        <v>134</v>
      </c>
      <c r="C12" s="90">
        <f>'2027 (Cas)'!C12*1.02</f>
        <v>57790.893974148144</v>
      </c>
      <c r="D12" s="90">
        <f t="shared" si="0"/>
        <v>29.541671041098095</v>
      </c>
      <c r="E12" s="333">
        <v>37.5</v>
      </c>
      <c r="F12" s="334">
        <f t="shared" si="1"/>
        <v>7657.2934515746292</v>
      </c>
      <c r="G12" s="334">
        <f t="shared" si="2"/>
        <v>3646.903899736124</v>
      </c>
      <c r="H12" s="334">
        <f t="shared" si="3"/>
        <v>433.43170480611104</v>
      </c>
      <c r="I12" s="335">
        <f t="shared" si="4"/>
        <v>69528.523030265002</v>
      </c>
      <c r="J12" s="336">
        <f t="shared" si="5"/>
        <v>86910.653787831252</v>
      </c>
      <c r="M12" s="337" t="s">
        <v>146</v>
      </c>
      <c r="N12" s="333" t="s">
        <v>137</v>
      </c>
      <c r="O12" s="90">
        <f>'2027 (Cas)'!O12*1.02</f>
        <v>67925.353462971005</v>
      </c>
      <c r="P12" s="90">
        <f t="shared" si="6"/>
        <v>34.722225412381349</v>
      </c>
      <c r="Q12" s="333">
        <v>37.5</v>
      </c>
      <c r="R12" s="334">
        <f t="shared" si="7"/>
        <v>9000.1093338436585</v>
      </c>
      <c r="S12" s="334">
        <f t="shared" si="8"/>
        <v>4192.437722426399</v>
      </c>
      <c r="T12" s="334">
        <f t="shared" si="9"/>
        <v>509.44015097228254</v>
      </c>
      <c r="U12" s="335">
        <f t="shared" si="10"/>
        <v>81627.340670213351</v>
      </c>
      <c r="V12" s="336">
        <f t="shared" si="11"/>
        <v>102034.17583776668</v>
      </c>
    </row>
    <row r="13" spans="1:22" s="338" customFormat="1" ht="14.4" x14ac:dyDescent="0.3">
      <c r="A13" s="337" t="s">
        <v>46</v>
      </c>
      <c r="B13" s="333" t="s">
        <v>134</v>
      </c>
      <c r="C13" s="90">
        <f>'2027 (Cas)'!C13*1.02</f>
        <v>58984.479737453483</v>
      </c>
      <c r="D13" s="90">
        <f t="shared" si="0"/>
        <v>30.151810728410727</v>
      </c>
      <c r="E13" s="333">
        <v>37.5</v>
      </c>
      <c r="F13" s="334">
        <f t="shared" si="1"/>
        <v>7815.4435652125867</v>
      </c>
      <c r="G13" s="334">
        <f t="shared" si="2"/>
        <v>3722.2253262711579</v>
      </c>
      <c r="H13" s="334">
        <f t="shared" si="3"/>
        <v>442.38359803090111</v>
      </c>
      <c r="I13" s="335">
        <f t="shared" si="4"/>
        <v>70964.53222696812</v>
      </c>
      <c r="J13" s="336">
        <f t="shared" si="5"/>
        <v>88705.665283710143</v>
      </c>
      <c r="M13" s="337" t="s">
        <v>147</v>
      </c>
      <c r="N13" s="333" t="s">
        <v>137</v>
      </c>
      <c r="O13" s="90">
        <f>'2027 (Cas)'!O13*1.02</f>
        <v>68958.866500002143</v>
      </c>
      <c r="P13" s="90">
        <f t="shared" si="6"/>
        <v>35.250538785943583</v>
      </c>
      <c r="Q13" s="333">
        <v>37.5</v>
      </c>
      <c r="R13" s="334">
        <f t="shared" si="7"/>
        <v>9137.0498112502846</v>
      </c>
      <c r="S13" s="334">
        <f t="shared" si="8"/>
        <v>4256.2274389632576</v>
      </c>
      <c r="T13" s="334">
        <f t="shared" si="9"/>
        <v>517.19149875001608</v>
      </c>
      <c r="U13" s="335">
        <f t="shared" si="10"/>
        <v>82869.335248965697</v>
      </c>
      <c r="V13" s="336">
        <f t="shared" si="11"/>
        <v>103586.66906120713</v>
      </c>
    </row>
    <row r="14" spans="1:22" s="338" customFormat="1" ht="14.4" x14ac:dyDescent="0.3">
      <c r="A14" s="337" t="s">
        <v>47</v>
      </c>
      <c r="B14" s="333" t="s">
        <v>134</v>
      </c>
      <c r="C14" s="90">
        <f>'2027 (Cas)'!C14*1.02</f>
        <v>60762.678935847136</v>
      </c>
      <c r="D14" s="90">
        <f t="shared" si="0"/>
        <v>31.060794344203011</v>
      </c>
      <c r="E14" s="333">
        <v>37.5</v>
      </c>
      <c r="F14" s="334">
        <f t="shared" si="1"/>
        <v>8051.0549589997463</v>
      </c>
      <c r="G14" s="334">
        <f t="shared" si="2"/>
        <v>3834.4388800886577</v>
      </c>
      <c r="H14" s="334">
        <f t="shared" si="3"/>
        <v>455.72009201885351</v>
      </c>
      <c r="I14" s="335">
        <f t="shared" si="4"/>
        <v>73103.892866954382</v>
      </c>
      <c r="J14" s="336">
        <f t="shared" si="5"/>
        <v>91379.866083692978</v>
      </c>
      <c r="M14" s="337" t="s">
        <v>148</v>
      </c>
      <c r="N14" s="333" t="s">
        <v>137</v>
      </c>
      <c r="O14" s="90">
        <f>'2027 (Cas)'!O14*1.02</f>
        <v>69986.579800574109</v>
      </c>
      <c r="P14" s="90">
        <f t="shared" si="6"/>
        <v>35.775887437993156</v>
      </c>
      <c r="Q14" s="333">
        <v>37.5</v>
      </c>
      <c r="R14" s="334">
        <f t="shared" si="7"/>
        <v>9273.2218235760702</v>
      </c>
      <c r="S14" s="334">
        <f t="shared" si="8"/>
        <v>4319.6591885161843</v>
      </c>
      <c r="T14" s="334">
        <f t="shared" si="9"/>
        <v>524.89934850430575</v>
      </c>
      <c r="U14" s="335">
        <f t="shared" si="10"/>
        <v>84104.360161170669</v>
      </c>
      <c r="V14" s="336">
        <f t="shared" si="11"/>
        <v>105130.45020146333</v>
      </c>
    </row>
    <row r="15" spans="1:22" s="338" customFormat="1" ht="14.4" x14ac:dyDescent="0.3">
      <c r="A15" s="337" t="s">
        <v>48</v>
      </c>
      <c r="B15" s="333" t="s">
        <v>134</v>
      </c>
      <c r="C15" s="90">
        <f>'2027 (Cas)'!C15*1.02</f>
        <v>61955.104751860636</v>
      </c>
      <c r="D15" s="90">
        <f t="shared" si="0"/>
        <v>31.670341087213103</v>
      </c>
      <c r="E15" s="333">
        <v>37.5</v>
      </c>
      <c r="F15" s="334">
        <f t="shared" si="1"/>
        <v>8209.0513796215346</v>
      </c>
      <c r="G15" s="334">
        <f t="shared" si="2"/>
        <v>3909.6871079584494</v>
      </c>
      <c r="H15" s="334">
        <f t="shared" si="3"/>
        <v>464.66328563895473</v>
      </c>
      <c r="I15" s="335">
        <f t="shared" si="4"/>
        <v>74538.506525079574</v>
      </c>
      <c r="J15" s="336">
        <f t="shared" si="5"/>
        <v>93173.133156349475</v>
      </c>
      <c r="M15" s="337" t="s">
        <v>149</v>
      </c>
      <c r="N15" s="333" t="s">
        <v>137</v>
      </c>
      <c r="O15" s="90">
        <f>'2027 (Cas)'!O15*1.02</f>
        <v>72040.846454426151</v>
      </c>
      <c r="P15" s="90">
        <f t="shared" si="6"/>
        <v>36.825991797789726</v>
      </c>
      <c r="Q15" s="333">
        <v>37.5</v>
      </c>
      <c r="R15" s="334">
        <f t="shared" si="7"/>
        <v>9545.4121552114648</v>
      </c>
      <c r="S15" s="334">
        <f t="shared" si="8"/>
        <v>4446.45109422525</v>
      </c>
      <c r="T15" s="334">
        <f t="shared" si="9"/>
        <v>540.30634840819607</v>
      </c>
      <c r="U15" s="335">
        <f t="shared" si="10"/>
        <v>86573.016052271065</v>
      </c>
      <c r="V15" s="336">
        <f t="shared" si="11"/>
        <v>108216.27006533883</v>
      </c>
    </row>
    <row r="16" spans="1:22" s="338" customFormat="1" ht="14.4" x14ac:dyDescent="0.3">
      <c r="A16" s="337" t="s">
        <v>49</v>
      </c>
      <c r="B16" s="333" t="s">
        <v>134</v>
      </c>
      <c r="C16" s="90">
        <f>'2027 (Cas)'!C16*1.02</f>
        <v>62844.784324703396</v>
      </c>
      <c r="D16" s="90">
        <f t="shared" si="0"/>
        <v>32.125129367260527</v>
      </c>
      <c r="E16" s="333">
        <v>37.5</v>
      </c>
      <c r="F16" s="334">
        <f t="shared" si="1"/>
        <v>8326.9339230231999</v>
      </c>
      <c r="G16" s="334">
        <f t="shared" si="2"/>
        <v>3965.8304841998206</v>
      </c>
      <c r="H16" s="334">
        <f t="shared" si="3"/>
        <v>471.33588243527544</v>
      </c>
      <c r="I16" s="335">
        <f t="shared" si="4"/>
        <v>75608.884614361683</v>
      </c>
      <c r="J16" s="336">
        <f t="shared" si="5"/>
        <v>94511.105767952104</v>
      </c>
      <c r="M16" s="337" t="s">
        <v>150</v>
      </c>
      <c r="N16" s="333" t="s">
        <v>137</v>
      </c>
      <c r="O16" s="90">
        <f>'2027 (Cas)'!O16*1.02</f>
        <v>74103.232739321073</v>
      </c>
      <c r="P16" s="90">
        <f t="shared" si="6"/>
        <v>37.880246767704058</v>
      </c>
      <c r="Q16" s="333">
        <v>37.5</v>
      </c>
      <c r="R16" s="334">
        <f t="shared" si="7"/>
        <v>9818.678337960042</v>
      </c>
      <c r="S16" s="334">
        <f t="shared" si="8"/>
        <v>4573.7441537118202</v>
      </c>
      <c r="T16" s="334">
        <f t="shared" si="9"/>
        <v>555.77424554490801</v>
      </c>
      <c r="U16" s="335">
        <f t="shared" si="10"/>
        <v>89051.429476537829</v>
      </c>
      <c r="V16" s="336">
        <f t="shared" si="11"/>
        <v>111314.28684567229</v>
      </c>
    </row>
    <row r="17" spans="1:22" s="338" customFormat="1" ht="14.4" x14ac:dyDescent="0.3">
      <c r="A17" s="337" t="s">
        <v>50</v>
      </c>
      <c r="B17" s="333" t="s">
        <v>134</v>
      </c>
      <c r="C17" s="90">
        <f>'2027 (Cas)'!C17*1.02</f>
        <v>64041.849929884258</v>
      </c>
      <c r="D17" s="90">
        <f t="shared" si="0"/>
        <v>32.73704788748077</v>
      </c>
      <c r="E17" s="333">
        <v>37.5</v>
      </c>
      <c r="F17" s="334">
        <f t="shared" si="1"/>
        <v>8485.545115709665</v>
      </c>
      <c r="G17" s="334">
        <f t="shared" si="2"/>
        <v>4041.3715067305839</v>
      </c>
      <c r="H17" s="334">
        <f t="shared" si="3"/>
        <v>480.31387447413192</v>
      </c>
      <c r="I17" s="335">
        <f t="shared" si="4"/>
        <v>77049.080426798639</v>
      </c>
      <c r="J17" s="336">
        <f t="shared" si="5"/>
        <v>96311.350533498306</v>
      </c>
      <c r="M17" s="337" t="s">
        <v>151</v>
      </c>
      <c r="N17" s="333" t="s">
        <v>137</v>
      </c>
      <c r="O17" s="90">
        <f>'2027 (Cas)'!O17*1.02</f>
        <v>76158.659340464947</v>
      </c>
      <c r="P17" s="90">
        <f t="shared" si="6"/>
        <v>38.930944071803168</v>
      </c>
      <c r="Q17" s="333">
        <v>37.5</v>
      </c>
      <c r="R17" s="334">
        <f t="shared" si="7"/>
        <v>10091.022362611606</v>
      </c>
      <c r="S17" s="334">
        <f t="shared" si="8"/>
        <v>4700.6076528176718</v>
      </c>
      <c r="T17" s="334">
        <f t="shared" si="9"/>
        <v>571.18994505348712</v>
      </c>
      <c r="U17" s="335">
        <f t="shared" si="10"/>
        <v>91521.479300947714</v>
      </c>
      <c r="V17" s="336">
        <f t="shared" si="11"/>
        <v>114401.84912618465</v>
      </c>
    </row>
    <row r="18" spans="1:22" s="338" customFormat="1" ht="14.4" x14ac:dyDescent="0.3">
      <c r="A18" s="337" t="s">
        <v>51</v>
      </c>
      <c r="B18" s="333" t="s">
        <v>134</v>
      </c>
      <c r="C18" s="90">
        <f>'2027 (Cas)'!C18*1.02</f>
        <v>65835.128443071866</v>
      </c>
      <c r="D18" s="90">
        <f t="shared" si="0"/>
        <v>33.65373977920607</v>
      </c>
      <c r="E18" s="333">
        <v>37.5</v>
      </c>
      <c r="F18" s="334">
        <f t="shared" si="1"/>
        <v>8723.1545187070224</v>
      </c>
      <c r="G18" s="334">
        <f t="shared" si="2"/>
        <v>4154.5366431962429</v>
      </c>
      <c r="H18" s="334">
        <f t="shared" si="3"/>
        <v>493.76346332303899</v>
      </c>
      <c r="I18" s="335">
        <f t="shared" si="4"/>
        <v>79206.583068298176</v>
      </c>
      <c r="J18" s="336">
        <f t="shared" si="5"/>
        <v>99008.22883537272</v>
      </c>
      <c r="M18" s="337" t="s">
        <v>152</v>
      </c>
      <c r="N18" s="333" t="s">
        <v>137</v>
      </c>
      <c r="O18" s="90">
        <f>'2027 (Cas)'!O18*1.02</f>
        <v>78216.405836192513</v>
      </c>
      <c r="P18" s="90">
        <f t="shared" si="6"/>
        <v>39.982827264507357</v>
      </c>
      <c r="Q18" s="333">
        <v>37.5</v>
      </c>
      <c r="R18" s="334">
        <f t="shared" si="7"/>
        <v>10363.673773295508</v>
      </c>
      <c r="S18" s="334">
        <f t="shared" si="8"/>
        <v>4827.6143387170969</v>
      </c>
      <c r="T18" s="334">
        <f t="shared" si="9"/>
        <v>586.6230437714438</v>
      </c>
      <c r="U18" s="335">
        <f t="shared" si="10"/>
        <v>93994.316991976564</v>
      </c>
      <c r="V18" s="336">
        <f t="shared" si="11"/>
        <v>117492.89623997071</v>
      </c>
    </row>
    <row r="19" spans="1:22" s="338" customFormat="1" ht="14.4" x14ac:dyDescent="0.3">
      <c r="A19" s="337" t="s">
        <v>52</v>
      </c>
      <c r="B19" s="333" t="s">
        <v>134</v>
      </c>
      <c r="C19" s="90">
        <f>'2027 (Cas)'!C19*1.02</f>
        <v>67628.406956259467</v>
      </c>
      <c r="D19" s="90">
        <f t="shared" si="0"/>
        <v>34.570431670931356</v>
      </c>
      <c r="E19" s="333">
        <v>37.5</v>
      </c>
      <c r="F19" s="334">
        <f t="shared" si="1"/>
        <v>8960.7639217043798</v>
      </c>
      <c r="G19" s="334">
        <f t="shared" si="2"/>
        <v>4267.7017796619011</v>
      </c>
      <c r="H19" s="334">
        <f t="shared" si="3"/>
        <v>507.213052171946</v>
      </c>
      <c r="I19" s="335">
        <f t="shared" si="4"/>
        <v>81364.085709797699</v>
      </c>
      <c r="J19" s="336">
        <f t="shared" si="5"/>
        <v>101705.10713724712</v>
      </c>
      <c r="M19" s="337" t="s">
        <v>153</v>
      </c>
      <c r="N19" s="333" t="s">
        <v>137</v>
      </c>
      <c r="O19" s="90">
        <f>'2027 (Cas)'!O19*1.02</f>
        <v>80438.864847361634</v>
      </c>
      <c r="P19" s="90">
        <f t="shared" si="6"/>
        <v>41.11890854817208</v>
      </c>
      <c r="Q19" s="333">
        <v>37.5</v>
      </c>
      <c r="R19" s="334">
        <f t="shared" si="7"/>
        <v>10658.149592275417</v>
      </c>
      <c r="S19" s="334">
        <f t="shared" si="8"/>
        <v>4964.7872869602188</v>
      </c>
      <c r="T19" s="334">
        <f t="shared" si="9"/>
        <v>603.29148635521221</v>
      </c>
      <c r="U19" s="335">
        <f t="shared" si="10"/>
        <v>96665.093212952474</v>
      </c>
      <c r="V19" s="336">
        <f t="shared" si="11"/>
        <v>120831.3665161906</v>
      </c>
    </row>
    <row r="20" spans="1:22" s="338" customFormat="1" ht="14.4" x14ac:dyDescent="0.3">
      <c r="A20" s="337" t="s">
        <v>53</v>
      </c>
      <c r="B20" s="333" t="s">
        <v>134</v>
      </c>
      <c r="C20" s="90">
        <f>'2027 (Cas)'!C20*1.02</f>
        <v>69425.165311322606</v>
      </c>
      <c r="D20" s="90">
        <f t="shared" si="0"/>
        <v>35.488902395564274</v>
      </c>
      <c r="E20" s="333">
        <v>37.5</v>
      </c>
      <c r="F20" s="334">
        <f t="shared" si="1"/>
        <v>9198.8344037502466</v>
      </c>
      <c r="G20" s="334">
        <f t="shared" si="2"/>
        <v>4381.0865121232891</v>
      </c>
      <c r="H20" s="334">
        <f t="shared" si="3"/>
        <v>520.68873983491949</v>
      </c>
      <c r="I20" s="335">
        <f t="shared" si="4"/>
        <v>83525.774967031073</v>
      </c>
      <c r="J20" s="336">
        <f t="shared" si="5"/>
        <v>104407.21870878885</v>
      </c>
      <c r="M20" s="337" t="s">
        <v>154</v>
      </c>
      <c r="N20" s="333" t="s">
        <v>137</v>
      </c>
      <c r="O20" s="90">
        <f>'2027 (Cas)'!O20*1.02</f>
        <v>82689.162593534973</v>
      </c>
      <c r="P20" s="90">
        <f t="shared" si="6"/>
        <v>42.269220495097748</v>
      </c>
      <c r="Q20" s="333">
        <v>37.5</v>
      </c>
      <c r="R20" s="334">
        <f t="shared" si="7"/>
        <v>10956.314043643384</v>
      </c>
      <c r="S20" s="334">
        <f t="shared" si="8"/>
        <v>5103.6784767262207</v>
      </c>
      <c r="T20" s="334">
        <f t="shared" si="9"/>
        <v>620.16871945151229</v>
      </c>
      <c r="U20" s="335">
        <f t="shared" si="10"/>
        <v>99369.323833356088</v>
      </c>
      <c r="V20" s="336">
        <f t="shared" si="11"/>
        <v>124211.65479169511</v>
      </c>
    </row>
    <row r="21" spans="1:22" s="338" customFormat="1" ht="14.4" x14ac:dyDescent="0.3">
      <c r="A21" s="337" t="s">
        <v>54</v>
      </c>
      <c r="B21" s="333" t="s">
        <v>134</v>
      </c>
      <c r="C21" s="90">
        <f>'2027 (Cas)'!C21*1.02</f>
        <v>71217.28387721836</v>
      </c>
      <c r="D21" s="90">
        <f t="shared" si="0"/>
        <v>36.405001342987013</v>
      </c>
      <c r="E21" s="333">
        <v>37.5</v>
      </c>
      <c r="F21" s="334">
        <f t="shared" si="1"/>
        <v>9436.2901137314329</v>
      </c>
      <c r="G21" s="334">
        <f t="shared" si="2"/>
        <v>4494.1784499237037</v>
      </c>
      <c r="H21" s="334">
        <f t="shared" si="3"/>
        <v>534.12962907913766</v>
      </c>
      <c r="I21" s="335">
        <f t="shared" si="4"/>
        <v>85681.88206995264</v>
      </c>
      <c r="J21" s="336">
        <f t="shared" si="5"/>
        <v>107102.35258744081</v>
      </c>
      <c r="M21" s="337" t="s">
        <v>155</v>
      </c>
      <c r="N21" s="333" t="s">
        <v>137</v>
      </c>
      <c r="O21" s="90">
        <f>'2027 (Cas)'!O21*1.02</f>
        <v>84915.101446579589</v>
      </c>
      <c r="P21" s="90">
        <f t="shared" si="6"/>
        <v>43.407080611670075</v>
      </c>
      <c r="Q21" s="333">
        <v>37.5</v>
      </c>
      <c r="R21" s="334">
        <f t="shared" si="7"/>
        <v>11251.250941671797</v>
      </c>
      <c r="S21" s="334">
        <f t="shared" si="8"/>
        <v>5241.0662051597001</v>
      </c>
      <c r="T21" s="334">
        <f t="shared" si="9"/>
        <v>636.86326084934694</v>
      </c>
      <c r="U21" s="335">
        <f t="shared" si="10"/>
        <v>102044.28185426044</v>
      </c>
      <c r="V21" s="336">
        <f t="shared" si="11"/>
        <v>127555.35231782554</v>
      </c>
    </row>
    <row r="22" spans="1:22" s="338" customFormat="1" ht="14.4" x14ac:dyDescent="0.3">
      <c r="A22" s="337" t="s">
        <v>55</v>
      </c>
      <c r="B22" s="333" t="s">
        <v>134</v>
      </c>
      <c r="C22" s="90">
        <f>'2027 (Cas)'!C22*1.02</f>
        <v>74205.308101003189</v>
      </c>
      <c r="D22" s="90">
        <f t="shared" si="0"/>
        <v>37.932425866327506</v>
      </c>
      <c r="E22" s="333">
        <v>37.5</v>
      </c>
      <c r="F22" s="334">
        <f t="shared" si="1"/>
        <v>9832.2033233829225</v>
      </c>
      <c r="G22" s="334">
        <f t="shared" si="2"/>
        <v>4682.7382115896426</v>
      </c>
      <c r="H22" s="334">
        <f t="shared" si="3"/>
        <v>556.53981075752392</v>
      </c>
      <c r="I22" s="335">
        <f t="shared" si="4"/>
        <v>89276.789446733295</v>
      </c>
      <c r="J22" s="336">
        <f t="shared" si="5"/>
        <v>111595.98680841662</v>
      </c>
      <c r="M22" s="337" t="s">
        <v>156</v>
      </c>
      <c r="N22" s="333" t="s">
        <v>137</v>
      </c>
      <c r="O22" s="90">
        <f>'2027 (Cas)'!O22*1.02</f>
        <v>86381.274823467786</v>
      </c>
      <c r="P22" s="90">
        <f t="shared" si="6"/>
        <v>44.156562210079379</v>
      </c>
      <c r="Q22" s="333">
        <v>37.5</v>
      </c>
      <c r="R22" s="334">
        <f t="shared" si="7"/>
        <v>11445.518914109482</v>
      </c>
      <c r="S22" s="334">
        <f t="shared" si="8"/>
        <v>5331.5602586979612</v>
      </c>
      <c r="T22" s="334">
        <f t="shared" si="9"/>
        <v>647.85956117600836</v>
      </c>
      <c r="U22" s="335">
        <f t="shared" si="10"/>
        <v>103806.21355745125</v>
      </c>
      <c r="V22" s="336">
        <f t="shared" si="11"/>
        <v>129757.76694681407</v>
      </c>
    </row>
    <row r="23" spans="1:22" s="338" customFormat="1" ht="14.4" x14ac:dyDescent="0.3">
      <c r="A23" s="337" t="s">
        <v>56</v>
      </c>
      <c r="B23" s="333" t="s">
        <v>134</v>
      </c>
      <c r="C23" s="90">
        <f>'2027 (Cas)'!C23*1.02</f>
        <v>75999.746561482592</v>
      </c>
      <c r="D23" s="90">
        <f t="shared" si="0"/>
        <v>38.849710702355317</v>
      </c>
      <c r="E23" s="333">
        <v>37.5</v>
      </c>
      <c r="F23" s="334">
        <f t="shared" si="1"/>
        <v>10069.966419396444</v>
      </c>
      <c r="G23" s="334">
        <f t="shared" si="2"/>
        <v>4795.9765467205407</v>
      </c>
      <c r="H23" s="334">
        <f t="shared" si="3"/>
        <v>569.99809921111944</v>
      </c>
      <c r="I23" s="335">
        <f t="shared" si="4"/>
        <v>91435.687626810701</v>
      </c>
      <c r="J23" s="336">
        <f t="shared" si="5"/>
        <v>114294.60953351337</v>
      </c>
      <c r="M23" s="337" t="s">
        <v>157</v>
      </c>
      <c r="N23" s="333" t="s">
        <v>137</v>
      </c>
      <c r="O23" s="90">
        <f>'2027 (Cas)'!O23*1.02</f>
        <v>87847.448200355982</v>
      </c>
      <c r="P23" s="90">
        <f t="shared" si="6"/>
        <v>44.906043808488675</v>
      </c>
      <c r="Q23" s="333">
        <v>37.5</v>
      </c>
      <c r="R23" s="334">
        <f t="shared" si="7"/>
        <v>11639.786886547168</v>
      </c>
      <c r="S23" s="334">
        <f t="shared" si="8"/>
        <v>5422.0543122362214</v>
      </c>
      <c r="T23" s="334">
        <f t="shared" si="9"/>
        <v>658.85586150266988</v>
      </c>
      <c r="U23" s="335">
        <f t="shared" si="10"/>
        <v>105568.14526064205</v>
      </c>
      <c r="V23" s="336">
        <f t="shared" si="11"/>
        <v>131960.18157580256</v>
      </c>
    </row>
    <row r="24" spans="1:22" s="338" customFormat="1" ht="14.4" x14ac:dyDescent="0.3">
      <c r="A24" s="337" t="s">
        <v>57</v>
      </c>
      <c r="B24" s="333" t="s">
        <v>134</v>
      </c>
      <c r="C24" s="90">
        <f>'2027 (Cas)'!C24*1.02</f>
        <v>77494.918620666838</v>
      </c>
      <c r="D24" s="90">
        <f t="shared" si="0"/>
        <v>39.614015908328099</v>
      </c>
      <c r="E24" s="333">
        <v>37.5</v>
      </c>
      <c r="F24" s="334">
        <f t="shared" si="1"/>
        <v>10268.076717238357</v>
      </c>
      <c r="G24" s="334">
        <f t="shared" si="2"/>
        <v>4890.3296262187523</v>
      </c>
      <c r="H24" s="334">
        <f t="shared" si="3"/>
        <v>581.2118896550013</v>
      </c>
      <c r="I24" s="335">
        <f t="shared" si="4"/>
        <v>93234.536853778933</v>
      </c>
      <c r="J24" s="336">
        <f t="shared" si="5"/>
        <v>116543.17106722367</v>
      </c>
      <c r="M24" s="337" t="s">
        <v>158</v>
      </c>
      <c r="N24" s="333" t="s">
        <v>137</v>
      </c>
      <c r="O24" s="90">
        <f>'2027 (Cas)'!O24*1.02</f>
        <v>90762.395744754729</v>
      </c>
      <c r="P24" s="90">
        <f t="shared" si="6"/>
        <v>46.396112840769199</v>
      </c>
      <c r="Q24" s="333">
        <v>37.5</v>
      </c>
      <c r="R24" s="334">
        <f t="shared" si="7"/>
        <v>12026.017436180002</v>
      </c>
      <c r="S24" s="334">
        <f t="shared" si="8"/>
        <v>5601.9685183609427</v>
      </c>
      <c r="T24" s="334">
        <f t="shared" si="9"/>
        <v>680.71796808566046</v>
      </c>
      <c r="U24" s="335">
        <f t="shared" si="10"/>
        <v>109071.09966738134</v>
      </c>
      <c r="V24" s="336">
        <f t="shared" si="11"/>
        <v>136338.87458422667</v>
      </c>
    </row>
    <row r="25" spans="1:22" s="338" customFormat="1" ht="14.4" x14ac:dyDescent="0.3">
      <c r="A25" s="337" t="s">
        <v>58</v>
      </c>
      <c r="B25" s="333" t="s">
        <v>134</v>
      </c>
      <c r="C25" s="90">
        <f>'2027 (Cas)'!C25*1.02</f>
        <v>78986.610837975531</v>
      </c>
      <c r="D25" s="90">
        <f t="shared" si="0"/>
        <v>40.376542281393242</v>
      </c>
      <c r="E25" s="333">
        <v>37.5</v>
      </c>
      <c r="F25" s="334">
        <f t="shared" si="1"/>
        <v>10465.725936031758</v>
      </c>
      <c r="G25" s="334">
        <f t="shared" si="2"/>
        <v>4984.4631097212332</v>
      </c>
      <c r="H25" s="334">
        <f t="shared" si="3"/>
        <v>592.39958128481646</v>
      </c>
      <c r="I25" s="335">
        <f t="shared" si="4"/>
        <v>95029.199465013342</v>
      </c>
      <c r="J25" s="336">
        <f t="shared" si="5"/>
        <v>118786.49933126668</v>
      </c>
      <c r="M25" s="337" t="s">
        <v>159</v>
      </c>
      <c r="N25" s="333" t="s">
        <v>137</v>
      </c>
      <c r="O25" s="90">
        <f>'2027 (Cas)'!O25*1.02</f>
        <v>93668.063710818766</v>
      </c>
      <c r="P25" s="90">
        <f t="shared" si="6"/>
        <v>47.881438318629399</v>
      </c>
      <c r="Q25" s="333">
        <v>37.5</v>
      </c>
      <c r="R25" s="334">
        <f t="shared" si="7"/>
        <v>12411.018441683487</v>
      </c>
      <c r="S25" s="334">
        <f t="shared" si="8"/>
        <v>5781.3099773113727</v>
      </c>
      <c r="T25" s="334">
        <f t="shared" si="9"/>
        <v>702.51047783114075</v>
      </c>
      <c r="U25" s="335">
        <f t="shared" si="10"/>
        <v>112562.90260764476</v>
      </c>
      <c r="V25" s="336">
        <f t="shared" si="11"/>
        <v>140703.62825955596</v>
      </c>
    </row>
    <row r="26" spans="1:22" s="338" customFormat="1" ht="14.4" x14ac:dyDescent="0.3">
      <c r="A26" s="337" t="s">
        <v>59</v>
      </c>
      <c r="B26" s="333" t="s">
        <v>134</v>
      </c>
      <c r="C26" s="90">
        <f>'2027 (Cas)'!C26*1.02</f>
        <v>80184.836390448254</v>
      </c>
      <c r="D26" s="90">
        <f t="shared" si="0"/>
        <v>40.989053745916038</v>
      </c>
      <c r="E26" s="333">
        <v>37.5</v>
      </c>
      <c r="F26" s="334">
        <f t="shared" si="1"/>
        <v>10624.490821734395</v>
      </c>
      <c r="G26" s="334">
        <f t="shared" si="2"/>
        <v>5060.0773309172409</v>
      </c>
      <c r="H26" s="334">
        <f t="shared" si="3"/>
        <v>601.3862729283619</v>
      </c>
      <c r="I26" s="335">
        <f t="shared" si="4"/>
        <v>96470.790816028239</v>
      </c>
      <c r="J26" s="336">
        <f t="shared" si="5"/>
        <v>120588.4885200353</v>
      </c>
      <c r="M26" s="337" t="s">
        <v>160</v>
      </c>
      <c r="N26" s="333" t="s">
        <v>137</v>
      </c>
      <c r="O26" s="90">
        <f>'2027 (Cas)'!O26*1.02</f>
        <v>96605.050253762485</v>
      </c>
      <c r="P26" s="90">
        <f t="shared" si="6"/>
        <v>49.382773292658136</v>
      </c>
      <c r="Q26" s="333">
        <v>37.5</v>
      </c>
      <c r="R26" s="334">
        <f t="shared" si="7"/>
        <v>12800.16915862353</v>
      </c>
      <c r="S26" s="334">
        <f t="shared" si="8"/>
        <v>5962.5844579750374</v>
      </c>
      <c r="T26" s="334">
        <f t="shared" si="9"/>
        <v>724.5378769032186</v>
      </c>
      <c r="U26" s="335">
        <f t="shared" si="10"/>
        <v>116092.34174726428</v>
      </c>
      <c r="V26" s="336">
        <f t="shared" si="11"/>
        <v>145115.42718408036</v>
      </c>
    </row>
    <row r="27" spans="1:22" s="338" customFormat="1" ht="14.4" x14ac:dyDescent="0.3">
      <c r="A27" s="337" t="s">
        <v>60</v>
      </c>
      <c r="B27" s="333" t="s">
        <v>134</v>
      </c>
      <c r="C27" s="90">
        <f>'2027 (Cas)'!C27*1.02</f>
        <v>82573.167864350762</v>
      </c>
      <c r="D27" s="90">
        <f t="shared" si="0"/>
        <v>42.209926064843842</v>
      </c>
      <c r="E27" s="333">
        <v>37.5</v>
      </c>
      <c r="F27" s="334">
        <f t="shared" si="1"/>
        <v>10940.944742026477</v>
      </c>
      <c r="G27" s="334">
        <f t="shared" si="2"/>
        <v>5210.7933826525523</v>
      </c>
      <c r="H27" s="334">
        <f t="shared" si="3"/>
        <v>619.29875898263072</v>
      </c>
      <c r="I27" s="335">
        <f t="shared" si="4"/>
        <v>99344.204748012431</v>
      </c>
      <c r="J27" s="336">
        <f t="shared" si="5"/>
        <v>124180.25593501554</v>
      </c>
      <c r="M27" s="337" t="s">
        <v>161</v>
      </c>
      <c r="N27" s="333" t="s">
        <v>137</v>
      </c>
      <c r="O27" s="90">
        <f>'2027 (Cas)'!O27*1.02</f>
        <v>103002.15956827067</v>
      </c>
      <c r="P27" s="90">
        <f t="shared" si="6"/>
        <v>52.652861121160726</v>
      </c>
      <c r="Q27" s="333">
        <v>37.5</v>
      </c>
      <c r="R27" s="334">
        <f t="shared" si="7"/>
        <v>13647.786142795865</v>
      </c>
      <c r="S27" s="334">
        <f t="shared" si="8"/>
        <v>6357.4220412531267</v>
      </c>
      <c r="T27" s="334">
        <f t="shared" si="9"/>
        <v>772.51619676202995</v>
      </c>
      <c r="U27" s="335">
        <f t="shared" si="10"/>
        <v>123779.8839490817</v>
      </c>
      <c r="V27" s="336">
        <f t="shared" si="11"/>
        <v>154724.85493635212</v>
      </c>
    </row>
    <row r="28" spans="1:22" s="338" customFormat="1" ht="14.4" x14ac:dyDescent="0.3">
      <c r="A28" s="337" t="s">
        <v>61</v>
      </c>
      <c r="B28" s="333" t="s">
        <v>134</v>
      </c>
      <c r="C28" s="90">
        <f>'2027 (Cas)'!C28*1.02</f>
        <v>85566.991824594777</v>
      </c>
      <c r="D28" s="90">
        <f t="shared" si="0"/>
        <v>43.74031530969701</v>
      </c>
      <c r="E28" s="333">
        <v>37.5</v>
      </c>
      <c r="F28" s="334">
        <f t="shared" si="1"/>
        <v>11337.626416758809</v>
      </c>
      <c r="G28" s="334">
        <f t="shared" si="2"/>
        <v>5399.7191376447036</v>
      </c>
      <c r="H28" s="334">
        <f t="shared" si="3"/>
        <v>641.7524386844608</v>
      </c>
      <c r="I28" s="335">
        <f t="shared" si="4"/>
        <v>102946.08981768275</v>
      </c>
      <c r="J28" s="336">
        <f t="shared" si="5"/>
        <v>128682.61227210343</v>
      </c>
      <c r="M28" s="337" t="s">
        <v>162</v>
      </c>
      <c r="N28" s="333" t="s">
        <v>137</v>
      </c>
      <c r="O28" s="90">
        <f>'2027 (Cas)'!O28*1.02</f>
        <v>106458.80249795959</v>
      </c>
      <c r="P28" s="90">
        <f t="shared" si="6"/>
        <v>54.419835142726953</v>
      </c>
      <c r="Q28" s="333">
        <v>37.5</v>
      </c>
      <c r="R28" s="334">
        <f t="shared" si="7"/>
        <v>14105.791330979648</v>
      </c>
      <c r="S28" s="334">
        <f t="shared" si="8"/>
        <v>6570.7703636771885</v>
      </c>
      <c r="T28" s="334">
        <f t="shared" si="9"/>
        <v>798.44101873469697</v>
      </c>
      <c r="U28" s="335">
        <f t="shared" si="10"/>
        <v>127933.80521135112</v>
      </c>
      <c r="V28" s="336">
        <f t="shared" si="11"/>
        <v>159917.25651418889</v>
      </c>
    </row>
    <row r="29" spans="1:22" s="338" customFormat="1" ht="14.4" x14ac:dyDescent="0.3">
      <c r="A29" s="337" t="s">
        <v>62</v>
      </c>
      <c r="B29" s="333" t="s">
        <v>134</v>
      </c>
      <c r="C29" s="90">
        <f>'2027 (Cas)'!C29*1.02</f>
        <v>89155.868745553671</v>
      </c>
      <c r="D29" s="90">
        <f t="shared" si="0"/>
        <v>45.574884981752675</v>
      </c>
      <c r="E29" s="333">
        <v>37.5</v>
      </c>
      <c r="F29" s="334">
        <f t="shared" si="1"/>
        <v>11813.152608785862</v>
      </c>
      <c r="G29" s="334">
        <f t="shared" si="2"/>
        <v>5626.1958079065071</v>
      </c>
      <c r="H29" s="334">
        <f t="shared" si="3"/>
        <v>668.66901559165251</v>
      </c>
      <c r="I29" s="335">
        <f t="shared" si="4"/>
        <v>107263.8861778377</v>
      </c>
      <c r="J29" s="336">
        <f t="shared" si="5"/>
        <v>134079.85772229714</v>
      </c>
      <c r="M29" s="337" t="s">
        <v>163</v>
      </c>
      <c r="N29" s="333" t="s">
        <v>137</v>
      </c>
      <c r="O29" s="90">
        <f>'2027 (Cas)'!O29*1.02</f>
        <v>109942.12421536089</v>
      </c>
      <c r="P29" s="90">
        <f t="shared" si="6"/>
        <v>56.200446883251573</v>
      </c>
      <c r="Q29" s="333">
        <v>37.5</v>
      </c>
      <c r="R29" s="334">
        <f t="shared" si="7"/>
        <v>14567.331458535318</v>
      </c>
      <c r="S29" s="334">
        <f t="shared" si="8"/>
        <v>6785.7653342273434</v>
      </c>
      <c r="T29" s="334">
        <f t="shared" si="9"/>
        <v>824.56593161520664</v>
      </c>
      <c r="U29" s="335">
        <f t="shared" si="10"/>
        <v>132119.78693973878</v>
      </c>
      <c r="V29" s="336">
        <f t="shared" si="11"/>
        <v>165149.73367467348</v>
      </c>
    </row>
    <row r="30" spans="1:22" s="338" customFormat="1" ht="14.4" x14ac:dyDescent="0.3">
      <c r="A30" s="337" t="s">
        <v>63</v>
      </c>
      <c r="B30" s="333" t="s">
        <v>134</v>
      </c>
      <c r="C30" s="90">
        <f>'2027 (Cas)'!C30*1.02</f>
        <v>92143.892969338442</v>
      </c>
      <c r="D30" s="90">
        <f t="shared" si="0"/>
        <v>47.102309505093132</v>
      </c>
      <c r="E30" s="333">
        <v>37.5</v>
      </c>
      <c r="F30" s="334">
        <f t="shared" si="1"/>
        <v>12209.065818437344</v>
      </c>
      <c r="G30" s="334">
        <f t="shared" si="2"/>
        <v>5814.7555695724413</v>
      </c>
      <c r="H30" s="334">
        <f t="shared" si="3"/>
        <v>691.07919727003832</v>
      </c>
      <c r="I30" s="335">
        <f t="shared" si="4"/>
        <v>110858.79355461827</v>
      </c>
      <c r="J30" s="336">
        <f t="shared" si="5"/>
        <v>138573.49194327285</v>
      </c>
      <c r="M30" s="337" t="s">
        <v>164</v>
      </c>
      <c r="N30" s="333" t="s">
        <v>137</v>
      </c>
      <c r="O30" s="90">
        <f>'2027 (Cas)'!O30*1.02</f>
        <v>111508.05305934745</v>
      </c>
      <c r="P30" s="90">
        <f t="shared" si="6"/>
        <v>57.000921691679217</v>
      </c>
      <c r="Q30" s="333">
        <v>37.5</v>
      </c>
      <c r="R30" s="334">
        <f t="shared" si="7"/>
        <v>14774.817030363538</v>
      </c>
      <c r="S30" s="334">
        <f t="shared" si="8"/>
        <v>6882.4164198892495</v>
      </c>
      <c r="T30" s="334">
        <f t="shared" si="9"/>
        <v>836.31039794510582</v>
      </c>
      <c r="U30" s="335">
        <f t="shared" si="10"/>
        <v>134001.59690754535</v>
      </c>
      <c r="V30" s="336">
        <f t="shared" si="11"/>
        <v>167501.99613443168</v>
      </c>
    </row>
    <row r="31" spans="1:22" s="338" customFormat="1" ht="14.4" x14ac:dyDescent="0.3">
      <c r="A31" s="337" t="s">
        <v>64</v>
      </c>
      <c r="B31" s="333" t="s">
        <v>134</v>
      </c>
      <c r="C31" s="90">
        <f>'2027 (Cas)'!C31*1.02</f>
        <v>93936.011535234255</v>
      </c>
      <c r="D31" s="90">
        <f t="shared" si="0"/>
        <v>48.018408452515907</v>
      </c>
      <c r="E31" s="333">
        <v>37.5</v>
      </c>
      <c r="F31" s="334">
        <f t="shared" si="1"/>
        <v>12446.52152841854</v>
      </c>
      <c r="G31" s="334">
        <f t="shared" si="2"/>
        <v>5927.8475073728605</v>
      </c>
      <c r="H31" s="334">
        <f t="shared" si="3"/>
        <v>704.52008651425683</v>
      </c>
      <c r="I31" s="335">
        <f t="shared" si="4"/>
        <v>113014.90065753991</v>
      </c>
      <c r="J31" s="336">
        <f t="shared" si="5"/>
        <v>141268.62582192488</v>
      </c>
      <c r="M31" s="337" t="s">
        <v>165</v>
      </c>
      <c r="N31" s="333" t="s">
        <v>137</v>
      </c>
      <c r="O31" s="90">
        <f>'2027 (Cas)'!O31*1.02</f>
        <v>113071.66200875038</v>
      </c>
      <c r="P31" s="90">
        <f t="shared" si="6"/>
        <v>57.800210611501804</v>
      </c>
      <c r="Q31" s="333">
        <v>37.5</v>
      </c>
      <c r="R31" s="334">
        <f t="shared" si="7"/>
        <v>14981.995216159426</v>
      </c>
      <c r="S31" s="334">
        <f t="shared" si="8"/>
        <v>6978.9243187575848</v>
      </c>
      <c r="T31" s="334">
        <f t="shared" si="9"/>
        <v>848.03746506562788</v>
      </c>
      <c r="U31" s="335">
        <f t="shared" si="10"/>
        <v>135880.61900873302</v>
      </c>
      <c r="V31" s="336">
        <f t="shared" si="11"/>
        <v>169850.77376091626</v>
      </c>
    </row>
    <row r="32" spans="1:22" s="338" customFormat="1" ht="14.4" x14ac:dyDescent="0.3">
      <c r="A32" s="337" t="s">
        <v>65</v>
      </c>
      <c r="B32" s="333" t="s">
        <v>134</v>
      </c>
      <c r="C32" s="90">
        <f>'2027 (Cas)'!C32*1.02</f>
        <v>95728.130101130009</v>
      </c>
      <c r="D32" s="90">
        <f t="shared" si="0"/>
        <v>48.934507399938667</v>
      </c>
      <c r="E32" s="333">
        <v>37.5</v>
      </c>
      <c r="F32" s="334">
        <f t="shared" si="1"/>
        <v>12683.977238399726</v>
      </c>
      <c r="G32" s="334">
        <f t="shared" si="2"/>
        <v>6040.9394451732751</v>
      </c>
      <c r="H32" s="334">
        <f t="shared" si="3"/>
        <v>717.960975758475</v>
      </c>
      <c r="I32" s="335">
        <f t="shared" si="4"/>
        <v>115171.00776046148</v>
      </c>
      <c r="J32" s="336">
        <f t="shared" si="5"/>
        <v>143963.75970057683</v>
      </c>
      <c r="M32" s="337" t="s">
        <v>166</v>
      </c>
      <c r="N32" s="333" t="s">
        <v>137</v>
      </c>
      <c r="O32" s="90">
        <f>'2027 (Cas)'!O32*1.02</f>
        <v>116200.03985484804</v>
      </c>
      <c r="P32" s="90">
        <f t="shared" si="6"/>
        <v>59.399381395449481</v>
      </c>
      <c r="Q32" s="333">
        <v>37.5</v>
      </c>
      <c r="R32" s="334">
        <f t="shared" si="7"/>
        <v>15396.505280767367</v>
      </c>
      <c r="S32" s="334">
        <f t="shared" si="8"/>
        <v>7172.0117098910405</v>
      </c>
      <c r="T32" s="334">
        <f t="shared" si="9"/>
        <v>871.50029891136035</v>
      </c>
      <c r="U32" s="335">
        <f t="shared" si="10"/>
        <v>139640.05714441781</v>
      </c>
      <c r="V32" s="336">
        <f t="shared" si="11"/>
        <v>174550.07143052225</v>
      </c>
    </row>
    <row r="33" spans="1:22" s="338" customFormat="1" ht="14.4" x14ac:dyDescent="0.3">
      <c r="A33" s="337" t="s">
        <v>66</v>
      </c>
      <c r="B33" s="333" t="s">
        <v>134</v>
      </c>
      <c r="C33" s="90">
        <f>'2027 (Cas)'!C33*1.02</f>
        <v>97522.568561609427</v>
      </c>
      <c r="D33" s="90">
        <f t="shared" si="0"/>
        <v>49.851792235966485</v>
      </c>
      <c r="E33" s="333">
        <v>37.5</v>
      </c>
      <c r="F33" s="334">
        <f t="shared" si="1"/>
        <v>12921.740334413249</v>
      </c>
      <c r="G33" s="334">
        <f t="shared" si="2"/>
        <v>6154.177780304175</v>
      </c>
      <c r="H33" s="334">
        <f t="shared" si="3"/>
        <v>731.41926421207063</v>
      </c>
      <c r="I33" s="335">
        <f t="shared" si="4"/>
        <v>117329.90594053893</v>
      </c>
      <c r="J33" s="336">
        <f t="shared" si="5"/>
        <v>146662.38242567366</v>
      </c>
      <c r="M33" s="337" t="s">
        <v>167</v>
      </c>
      <c r="N33" s="333" t="s">
        <v>137</v>
      </c>
      <c r="O33" s="90">
        <f>'2027 (Cas)'!O33*1.02</f>
        <v>119326.09780636201</v>
      </c>
      <c r="P33" s="90">
        <f t="shared" si="6"/>
        <v>60.997366290792073</v>
      </c>
      <c r="Q33" s="333">
        <v>37.5</v>
      </c>
      <c r="R33" s="334">
        <f t="shared" si="7"/>
        <v>15810.707959342968</v>
      </c>
      <c r="S33" s="334">
        <f t="shared" si="8"/>
        <v>7364.9559142309217</v>
      </c>
      <c r="T33" s="334">
        <f t="shared" si="9"/>
        <v>894.94573354771512</v>
      </c>
      <c r="U33" s="335">
        <f t="shared" si="10"/>
        <v>143396.70741348361</v>
      </c>
      <c r="V33" s="336">
        <f t="shared" si="11"/>
        <v>179245.88426685453</v>
      </c>
    </row>
    <row r="34" spans="1:22" s="338" customFormat="1" ht="14.4" x14ac:dyDescent="0.3">
      <c r="A34" s="337" t="s">
        <v>67</v>
      </c>
      <c r="B34" s="333" t="s">
        <v>134</v>
      </c>
      <c r="C34" s="90">
        <f>'2027 (Cas)'!C34*1.02</f>
        <v>101110.2855352765</v>
      </c>
      <c r="D34" s="90">
        <f t="shared" si="0"/>
        <v>51.685768963719617</v>
      </c>
      <c r="E34" s="333">
        <v>37.5</v>
      </c>
      <c r="F34" s="334">
        <f t="shared" si="1"/>
        <v>13397.112833424137</v>
      </c>
      <c r="G34" s="334">
        <f t="shared" si="2"/>
        <v>6380.5812519007368</v>
      </c>
      <c r="H34" s="334">
        <f t="shared" si="3"/>
        <v>758.32714151457378</v>
      </c>
      <c r="I34" s="335">
        <f t="shared" si="4"/>
        <v>121646.30676211594</v>
      </c>
      <c r="J34" s="336">
        <f t="shared" si="5"/>
        <v>152057.88345264492</v>
      </c>
      <c r="M34" s="337" t="s">
        <v>168</v>
      </c>
      <c r="N34" s="333" t="s">
        <v>137</v>
      </c>
      <c r="O34" s="90">
        <f>'2027 (Cas)'!O34*1.02</f>
        <v>122455.63559975152</v>
      </c>
      <c r="P34" s="90">
        <f t="shared" si="6"/>
        <v>62.597130019042318</v>
      </c>
      <c r="Q34" s="333">
        <v>37.5</v>
      </c>
      <c r="R34" s="334">
        <f t="shared" si="7"/>
        <v>16225.371716967078</v>
      </c>
      <c r="S34" s="334">
        <f t="shared" si="8"/>
        <v>7558.1148987611641</v>
      </c>
      <c r="T34" s="334">
        <f t="shared" si="9"/>
        <v>918.41726699813637</v>
      </c>
      <c r="U34" s="335">
        <f t="shared" si="10"/>
        <v>147157.53948247791</v>
      </c>
      <c r="V34" s="336">
        <f t="shared" si="11"/>
        <v>183946.92435309739</v>
      </c>
    </row>
    <row r="35" spans="1:22" s="338" customFormat="1" ht="14.4" x14ac:dyDescent="0.3">
      <c r="A35" s="337" t="s">
        <v>68</v>
      </c>
      <c r="B35" s="333" t="s">
        <v>134</v>
      </c>
      <c r="C35" s="90">
        <f>'2027 (Cas)'!C35*1.02</f>
        <v>104696.84256165172</v>
      </c>
      <c r="D35" s="90">
        <f t="shared" si="0"/>
        <v>53.51915274717021</v>
      </c>
      <c r="E35" s="333">
        <v>37.5</v>
      </c>
      <c r="F35" s="334">
        <f t="shared" si="1"/>
        <v>13872.331639418853</v>
      </c>
      <c r="G35" s="334">
        <f t="shared" si="2"/>
        <v>6606.9115248320541</v>
      </c>
      <c r="H35" s="334">
        <f t="shared" si="3"/>
        <v>785.22631921238792</v>
      </c>
      <c r="I35" s="335">
        <f t="shared" si="4"/>
        <v>125961.31204511503</v>
      </c>
      <c r="J35" s="336">
        <f t="shared" si="5"/>
        <v>157451.64005639378</v>
      </c>
      <c r="M35" s="337" t="s">
        <v>169</v>
      </c>
      <c r="N35" s="333" t="s">
        <v>137</v>
      </c>
      <c r="O35" s="90">
        <f>'2027 (Cas)'!O35*1.02</f>
        <v>126517.77101578191</v>
      </c>
      <c r="P35" s="90">
        <f t="shared" si="6"/>
        <v>64.673620966533875</v>
      </c>
      <c r="Q35" s="333">
        <v>37.5</v>
      </c>
      <c r="R35" s="334">
        <f t="shared" si="7"/>
        <v>16763.604659591103</v>
      </c>
      <c r="S35" s="334">
        <f t="shared" si="8"/>
        <v>7808.8349743078288</v>
      </c>
      <c r="T35" s="334">
        <f t="shared" si="9"/>
        <v>948.88328261836432</v>
      </c>
      <c r="U35" s="335">
        <f t="shared" si="10"/>
        <v>152039.09393229921</v>
      </c>
      <c r="V35" s="336">
        <f t="shared" si="11"/>
        <v>190048.867415374</v>
      </c>
    </row>
    <row r="36" spans="1:22" s="338" customFormat="1" ht="14.4" x14ac:dyDescent="0.3">
      <c r="A36" s="337" t="s">
        <v>69</v>
      </c>
      <c r="B36" s="333" t="s">
        <v>134</v>
      </c>
      <c r="C36" s="90">
        <f>'2027 (Cas)'!C36*1.02</f>
        <v>108283.39958802695</v>
      </c>
      <c r="D36" s="90">
        <f t="shared" si="0"/>
        <v>55.352536530620803</v>
      </c>
      <c r="E36" s="333">
        <v>37.5</v>
      </c>
      <c r="F36" s="334">
        <f t="shared" si="1"/>
        <v>14347.550445413572</v>
      </c>
      <c r="G36" s="334">
        <f t="shared" si="2"/>
        <v>6833.2417977633713</v>
      </c>
      <c r="H36" s="334">
        <f t="shared" si="3"/>
        <v>812.12549691020206</v>
      </c>
      <c r="I36" s="335">
        <f t="shared" si="4"/>
        <v>130276.31732811409</v>
      </c>
      <c r="J36" s="336">
        <f t="shared" si="5"/>
        <v>162845.39666014261</v>
      </c>
      <c r="M36" s="337" t="s">
        <v>170</v>
      </c>
      <c r="N36" s="333" t="s">
        <v>137</v>
      </c>
      <c r="O36" s="90">
        <f>'2027 (Cas)'!O36*1.02</f>
        <v>130557.86743326733</v>
      </c>
      <c r="P36" s="90">
        <f t="shared" si="6"/>
        <v>66.738845972277232</v>
      </c>
      <c r="Q36" s="333">
        <v>37.5</v>
      </c>
      <c r="R36" s="334">
        <f t="shared" si="7"/>
        <v>17298.917434907922</v>
      </c>
      <c r="S36" s="334">
        <f t="shared" si="8"/>
        <v>8058.1947753155509</v>
      </c>
      <c r="T36" s="334">
        <f t="shared" si="9"/>
        <v>979.18400574950488</v>
      </c>
      <c r="U36" s="335">
        <f t="shared" si="10"/>
        <v>156894.1636492403</v>
      </c>
      <c r="V36" s="336">
        <f t="shared" si="11"/>
        <v>196117.70456155037</v>
      </c>
    </row>
    <row r="37" spans="1:22" s="338" customFormat="1" ht="14.4" x14ac:dyDescent="0.3">
      <c r="A37" s="337" t="s">
        <v>70</v>
      </c>
      <c r="B37" s="333" t="s">
        <v>134</v>
      </c>
      <c r="C37" s="90">
        <f>'2027 (Cas)'!C37*1.02</f>
        <v>112465.00957511704</v>
      </c>
      <c r="D37" s="90">
        <f t="shared" si="0"/>
        <v>57.490100741273892</v>
      </c>
      <c r="E37" s="333">
        <v>37.5</v>
      </c>
      <c r="F37" s="334">
        <f t="shared" si="1"/>
        <v>14901.61376870301</v>
      </c>
      <c r="G37" s="334">
        <f t="shared" si="2"/>
        <v>7097.1229859643408</v>
      </c>
      <c r="H37" s="334">
        <f t="shared" si="3"/>
        <v>843.48757181337783</v>
      </c>
      <c r="I37" s="335">
        <f t="shared" si="4"/>
        <v>135307.23390159776</v>
      </c>
      <c r="J37" s="336">
        <f t="shared" si="5"/>
        <v>169134.04237699721</v>
      </c>
      <c r="M37" s="337" t="s">
        <v>171</v>
      </c>
      <c r="N37" s="333" t="s">
        <v>137</v>
      </c>
      <c r="O37" s="90">
        <f>'2027 (Cas)'!O37*1.02</f>
        <v>134585.20443054245</v>
      </c>
      <c r="P37" s="90">
        <f t="shared" si="6"/>
        <v>68.797548590692628</v>
      </c>
      <c r="Q37" s="333">
        <v>37.5</v>
      </c>
      <c r="R37" s="334">
        <f t="shared" si="7"/>
        <v>17832.539587046875</v>
      </c>
      <c r="S37" s="334">
        <f t="shared" si="8"/>
        <v>8306.767048958618</v>
      </c>
      <c r="T37" s="334">
        <f t="shared" si="9"/>
        <v>1009.3890332290683</v>
      </c>
      <c r="U37" s="335">
        <f t="shared" si="10"/>
        <v>161733.90009977701</v>
      </c>
      <c r="V37" s="336">
        <f t="shared" si="11"/>
        <v>202167.37512472126</v>
      </c>
    </row>
    <row r="38" spans="1:22" s="338" customFormat="1" ht="14.4" x14ac:dyDescent="0.3">
      <c r="A38" s="337" t="s">
        <v>71</v>
      </c>
      <c r="B38" s="333" t="s">
        <v>134</v>
      </c>
      <c r="C38" s="90">
        <f>'2027 (Cas)'!C38*1.02</f>
        <v>113065.86227229117</v>
      </c>
      <c r="D38" s="90">
        <f t="shared" si="0"/>
        <v>57.7972458899891</v>
      </c>
      <c r="E38" s="333">
        <v>37.5</v>
      </c>
      <c r="F38" s="334">
        <f t="shared" si="1"/>
        <v>14981.22675107858</v>
      </c>
      <c r="G38" s="334">
        <f t="shared" si="2"/>
        <v>7135.0398945602083</v>
      </c>
      <c r="H38" s="334">
        <f t="shared" si="3"/>
        <v>847.99396704218373</v>
      </c>
      <c r="I38" s="335">
        <f t="shared" si="4"/>
        <v>136030.12288497214</v>
      </c>
      <c r="J38" s="336">
        <f t="shared" si="5"/>
        <v>170037.65360621517</v>
      </c>
      <c r="M38" s="337" t="s">
        <v>172</v>
      </c>
      <c r="N38" s="333" t="s">
        <v>137</v>
      </c>
      <c r="O38" s="90">
        <f>'2027 (Cas)'!O38*1.02</f>
        <v>138620.66105886051</v>
      </c>
      <c r="P38" s="90">
        <f t="shared" si="6"/>
        <v>70.860401819225814</v>
      </c>
      <c r="Q38" s="333">
        <v>37.5</v>
      </c>
      <c r="R38" s="334">
        <f t="shared" si="7"/>
        <v>18367.237590299017</v>
      </c>
      <c r="S38" s="334">
        <f t="shared" si="8"/>
        <v>8555.840476379195</v>
      </c>
      <c r="T38" s="334">
        <f t="shared" si="9"/>
        <v>1039.6549579414539</v>
      </c>
      <c r="U38" s="335">
        <f t="shared" si="10"/>
        <v>166583.39408348018</v>
      </c>
      <c r="V38" s="336">
        <f t="shared" si="11"/>
        <v>208229.24260435021</v>
      </c>
    </row>
    <row r="39" spans="1:22" s="338" customFormat="1" ht="14.4" x14ac:dyDescent="0.3">
      <c r="A39" s="337" t="s">
        <v>72</v>
      </c>
      <c r="B39" s="333" t="s">
        <v>134</v>
      </c>
      <c r="C39" s="90">
        <f>'2027 (Cas)'!C39*1.02</f>
        <v>116652.41929866638</v>
      </c>
      <c r="D39" s="90">
        <f t="shared" si="0"/>
        <v>59.630629673439678</v>
      </c>
      <c r="E39" s="333">
        <v>37.5</v>
      </c>
      <c r="F39" s="334">
        <f t="shared" si="1"/>
        <v>15456.445557073297</v>
      </c>
      <c r="G39" s="334">
        <f t="shared" si="2"/>
        <v>7361.3701674915264</v>
      </c>
      <c r="H39" s="334">
        <f t="shared" si="3"/>
        <v>874.89314473999787</v>
      </c>
      <c r="I39" s="335">
        <f t="shared" si="4"/>
        <v>140345.12816797121</v>
      </c>
      <c r="J39" s="336">
        <f t="shared" si="5"/>
        <v>175431.41020996403</v>
      </c>
      <c r="M39" s="337" t="s">
        <v>173</v>
      </c>
      <c r="N39" s="333" t="s">
        <v>137</v>
      </c>
      <c r="O39" s="90">
        <f>'2027 (Cas)'!O39*1.02</f>
        <v>147186.8718091131</v>
      </c>
      <c r="P39" s="90">
        <f t="shared" si="6"/>
        <v>75.239295493476348</v>
      </c>
      <c r="Q39" s="333">
        <v>37.5</v>
      </c>
      <c r="R39" s="334">
        <f t="shared" si="7"/>
        <v>19502.260514707486</v>
      </c>
      <c r="S39" s="334">
        <f t="shared" si="8"/>
        <v>9084.5577116482218</v>
      </c>
      <c r="T39" s="334">
        <f t="shared" si="9"/>
        <v>1103.9015385683483</v>
      </c>
      <c r="U39" s="335">
        <f t="shared" si="10"/>
        <v>176877.59157403716</v>
      </c>
      <c r="V39" s="336">
        <f t="shared" si="11"/>
        <v>221096.98946754646</v>
      </c>
    </row>
    <row r="40" spans="1:22" s="338" customFormat="1" ht="14.4" x14ac:dyDescent="0.3">
      <c r="A40" s="337" t="s">
        <v>73</v>
      </c>
      <c r="B40" s="333" t="s">
        <v>134</v>
      </c>
      <c r="C40" s="90">
        <f>'2027 (Cas)'!C40*1.02</f>
        <v>120245.93600879266</v>
      </c>
      <c r="D40" s="90">
        <f t="shared" si="0"/>
        <v>61.467571122705507</v>
      </c>
      <c r="E40" s="333">
        <v>37.5</v>
      </c>
      <c r="F40" s="334">
        <f t="shared" si="1"/>
        <v>15932.586521165029</v>
      </c>
      <c r="G40" s="334">
        <f t="shared" si="2"/>
        <v>7588.1396324143025</v>
      </c>
      <c r="H40" s="334">
        <f t="shared" si="3"/>
        <v>901.84452006594495</v>
      </c>
      <c r="I40" s="335">
        <f t="shared" si="4"/>
        <v>144668.50668243793</v>
      </c>
      <c r="J40" s="336">
        <f t="shared" si="5"/>
        <v>180835.63335304742</v>
      </c>
      <c r="M40" s="337" t="s">
        <v>174</v>
      </c>
      <c r="N40" s="333" t="s">
        <v>137</v>
      </c>
      <c r="O40" s="90">
        <f>'2027 (Cas)'!O40*1.02</f>
        <v>151715.30603646391</v>
      </c>
      <c r="P40" s="90">
        <f t="shared" si="6"/>
        <v>77.554150050588575</v>
      </c>
      <c r="Q40" s="333">
        <v>37.5</v>
      </c>
      <c r="R40" s="334">
        <f t="shared" si="7"/>
        <v>20102.278049831468</v>
      </c>
      <c r="S40" s="334">
        <f t="shared" si="8"/>
        <v>9364.0583327030981</v>
      </c>
      <c r="T40" s="334">
        <f t="shared" si="9"/>
        <v>1137.8647952734793</v>
      </c>
      <c r="U40" s="335">
        <f t="shared" si="10"/>
        <v>182319.50721427199</v>
      </c>
      <c r="V40" s="336">
        <f t="shared" si="11"/>
        <v>227899.38401783997</v>
      </c>
    </row>
    <row r="41" spans="1:22" s="338" customFormat="1" ht="14.4" x14ac:dyDescent="0.3">
      <c r="A41" s="337" t="s">
        <v>74</v>
      </c>
      <c r="B41" s="333" t="s">
        <v>134</v>
      </c>
      <c r="C41" s="90">
        <f>'2027 (Cas)'!C41*1.02</f>
        <v>123829.01319329235</v>
      </c>
      <c r="D41" s="90">
        <f t="shared" si="0"/>
        <v>63.299176073248489</v>
      </c>
      <c r="E41" s="333">
        <v>37.5</v>
      </c>
      <c r="F41" s="334">
        <f t="shared" si="1"/>
        <v>16407.344248111236</v>
      </c>
      <c r="G41" s="334">
        <f t="shared" si="2"/>
        <v>7814.2503093498899</v>
      </c>
      <c r="H41" s="334">
        <f t="shared" si="3"/>
        <v>928.71759894969261</v>
      </c>
      <c r="I41" s="335">
        <f t="shared" si="4"/>
        <v>148979.32534970317</v>
      </c>
      <c r="J41" s="336">
        <f t="shared" si="5"/>
        <v>186224.15668712897</v>
      </c>
      <c r="M41" s="337" t="s">
        <v>175</v>
      </c>
      <c r="N41" s="333" t="s">
        <v>137</v>
      </c>
      <c r="O41" s="90">
        <f>'2027 (Cas)'!O41*1.02</f>
        <v>156247.22010569033</v>
      </c>
      <c r="P41" s="90">
        <f t="shared" si="6"/>
        <v>79.870783440608477</v>
      </c>
      <c r="Q41" s="333">
        <v>37.5</v>
      </c>
      <c r="R41" s="334">
        <f t="shared" si="7"/>
        <v>20702.756664003969</v>
      </c>
      <c r="S41" s="334">
        <f t="shared" si="8"/>
        <v>9643.7737339483392</v>
      </c>
      <c r="T41" s="334">
        <f t="shared" si="9"/>
        <v>1171.8541507926775</v>
      </c>
      <c r="U41" s="335">
        <f t="shared" si="10"/>
        <v>187765.6046544353</v>
      </c>
      <c r="V41" s="336">
        <f t="shared" si="11"/>
        <v>234707.00581804413</v>
      </c>
    </row>
    <row r="42" spans="1:22" s="338" customFormat="1" ht="14.4" x14ac:dyDescent="0.3">
      <c r="A42" s="337" t="s">
        <v>75</v>
      </c>
      <c r="B42" s="333" t="s">
        <v>134</v>
      </c>
      <c r="C42" s="90">
        <f>'2027 (Cas)'!C42*1.02</f>
        <v>131000.96729875094</v>
      </c>
      <c r="D42" s="90">
        <f t="shared" si="0"/>
        <v>66.965350695847135</v>
      </c>
      <c r="E42" s="333">
        <v>37.5</v>
      </c>
      <c r="F42" s="334">
        <f t="shared" si="1"/>
        <v>17357.628167084502</v>
      </c>
      <c r="G42" s="334">
        <f t="shared" si="2"/>
        <v>8266.8376565472827</v>
      </c>
      <c r="H42" s="334">
        <f t="shared" si="3"/>
        <v>982.50725474063199</v>
      </c>
      <c r="I42" s="335">
        <f t="shared" si="4"/>
        <v>157607.94037712336</v>
      </c>
      <c r="J42" s="336">
        <f t="shared" si="5"/>
        <v>197009.92547140422</v>
      </c>
      <c r="M42" s="337" t="s">
        <v>727</v>
      </c>
      <c r="N42" s="333" t="s">
        <v>137</v>
      </c>
      <c r="O42" s="90">
        <f>'2027 (Cas)'!O42*1.02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'2027 (Cas)'!C43*1.02</f>
        <v>133395.09850911266</v>
      </c>
      <c r="D43" s="90">
        <f t="shared" si="0"/>
        <v>68.189187736287622</v>
      </c>
      <c r="E43" s="333">
        <v>37.5</v>
      </c>
      <c r="F43" s="334">
        <f t="shared" si="1"/>
        <v>17674.850552457428</v>
      </c>
      <c r="G43" s="334">
        <f t="shared" si="2"/>
        <v>8417.9197016088092</v>
      </c>
      <c r="H43" s="334">
        <f t="shared" si="3"/>
        <v>1000.463238818345</v>
      </c>
      <c r="I43" s="335">
        <f t="shared" si="4"/>
        <v>160488.33200199725</v>
      </c>
      <c r="J43" s="336">
        <f t="shared" si="5"/>
        <v>200610.41500249656</v>
      </c>
      <c r="M43" s="337" t="s">
        <v>176</v>
      </c>
      <c r="N43" s="333" t="s">
        <v>137</v>
      </c>
      <c r="O43" s="90">
        <f>'2027 (Cas)'!O43*1.02</f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f>'2027 (Cas)'!C44*1.02</f>
        <v>135786.9098248907</v>
      </c>
      <c r="D44" s="90">
        <f t="shared" si="0"/>
        <v>69.411838888123043</v>
      </c>
      <c r="E44" s="333">
        <v>37.5</v>
      </c>
      <c r="F44" s="334">
        <f t="shared" si="1"/>
        <v>17991.765551798017</v>
      </c>
      <c r="G44" s="334">
        <f t="shared" si="2"/>
        <v>8568.8553493398467</v>
      </c>
      <c r="H44" s="334">
        <f t="shared" si="3"/>
        <v>1018.4018236866801</v>
      </c>
      <c r="I44" s="335">
        <f t="shared" si="4"/>
        <v>163365.93254971522</v>
      </c>
      <c r="J44" s="336">
        <f t="shared" si="5"/>
        <v>204207.41568714404</v>
      </c>
      <c r="M44" s="337" t="s">
        <v>177</v>
      </c>
      <c r="N44" s="333" t="s">
        <v>137</v>
      </c>
      <c r="O44" s="90">
        <f>'2027 (Cas)'!O44*1.02</f>
        <v>166258.72518157799</v>
      </c>
      <c r="P44" s="90">
        <f t="shared" si="6"/>
        <v>84.98848571582262</v>
      </c>
      <c r="Q44" s="333">
        <v>37.5</v>
      </c>
      <c r="R44" s="334">
        <f t="shared" si="7"/>
        <v>22029.281086559084</v>
      </c>
      <c r="S44" s="334">
        <f t="shared" si="8"/>
        <v>10261.696341613471</v>
      </c>
      <c r="T44" s="334">
        <f t="shared" si="9"/>
        <v>1246.9404388618348</v>
      </c>
      <c r="U44" s="335">
        <f t="shared" si="10"/>
        <v>199796.6430486124</v>
      </c>
      <c r="V44" s="336">
        <f t="shared" si="11"/>
        <v>249745.8038107655</v>
      </c>
    </row>
    <row r="45" spans="1:22" s="338" customFormat="1" ht="14.4" x14ac:dyDescent="0.3">
      <c r="A45" s="337" t="s">
        <v>78</v>
      </c>
      <c r="B45" s="333" t="s">
        <v>134</v>
      </c>
      <c r="C45" s="90">
        <f>'2027 (Cas)'!C45*1.02</f>
        <v>138772.6141540918</v>
      </c>
      <c r="D45" s="90">
        <f t="shared" si="0"/>
        <v>70.938077522858421</v>
      </c>
      <c r="E45" s="333">
        <v>37.5</v>
      </c>
      <c r="F45" s="334">
        <f t="shared" si="1"/>
        <v>18387.371375417166</v>
      </c>
      <c r="G45" s="334">
        <f t="shared" si="2"/>
        <v>8757.2687136752975</v>
      </c>
      <c r="H45" s="334">
        <f t="shared" si="3"/>
        <v>1040.7946061556886</v>
      </c>
      <c r="I45" s="335">
        <f t="shared" si="4"/>
        <v>166958.04884933995</v>
      </c>
      <c r="J45" s="336">
        <f t="shared" si="5"/>
        <v>208697.56106167493</v>
      </c>
      <c r="M45" s="337" t="s">
        <v>178</v>
      </c>
      <c r="N45" s="333" t="s">
        <v>137</v>
      </c>
      <c r="O45" s="90">
        <f>'2027 (Cas)'!O45*1.02</f>
        <v>169557.61527957636</v>
      </c>
      <c r="P45" s="90">
        <f t="shared" si="6"/>
        <v>86.6748193122435</v>
      </c>
      <c r="Q45" s="333">
        <v>37.5</v>
      </c>
      <c r="R45" s="334">
        <f t="shared" si="7"/>
        <v>22466.38402454387</v>
      </c>
      <c r="S45" s="334">
        <f t="shared" si="8"/>
        <v>10465.307962074552</v>
      </c>
      <c r="T45" s="334">
        <f t="shared" si="9"/>
        <v>1271.6821145968227</v>
      </c>
      <c r="U45" s="335">
        <f t="shared" si="10"/>
        <v>203760.98938079161</v>
      </c>
      <c r="V45" s="336">
        <f t="shared" si="11"/>
        <v>254701.2367259895</v>
      </c>
    </row>
    <row r="46" spans="1:22" s="338" customFormat="1" ht="14.4" x14ac:dyDescent="0.3">
      <c r="A46" s="337" t="s">
        <v>79</v>
      </c>
      <c r="B46" s="333" t="s">
        <v>134</v>
      </c>
      <c r="C46" s="90">
        <f>'2027 (Cas)'!C46*1.02</f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f>'2027 (Cas)'!O46*1.02</f>
        <v>172850.70564111555</v>
      </c>
      <c r="P46" s="90">
        <f t="shared" si="6"/>
        <v>88.358188187151711</v>
      </c>
      <c r="Q46" s="333">
        <v>37.5</v>
      </c>
      <c r="R46" s="334">
        <f t="shared" si="7"/>
        <v>22902.718497447811</v>
      </c>
      <c r="S46" s="334">
        <f t="shared" si="8"/>
        <v>10668.561615551704</v>
      </c>
      <c r="T46" s="334">
        <f t="shared" si="9"/>
        <v>1296.3802923083665</v>
      </c>
      <c r="U46" s="335">
        <f t="shared" si="10"/>
        <v>207718.36604642344</v>
      </c>
      <c r="V46" s="336">
        <f t="shared" si="11"/>
        <v>259647.9575580293</v>
      </c>
    </row>
    <row r="47" spans="1:22" s="338" customFormat="1" ht="14.4" x14ac:dyDescent="0.3">
      <c r="A47" s="337" t="s">
        <v>80</v>
      </c>
      <c r="B47" s="333" t="s">
        <v>134</v>
      </c>
      <c r="C47" s="90">
        <f>'2027 (Cas)'!C47*1.02</f>
        <v>149781.67390096345</v>
      </c>
      <c r="D47" s="90">
        <f t="shared" si="0"/>
        <v>76.565711898256069</v>
      </c>
      <c r="E47" s="333">
        <v>37.5</v>
      </c>
      <c r="F47" s="334">
        <f t="shared" si="1"/>
        <v>19846.071791877657</v>
      </c>
      <c r="G47" s="334">
        <f t="shared" si="2"/>
        <v>9451.99724549649</v>
      </c>
      <c r="H47" s="334">
        <f t="shared" si="3"/>
        <v>1123.3625542572258</v>
      </c>
      <c r="I47" s="335">
        <f t="shared" si="4"/>
        <v>180203.1054925948</v>
      </c>
      <c r="J47" s="336">
        <f t="shared" si="5"/>
        <v>225253.88186574349</v>
      </c>
      <c r="M47" s="337" t="s">
        <v>180</v>
      </c>
      <c r="N47" s="333" t="s">
        <v>137</v>
      </c>
      <c r="O47" s="90">
        <f>'2027 (Cas)'!O47*1.02</f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f>'2027 (Cas)'!C48*1.02</f>
        <v>152752.29891537063</v>
      </c>
      <c r="D48" s="90">
        <f t="shared" si="0"/>
        <v>78.084242257058463</v>
      </c>
      <c r="E48" s="333">
        <v>37.5</v>
      </c>
      <c r="F48" s="334">
        <f t="shared" si="1"/>
        <v>20239.679606286609</v>
      </c>
      <c r="G48" s="334">
        <f t="shared" si="2"/>
        <v>9639.4590271837842</v>
      </c>
      <c r="H48" s="334">
        <f t="shared" si="3"/>
        <v>1145.6422418652796</v>
      </c>
      <c r="I48" s="335">
        <f t="shared" si="4"/>
        <v>183777.07979070631</v>
      </c>
      <c r="J48" s="336">
        <f t="shared" si="5"/>
        <v>229721.34973838288</v>
      </c>
      <c r="M48" s="337" t="s">
        <v>181</v>
      </c>
      <c r="N48" s="333" t="s">
        <v>137</v>
      </c>
      <c r="O48" s="90">
        <f>'2027 (Cas)'!O48*1.02</f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f>'2027 (Cas)'!C49*1.02</f>
        <v>155722.92392977781</v>
      </c>
      <c r="D49" s="90">
        <f t="shared" si="0"/>
        <v>79.602772615860857</v>
      </c>
      <c r="E49" s="333">
        <v>37.5</v>
      </c>
      <c r="F49" s="334">
        <f t="shared" si="1"/>
        <v>20633.28742069556</v>
      </c>
      <c r="G49" s="334">
        <f t="shared" si="2"/>
        <v>9826.9208088710766</v>
      </c>
      <c r="H49" s="334">
        <f t="shared" si="3"/>
        <v>1167.9219294733336</v>
      </c>
      <c r="I49" s="335">
        <f t="shared" si="4"/>
        <v>187351.05408881776</v>
      </c>
      <c r="J49" s="336">
        <f t="shared" si="5"/>
        <v>234188.81761102221</v>
      </c>
      <c r="M49" s="337" t="s">
        <v>182</v>
      </c>
      <c r="N49" s="333" t="s">
        <v>137</v>
      </c>
      <c r="O49" s="90">
        <f>'2027 (Cas)'!O49*1.02</f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f>'2027 (Cas)'!C50*1.02</f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f>'2027 (Cas)'!O50*1.02</f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f>'2027 (Cas)'!C51*1.02</f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f>'2027 (Cas)'!O51*1.02</f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f>'2027 (Cas)'!C52*1.02</f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f>'2027 (Cas)'!O52*1.02</f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f>'2027 (Cas)'!C53*1.02</f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f>'2027 (Cas)'!O53*1.02</f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f>'2027 (Cas)'!C54*1.02</f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f>'2027 (Cas)'!O54*1.02</f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f>'2027 (Cas)'!C55*1.02</f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f>'2027 (Cas)'!O55*1.02</f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f>'2027 (Cas)'!C56*1.02</f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f>'2027 (Cas)'!O56*1.02</f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f>'2027 (Cas)'!C57*1.02</f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f>'2027 (Cas)'!O57*1.02</f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f>'2027 (Cas)'!C58*1.02</f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f>'2027 (Cas)'!O58*1.02</f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f>'2027 (Cas)'!C59*1.02</f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f>'2027 (Cas)'!O59*1.02</f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f>'2027 (Cas)'!C60*1.02</f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f>'2027 (Cas)'!O60*1.02</f>
        <v>84248.131753770489</v>
      </c>
      <c r="P60" s="90">
        <f t="shared" si="6"/>
        <v>43.066137637710156</v>
      </c>
      <c r="Q60" s="333">
        <v>37.5</v>
      </c>
      <c r="R60" s="334">
        <f t="shared" si="7"/>
        <v>11162.87745737459</v>
      </c>
      <c r="S60" s="334">
        <f t="shared" si="8"/>
        <v>5199.9000020074072</v>
      </c>
      <c r="T60" s="334">
        <f t="shared" si="9"/>
        <v>631.86098815327864</v>
      </c>
      <c r="U60" s="335">
        <f t="shared" si="10"/>
        <v>101242.77020130576</v>
      </c>
      <c r="V60" s="336">
        <f t="shared" si="11"/>
        <v>126553.46275163219</v>
      </c>
    </row>
    <row r="61" spans="1:22" s="338" customFormat="1" ht="14.4" x14ac:dyDescent="0.3">
      <c r="A61" s="337" t="s">
        <v>94</v>
      </c>
      <c r="B61" s="333" t="s">
        <v>134</v>
      </c>
      <c r="C61" s="90">
        <f>'2027 (Cas)'!C61*1.02</f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f>'2027 (Cas)'!O61*1.02</f>
        <v>88704.649249027163</v>
      </c>
      <c r="P61" s="90">
        <f t="shared" si="6"/>
        <v>45.34422964806501</v>
      </c>
      <c r="Q61" s="333">
        <v>37.5</v>
      </c>
      <c r="R61" s="334">
        <f t="shared" si="7"/>
        <v>11753.3660254961</v>
      </c>
      <c r="S61" s="334">
        <f t="shared" si="8"/>
        <v>5474.9618324615176</v>
      </c>
      <c r="T61" s="334">
        <f t="shared" si="9"/>
        <v>665.28486936770366</v>
      </c>
      <c r="U61" s="335">
        <f t="shared" si="10"/>
        <v>106598.26197635249</v>
      </c>
      <c r="V61" s="336">
        <f t="shared" si="11"/>
        <v>133247.82747044059</v>
      </c>
    </row>
    <row r="62" spans="1:22" s="338" customFormat="1" ht="14.4" x14ac:dyDescent="0.3">
      <c r="A62" s="337" t="s">
        <v>95</v>
      </c>
      <c r="B62" s="333" t="s">
        <v>134</v>
      </c>
      <c r="C62" s="90">
        <f>'2027 (Cas)'!C62*1.02</f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f>'2027 (Cas)'!O62*1.02</f>
        <v>93200.604952206428</v>
      </c>
      <c r="P62" s="90">
        <f t="shared" si="6"/>
        <v>47.642481764706162</v>
      </c>
      <c r="Q62" s="333">
        <v>37.5</v>
      </c>
      <c r="R62" s="334">
        <f t="shared" si="7"/>
        <v>12349.080156167352</v>
      </c>
      <c r="S62" s="334">
        <f t="shared" si="8"/>
        <v>5752.4578384063716</v>
      </c>
      <c r="T62" s="334">
        <f t="shared" si="9"/>
        <v>699.00453714154821</v>
      </c>
      <c r="U62" s="335">
        <f t="shared" si="10"/>
        <v>112001.14748392171</v>
      </c>
      <c r="V62" s="336">
        <f t="shared" si="11"/>
        <v>140001.43435490213</v>
      </c>
    </row>
    <row r="63" spans="1:22" s="338" customFormat="1" ht="14.4" x14ac:dyDescent="0.3">
      <c r="A63" s="337" t="s">
        <v>96</v>
      </c>
      <c r="B63" s="333" t="s">
        <v>134</v>
      </c>
      <c r="C63" s="90">
        <f>'2027 (Cas)'!C63*1.02</f>
        <v>78882.21558170981</v>
      </c>
      <c r="D63" s="90">
        <f t="shared" si="0"/>
        <v>40.323177294164765</v>
      </c>
      <c r="E63" s="333">
        <v>37.5</v>
      </c>
      <c r="F63" s="334">
        <f t="shared" si="1"/>
        <v>10451.89356457655</v>
      </c>
      <c r="G63" s="334">
        <f t="shared" si="2"/>
        <v>4977.8752298493673</v>
      </c>
      <c r="H63" s="334">
        <f t="shared" si="3"/>
        <v>591.61661686282355</v>
      </c>
      <c r="I63" s="335">
        <f t="shared" si="4"/>
        <v>94903.600992998545</v>
      </c>
      <c r="J63" s="336">
        <f t="shared" si="5"/>
        <v>118629.50124124819</v>
      </c>
      <c r="M63" s="337" t="s">
        <v>196</v>
      </c>
      <c r="N63" s="333" t="s">
        <v>137</v>
      </c>
      <c r="O63" s="90">
        <f>'2027 (Cas)'!O63*1.02</f>
        <v>97707.000181012321</v>
      </c>
      <c r="P63" s="90">
        <f t="shared" si="6"/>
        <v>49.946070380070196</v>
      </c>
      <c r="Q63" s="333">
        <v>37.5</v>
      </c>
      <c r="R63" s="334">
        <f t="shared" si="7"/>
        <v>12946.177523984134</v>
      </c>
      <c r="S63" s="334">
        <f t="shared" si="8"/>
        <v>6030.5981849223072</v>
      </c>
      <c r="T63" s="334">
        <f t="shared" si="9"/>
        <v>732.8025013575924</v>
      </c>
      <c r="U63" s="335">
        <f t="shared" si="10"/>
        <v>117416.57839127636</v>
      </c>
      <c r="V63" s="336">
        <f t="shared" si="11"/>
        <v>146770.72298909543</v>
      </c>
    </row>
    <row r="64" spans="1:22" s="338" customFormat="1" ht="14.4" x14ac:dyDescent="0.3">
      <c r="A64" s="337" t="s">
        <v>97</v>
      </c>
      <c r="B64" s="333" t="s">
        <v>134</v>
      </c>
      <c r="C64" s="90">
        <f>'2027 (Cas)'!C64*1.02</f>
        <v>83388.610810515645</v>
      </c>
      <c r="D64" s="90">
        <f t="shared" si="0"/>
        <v>42.626765909528764</v>
      </c>
      <c r="E64" s="333">
        <v>37.5</v>
      </c>
      <c r="F64" s="334">
        <f t="shared" si="1"/>
        <v>11048.990932393324</v>
      </c>
      <c r="G64" s="334">
        <f t="shared" si="2"/>
        <v>5262.252044318373</v>
      </c>
      <c r="H64" s="334">
        <f t="shared" si="3"/>
        <v>625.41458107886729</v>
      </c>
      <c r="I64" s="335">
        <f t="shared" si="4"/>
        <v>100325.26836830621</v>
      </c>
      <c r="J64" s="336">
        <f t="shared" si="5"/>
        <v>125406.58546038276</v>
      </c>
      <c r="M64" s="337" t="s">
        <v>197</v>
      </c>
      <c r="N64" s="333" t="s">
        <v>137</v>
      </c>
      <c r="O64" s="90">
        <f>'2027 (Cas)'!O64*1.02</f>
        <v>101361.99409760618</v>
      </c>
      <c r="P64" s="90">
        <f t="shared" si="6"/>
        <v>51.814437877370572</v>
      </c>
      <c r="Q64" s="333">
        <v>37.5</v>
      </c>
      <c r="R64" s="334">
        <f t="shared" si="7"/>
        <v>13430.464217932818</v>
      </c>
      <c r="S64" s="334">
        <f t="shared" si="8"/>
        <v>6256.1889781968757</v>
      </c>
      <c r="T64" s="334">
        <f t="shared" si="9"/>
        <v>760.21495573204629</v>
      </c>
      <c r="U64" s="335">
        <f t="shared" si="10"/>
        <v>121808.86224946793</v>
      </c>
      <c r="V64" s="336">
        <f t="shared" si="11"/>
        <v>152261.07781183493</v>
      </c>
    </row>
    <row r="65" spans="1:22" s="338" customFormat="1" ht="14.4" x14ac:dyDescent="0.3">
      <c r="A65" s="337" t="s">
        <v>98</v>
      </c>
      <c r="B65" s="333" t="s">
        <v>134</v>
      </c>
      <c r="C65" s="90">
        <f>'2027 (Cas)'!C65*1.02</f>
        <v>87895.00603932151</v>
      </c>
      <c r="D65" s="90">
        <f t="shared" si="0"/>
        <v>44.930354524892778</v>
      </c>
      <c r="E65" s="333">
        <v>37.5</v>
      </c>
      <c r="F65" s="334">
        <f t="shared" si="1"/>
        <v>11646.0883002101</v>
      </c>
      <c r="G65" s="334">
        <f t="shared" si="2"/>
        <v>5546.6288587873796</v>
      </c>
      <c r="H65" s="334">
        <f t="shared" si="3"/>
        <v>659.21254529491125</v>
      </c>
      <c r="I65" s="335">
        <f t="shared" si="4"/>
        <v>105746.93574361391</v>
      </c>
      <c r="J65" s="336">
        <f t="shared" si="5"/>
        <v>132183.66967951739</v>
      </c>
      <c r="M65" s="337" t="s">
        <v>198</v>
      </c>
      <c r="N65" s="333" t="s">
        <v>137</v>
      </c>
      <c r="O65" s="90">
        <f>'2027 (Cas)'!O65*1.02</f>
        <v>105020.4678560756</v>
      </c>
      <c r="P65" s="90">
        <f t="shared" si="6"/>
        <v>53.684584207578581</v>
      </c>
      <c r="Q65" s="333">
        <v>37.5</v>
      </c>
      <c r="R65" s="334">
        <f t="shared" si="7"/>
        <v>13915.211990930018</v>
      </c>
      <c r="S65" s="334">
        <f t="shared" si="8"/>
        <v>6481.9945516618063</v>
      </c>
      <c r="T65" s="334">
        <f t="shared" si="9"/>
        <v>787.65350892056699</v>
      </c>
      <c r="U65" s="335">
        <f t="shared" si="10"/>
        <v>126205.327907588</v>
      </c>
      <c r="V65" s="336">
        <f t="shared" si="11"/>
        <v>157756.65988448501</v>
      </c>
    </row>
    <row r="66" spans="1:22" s="338" customFormat="1" ht="14.4" x14ac:dyDescent="0.3">
      <c r="A66" s="337" t="s">
        <v>99</v>
      </c>
      <c r="B66" s="333" t="s">
        <v>134</v>
      </c>
      <c r="C66" s="90">
        <f>'2027 (Cas)'!C66*1.02</f>
        <v>92401.40126812736</v>
      </c>
      <c r="D66" s="90">
        <f t="shared" si="0"/>
        <v>47.233943140256798</v>
      </c>
      <c r="E66" s="333">
        <v>37.5</v>
      </c>
      <c r="F66" s="334">
        <f t="shared" si="1"/>
        <v>12243.185668026876</v>
      </c>
      <c r="G66" s="334">
        <f t="shared" si="2"/>
        <v>5831.0056732563853</v>
      </c>
      <c r="H66" s="334">
        <f t="shared" si="3"/>
        <v>693.01050951095522</v>
      </c>
      <c r="I66" s="335">
        <f t="shared" si="4"/>
        <v>111168.60311892157</v>
      </c>
      <c r="J66" s="336">
        <f t="shared" si="5"/>
        <v>138960.75389865198</v>
      </c>
      <c r="M66" s="337" t="s">
        <v>199</v>
      </c>
      <c r="N66" s="333" t="s">
        <v>137</v>
      </c>
      <c r="O66" s="90">
        <f>'2027 (Cas)'!O66*1.02</f>
        <v>108677.78166725319</v>
      </c>
      <c r="P66" s="90">
        <f t="shared" si="6"/>
        <v>55.554137593484057</v>
      </c>
      <c r="Q66" s="333">
        <v>37.5</v>
      </c>
      <c r="R66" s="334">
        <f t="shared" si="7"/>
        <v>14399.806070911049</v>
      </c>
      <c r="S66" s="334">
        <f t="shared" si="8"/>
        <v>6707.7285317299511</v>
      </c>
      <c r="T66" s="334">
        <f t="shared" si="9"/>
        <v>815.08336250439891</v>
      </c>
      <c r="U66" s="335">
        <f t="shared" si="10"/>
        <v>130600.39963239859</v>
      </c>
      <c r="V66" s="336">
        <f t="shared" si="11"/>
        <v>163250.49954049825</v>
      </c>
    </row>
    <row r="67" spans="1:22" s="338" customFormat="1" ht="14.4" x14ac:dyDescent="0.3">
      <c r="A67" s="337" t="s">
        <v>100</v>
      </c>
      <c r="B67" s="333" t="s">
        <v>134</v>
      </c>
      <c r="C67" s="90">
        <f>'2027 (Cas)'!C67*1.02</f>
        <v>96067.994657639661</v>
      </c>
      <c r="D67" s="90">
        <f t="shared" si="0"/>
        <v>49.108240080582576</v>
      </c>
      <c r="E67" s="333">
        <v>37.5</v>
      </c>
      <c r="F67" s="334">
        <f t="shared" si="1"/>
        <v>12729.009292137256</v>
      </c>
      <c r="G67" s="334">
        <f t="shared" si="2"/>
        <v>6062.3866540894687</v>
      </c>
      <c r="H67" s="334">
        <f t="shared" si="3"/>
        <v>720.50995993229742</v>
      </c>
      <c r="I67" s="335">
        <f t="shared" si="4"/>
        <v>115579.90056379868</v>
      </c>
      <c r="J67" s="336">
        <f t="shared" si="5"/>
        <v>144474.87570474835</v>
      </c>
      <c r="M67" s="337" t="s">
        <v>200</v>
      </c>
      <c r="N67" s="333" t="s">
        <v>137</v>
      </c>
      <c r="O67" s="90">
        <f>'2027 (Cas)'!O67*1.02</f>
        <v>112331.61563655523</v>
      </c>
      <c r="P67" s="90">
        <f t="shared" si="6"/>
        <v>57.421912146481908</v>
      </c>
      <c r="Q67" s="333">
        <v>37.5</v>
      </c>
      <c r="R67" s="334">
        <f t="shared" si="7"/>
        <v>14883.939071843568</v>
      </c>
      <c r="S67" s="334">
        <f t="shared" si="8"/>
        <v>6933.2477316077338</v>
      </c>
      <c r="T67" s="334">
        <f t="shared" si="9"/>
        <v>842.48711727416423</v>
      </c>
      <c r="U67" s="335">
        <f t="shared" si="10"/>
        <v>134991.28955728069</v>
      </c>
      <c r="V67" s="336">
        <f t="shared" si="11"/>
        <v>168739.11194660087</v>
      </c>
    </row>
    <row r="68" spans="1:22" s="338" customFormat="1" ht="14.4" x14ac:dyDescent="0.3">
      <c r="A68" s="337" t="s">
        <v>101</v>
      </c>
      <c r="B68" s="333" t="s">
        <v>134</v>
      </c>
      <c r="C68" s="90">
        <f>'2027 (Cas)'!C68*1.02</f>
        <v>99726.468416109085</v>
      </c>
      <c r="D68" s="90">
        <f t="shared" si="0"/>
        <v>50.978386410790584</v>
      </c>
      <c r="E68" s="333">
        <v>37.5</v>
      </c>
      <c r="F68" s="334">
        <f t="shared" si="1"/>
        <v>13213.757065134454</v>
      </c>
      <c r="G68" s="334">
        <f t="shared" si="2"/>
        <v>6293.2552442658516</v>
      </c>
      <c r="H68" s="334">
        <f t="shared" si="3"/>
        <v>747.94851312081812</v>
      </c>
      <c r="I68" s="335">
        <f t="shared" si="4"/>
        <v>119981.42923863021</v>
      </c>
      <c r="J68" s="336">
        <f t="shared" si="5"/>
        <v>149976.78654828775</v>
      </c>
      <c r="M68" s="337" t="s">
        <v>201</v>
      </c>
      <c r="N68" s="333" t="s">
        <v>137</v>
      </c>
      <c r="O68" s="90">
        <f>'2027 (Cas)'!O68*1.02</f>
        <v>117961.99979115589</v>
      </c>
      <c r="P68" s="90">
        <f t="shared" si="6"/>
        <v>60.300063791006203</v>
      </c>
      <c r="Q68" s="333">
        <v>37.5</v>
      </c>
      <c r="R68" s="334">
        <f t="shared" si="7"/>
        <v>15629.964972328156</v>
      </c>
      <c r="S68" s="334">
        <f t="shared" si="8"/>
        <v>7280.7620796098809</v>
      </c>
      <c r="T68" s="334">
        <f t="shared" si="9"/>
        <v>884.71499843366917</v>
      </c>
      <c r="U68" s="335">
        <f t="shared" si="10"/>
        <v>141757.44184152759</v>
      </c>
      <c r="V68" s="336">
        <f t="shared" si="11"/>
        <v>177196.80230190948</v>
      </c>
    </row>
    <row r="69" spans="1:22" s="338" customFormat="1" ht="14.4" x14ac:dyDescent="0.3">
      <c r="A69" s="337" t="s">
        <v>102</v>
      </c>
      <c r="B69" s="333" t="s">
        <v>134</v>
      </c>
      <c r="C69" s="90">
        <f>'2027 (Cas)'!C69*1.02</f>
        <v>103389.58196374589</v>
      </c>
      <c r="D69" s="90">
        <f t="shared" si="0"/>
        <v>52.850904518208765</v>
      </c>
      <c r="E69" s="333">
        <v>37.5</v>
      </c>
      <c r="F69" s="334">
        <f t="shared" si="1"/>
        <v>13699.119610196331</v>
      </c>
      <c r="G69" s="334">
        <f t="shared" si="2"/>
        <v>6524.4166291032079</v>
      </c>
      <c r="H69" s="334">
        <f t="shared" si="3"/>
        <v>775.42186472809419</v>
      </c>
      <c r="I69" s="335">
        <f t="shared" si="4"/>
        <v>124388.54006777352</v>
      </c>
      <c r="J69" s="336">
        <f t="shared" si="5"/>
        <v>155485.6750847169</v>
      </c>
      <c r="M69" s="337" t="s">
        <v>202</v>
      </c>
      <c r="N69" s="333" t="s">
        <v>137</v>
      </c>
      <c r="O69" s="90">
        <f>'2027 (Cas)'!O69*1.02</f>
        <v>122183.04798616868</v>
      </c>
      <c r="P69" s="90">
        <f t="shared" si="6"/>
        <v>62.45778810794566</v>
      </c>
      <c r="Q69" s="333">
        <v>37.5</v>
      </c>
      <c r="R69" s="334">
        <f t="shared" si="7"/>
        <v>16189.253858167351</v>
      </c>
      <c r="S69" s="334">
        <f t="shared" si="8"/>
        <v>7541.2904505163142</v>
      </c>
      <c r="T69" s="334">
        <f t="shared" si="9"/>
        <v>916.37285989626503</v>
      </c>
      <c r="U69" s="335">
        <f t="shared" si="10"/>
        <v>146829.96515474861</v>
      </c>
      <c r="V69" s="336">
        <f t="shared" si="11"/>
        <v>183537.45644343577</v>
      </c>
    </row>
    <row r="70" spans="1:22" s="338" customFormat="1" ht="14.4" x14ac:dyDescent="0.3">
      <c r="A70" s="337" t="s">
        <v>103</v>
      </c>
      <c r="B70" s="333" t="s">
        <v>134</v>
      </c>
      <c r="C70" s="90">
        <f>'2027 (Cas)'!C70*1.02</f>
        <v>107046.89577492343</v>
      </c>
      <c r="D70" s="90">
        <f t="shared" ref="D70:D87" si="12">+C70*12/313/75</f>
        <v>54.720457904114205</v>
      </c>
      <c r="E70" s="333">
        <v>37.5</v>
      </c>
      <c r="F70" s="334">
        <f t="shared" ref="F70:F87" si="13">C70*F$4</f>
        <v>14183.713690177354</v>
      </c>
      <c r="G70" s="334">
        <f t="shared" ref="G70:G87" si="14">(C70+F70)*5.5722%</f>
        <v>6755.2120206143445</v>
      </c>
      <c r="H70" s="334">
        <f t="shared" ref="H70:H87" si="15">(C70)*0.75%</f>
        <v>802.85171831192565</v>
      </c>
      <c r="I70" s="335">
        <f t="shared" ref="I70:I87" si="16">C70+F70+G70+H70</f>
        <v>128788.67320402704</v>
      </c>
      <c r="J70" s="336">
        <f t="shared" ref="J70:J87" si="17">I70*1.25</f>
        <v>160985.84150503381</v>
      </c>
      <c r="M70" s="337" t="s">
        <v>203</v>
      </c>
      <c r="N70" s="333" t="s">
        <v>137</v>
      </c>
      <c r="O70" s="90">
        <f>'2027 (Cas)'!O70*1.02</f>
        <v>126397.13649743036</v>
      </c>
      <c r="P70" s="90">
        <f t="shared" ref="P70:P84" si="18">+O70*12/313/75</f>
        <v>64.611954759069832</v>
      </c>
      <c r="Q70" s="333">
        <v>37.5</v>
      </c>
      <c r="R70" s="334">
        <f t="shared" ref="R70:R84" si="19">O70*R$4</f>
        <v>16747.620585909524</v>
      </c>
      <c r="S70" s="334">
        <f t="shared" ref="S70:S84" si="20">(O70+R70)*5.45%</f>
        <v>7801.3892610420235</v>
      </c>
      <c r="T70" s="334">
        <f t="shared" ref="T70:T84" si="21">(O70)*0.75%</f>
        <v>947.9785237307276</v>
      </c>
      <c r="U70" s="335">
        <f t="shared" ref="U70:U84" si="22">O70+R70+S70+T70</f>
        <v>151894.12486811265</v>
      </c>
      <c r="V70" s="336">
        <f t="shared" ref="V70:V84" si="23">U70*1.25</f>
        <v>189867.6560851408</v>
      </c>
    </row>
    <row r="71" spans="1:22" s="338" customFormat="1" ht="14.4" x14ac:dyDescent="0.3">
      <c r="A71" s="337" t="s">
        <v>104</v>
      </c>
      <c r="B71" s="333" t="s">
        <v>134</v>
      </c>
      <c r="C71" s="90">
        <f>'2027 (Cas)'!C71*1.02</f>
        <v>112683.07966598334</v>
      </c>
      <c r="D71" s="90">
        <f t="shared" si="12"/>
        <v>57.601574270151239</v>
      </c>
      <c r="E71" s="333">
        <v>37.5</v>
      </c>
      <c r="F71" s="334">
        <f t="shared" si="13"/>
        <v>14930.508055742794</v>
      </c>
      <c r="G71" s="334">
        <f t="shared" si="14"/>
        <v>7110.8843350300222</v>
      </c>
      <c r="H71" s="334">
        <f t="shared" si="15"/>
        <v>845.12309749487508</v>
      </c>
      <c r="I71" s="335">
        <f t="shared" si="16"/>
        <v>135569.59515425103</v>
      </c>
      <c r="J71" s="336">
        <f t="shared" si="17"/>
        <v>169461.99394281377</v>
      </c>
      <c r="M71" s="337" t="s">
        <v>204</v>
      </c>
      <c r="N71" s="333" t="s">
        <v>137</v>
      </c>
      <c r="O71" s="90">
        <f>'2027 (Cas)'!O71*1.02</f>
        <v>130619.34463973493</v>
      </c>
      <c r="P71" s="90">
        <f t="shared" si="18"/>
        <v>66.770272020311779</v>
      </c>
      <c r="Q71" s="333">
        <v>37.5</v>
      </c>
      <c r="R71" s="334">
        <f t="shared" si="19"/>
        <v>17307.063164764881</v>
      </c>
      <c r="S71" s="334">
        <f t="shared" si="20"/>
        <v>8061.9892253452399</v>
      </c>
      <c r="T71" s="334">
        <f t="shared" si="21"/>
        <v>979.64508479801191</v>
      </c>
      <c r="U71" s="335">
        <f t="shared" si="22"/>
        <v>156968.04211464306</v>
      </c>
      <c r="V71" s="336">
        <f t="shared" si="23"/>
        <v>196210.05264330382</v>
      </c>
    </row>
    <row r="72" spans="1:22" s="338" customFormat="1" ht="14.4" x14ac:dyDescent="0.3">
      <c r="A72" s="337" t="s">
        <v>105</v>
      </c>
      <c r="B72" s="333" t="s">
        <v>134</v>
      </c>
      <c r="C72" s="90">
        <f>'2027 (Cas)'!C72*1.02</f>
        <v>116908.76765016344</v>
      </c>
      <c r="D72" s="90">
        <f t="shared" si="12"/>
        <v>59.761670364300798</v>
      </c>
      <c r="E72" s="333">
        <v>37.5</v>
      </c>
      <c r="F72" s="334">
        <f t="shared" si="13"/>
        <v>15490.411713646658</v>
      </c>
      <c r="G72" s="334">
        <f t="shared" si="14"/>
        <v>7377.5470725102259</v>
      </c>
      <c r="H72" s="334">
        <f t="shared" si="15"/>
        <v>876.81575737622575</v>
      </c>
      <c r="I72" s="335">
        <f t="shared" si="16"/>
        <v>140653.54219369657</v>
      </c>
      <c r="J72" s="336">
        <f t="shared" si="17"/>
        <v>175816.92774212072</v>
      </c>
      <c r="M72" s="337" t="s">
        <v>205</v>
      </c>
      <c r="N72" s="333" t="s">
        <v>137</v>
      </c>
      <c r="O72" s="90">
        <f>'2027 (Cas)'!O72*1.02</f>
        <v>134834.59309828846</v>
      </c>
      <c r="P72" s="90">
        <f t="shared" si="18"/>
        <v>68.925031615738504</v>
      </c>
      <c r="Q72" s="333">
        <v>37.5</v>
      </c>
      <c r="R72" s="334">
        <f t="shared" si="19"/>
        <v>17865.583585523222</v>
      </c>
      <c r="S72" s="334">
        <f t="shared" si="20"/>
        <v>8322.1596292677368</v>
      </c>
      <c r="T72" s="334">
        <f t="shared" si="21"/>
        <v>1011.2594482371634</v>
      </c>
      <c r="U72" s="335">
        <f t="shared" si="22"/>
        <v>162033.59576131657</v>
      </c>
      <c r="V72" s="336">
        <f t="shared" si="23"/>
        <v>202541.99470164572</v>
      </c>
    </row>
    <row r="73" spans="1:22" s="338" customFormat="1" ht="14.4" x14ac:dyDescent="0.3">
      <c r="A73" s="337" t="s">
        <v>106</v>
      </c>
      <c r="B73" s="333" t="s">
        <v>134</v>
      </c>
      <c r="C73" s="90">
        <f>'2027 (Cas)'!C73*1.02</f>
        <v>121137.93547621906</v>
      </c>
      <c r="D73" s="90">
        <f t="shared" si="12"/>
        <v>61.923545291357989</v>
      </c>
      <c r="E73" s="333">
        <v>37.5</v>
      </c>
      <c r="F73" s="334">
        <f t="shared" si="13"/>
        <v>16050.776450599027</v>
      </c>
      <c r="G73" s="334">
        <f t="shared" si="14"/>
        <v>7644.4294059861568</v>
      </c>
      <c r="H73" s="334">
        <f t="shared" si="15"/>
        <v>908.534516071643</v>
      </c>
      <c r="I73" s="335">
        <f t="shared" si="16"/>
        <v>145741.67584887589</v>
      </c>
      <c r="J73" s="336">
        <f t="shared" si="17"/>
        <v>182177.09481109487</v>
      </c>
      <c r="M73" s="337" t="s">
        <v>206</v>
      </c>
      <c r="N73" s="333" t="s">
        <v>137</v>
      </c>
      <c r="O73" s="90">
        <f>'2027 (Cas)'!O73*1.02</f>
        <v>139061.44102976043</v>
      </c>
      <c r="P73" s="90">
        <f t="shared" si="18"/>
        <v>71.085720654190638</v>
      </c>
      <c r="Q73" s="333">
        <v>37.5</v>
      </c>
      <c r="R73" s="334">
        <f t="shared" si="19"/>
        <v>18425.640936443258</v>
      </c>
      <c r="S73" s="334">
        <f t="shared" si="20"/>
        <v>8583.0459671581011</v>
      </c>
      <c r="T73" s="334">
        <f t="shared" si="21"/>
        <v>1042.9608077232033</v>
      </c>
      <c r="U73" s="335">
        <f t="shared" si="22"/>
        <v>167113.088741085</v>
      </c>
      <c r="V73" s="336">
        <f t="shared" si="23"/>
        <v>208891.36092635625</v>
      </c>
    </row>
    <row r="74" spans="1:22" s="338" customFormat="1" ht="14.4" x14ac:dyDescent="0.3">
      <c r="A74" s="337" t="s">
        <v>107</v>
      </c>
      <c r="B74" s="333" t="s">
        <v>134</v>
      </c>
      <c r="C74" s="90">
        <f>'2027 (Cas)'!C74*1.02</f>
        <v>125364.78340769104</v>
      </c>
      <c r="D74" s="90">
        <f t="shared" si="12"/>
        <v>64.084234329810116</v>
      </c>
      <c r="E74" s="333">
        <v>37.5</v>
      </c>
      <c r="F74" s="334">
        <f t="shared" si="13"/>
        <v>16610.833801519064</v>
      </c>
      <c r="G74" s="334">
        <f t="shared" si="14"/>
        <v>7911.1653421316041</v>
      </c>
      <c r="H74" s="334">
        <f t="shared" si="15"/>
        <v>940.23587555768279</v>
      </c>
      <c r="I74" s="335">
        <f t="shared" si="16"/>
        <v>150827.01842689936</v>
      </c>
      <c r="J74" s="336">
        <f t="shared" si="17"/>
        <v>188533.77303362419</v>
      </c>
      <c r="M74" s="337" t="s">
        <v>207</v>
      </c>
      <c r="N74" s="333" t="s">
        <v>137</v>
      </c>
      <c r="O74" s="90">
        <f>'2027 (Cas)'!O74*1.02</f>
        <v>143275.52954102214</v>
      </c>
      <c r="P74" s="90">
        <f t="shared" si="18"/>
        <v>73.239887305314824</v>
      </c>
      <c r="Q74" s="333">
        <v>37.5</v>
      </c>
      <c r="R74" s="334">
        <f t="shared" si="19"/>
        <v>18984.007664185436</v>
      </c>
      <c r="S74" s="334">
        <f t="shared" si="20"/>
        <v>8843.1447776838122</v>
      </c>
      <c r="T74" s="334">
        <f t="shared" si="21"/>
        <v>1074.5664715576661</v>
      </c>
      <c r="U74" s="335">
        <f t="shared" si="22"/>
        <v>172177.24845444903</v>
      </c>
      <c r="V74" s="336">
        <f t="shared" si="23"/>
        <v>215221.56056806128</v>
      </c>
    </row>
    <row r="75" spans="1:22" s="338" customFormat="1" ht="14.4" x14ac:dyDescent="0.3">
      <c r="A75" s="337" t="s">
        <v>108</v>
      </c>
      <c r="B75" s="333" t="s">
        <v>134</v>
      </c>
      <c r="C75" s="90">
        <f>'2027 (Cas)'!C75*1.02</f>
        <v>129588.15149728747</v>
      </c>
      <c r="D75" s="90">
        <f t="shared" si="12"/>
        <v>66.243144535354617</v>
      </c>
      <c r="E75" s="333">
        <v>37.5</v>
      </c>
      <c r="F75" s="334">
        <f t="shared" si="13"/>
        <v>17170.430073390591</v>
      </c>
      <c r="G75" s="334">
        <f t="shared" si="14"/>
        <v>8177.6816822813225</v>
      </c>
      <c r="H75" s="334">
        <f t="shared" si="15"/>
        <v>971.91113622965599</v>
      </c>
      <c r="I75" s="335">
        <f t="shared" si="16"/>
        <v>155908.17438918905</v>
      </c>
      <c r="J75" s="336">
        <f t="shared" si="17"/>
        <v>194885.21798648633</v>
      </c>
      <c r="M75" s="337" t="s">
        <v>208</v>
      </c>
      <c r="N75" s="333" t="s">
        <v>137</v>
      </c>
      <c r="O75" s="90">
        <f>'2027 (Cas)'!O75*1.02</f>
        <v>147495.41778874304</v>
      </c>
      <c r="P75" s="90">
        <f t="shared" si="18"/>
        <v>75.397018677951706</v>
      </c>
      <c r="Q75" s="333">
        <v>37.5</v>
      </c>
      <c r="R75" s="334">
        <f t="shared" si="19"/>
        <v>19543.142857008454</v>
      </c>
      <c r="S75" s="334">
        <f t="shared" si="20"/>
        <v>9103.6015551934561</v>
      </c>
      <c r="T75" s="334">
        <f t="shared" si="21"/>
        <v>1106.2156334155727</v>
      </c>
      <c r="U75" s="335">
        <f t="shared" si="22"/>
        <v>177248.37783436049</v>
      </c>
      <c r="V75" s="336">
        <f t="shared" si="23"/>
        <v>221560.47229295061</v>
      </c>
    </row>
    <row r="76" spans="1:22" s="338" customFormat="1" ht="14.4" x14ac:dyDescent="0.3">
      <c r="A76" s="337" t="s">
        <v>109</v>
      </c>
      <c r="B76" s="333" t="s">
        <v>134</v>
      </c>
      <c r="C76" s="90">
        <f>'2027 (Cas)'!C76*1.02</f>
        <v>133814.99942875945</v>
      </c>
      <c r="D76" s="90">
        <f t="shared" si="12"/>
        <v>68.40383357380675</v>
      </c>
      <c r="E76" s="333">
        <v>37.5</v>
      </c>
      <c r="F76" s="334">
        <f t="shared" si="13"/>
        <v>17730.487424310628</v>
      </c>
      <c r="G76" s="334">
        <f t="shared" si="14"/>
        <v>8444.417618426769</v>
      </c>
      <c r="H76" s="334">
        <f t="shared" si="15"/>
        <v>1003.6124957156958</v>
      </c>
      <c r="I76" s="335">
        <f t="shared" si="16"/>
        <v>160993.51696721252</v>
      </c>
      <c r="J76" s="336">
        <f t="shared" si="17"/>
        <v>201241.89620901566</v>
      </c>
      <c r="M76" s="337" t="s">
        <v>209</v>
      </c>
      <c r="N76" s="333" t="s">
        <v>137</v>
      </c>
      <c r="O76" s="90">
        <f>'2027 (Cas)'!O76*1.02</f>
        <v>151711.82619458844</v>
      </c>
      <c r="P76" s="90">
        <f t="shared" si="18"/>
        <v>77.552371217680999</v>
      </c>
      <c r="Q76" s="333">
        <v>37.5</v>
      </c>
      <c r="R76" s="334">
        <f t="shared" si="19"/>
        <v>20101.816970782969</v>
      </c>
      <c r="S76" s="334">
        <f t="shared" si="20"/>
        <v>9363.8435525127425</v>
      </c>
      <c r="T76" s="334">
        <f t="shared" si="21"/>
        <v>1137.8386964594133</v>
      </c>
      <c r="U76" s="335">
        <f t="shared" si="22"/>
        <v>182315.32541434356</v>
      </c>
      <c r="V76" s="336">
        <f t="shared" si="23"/>
        <v>227894.15676792944</v>
      </c>
    </row>
    <row r="77" spans="1:22" s="338" customFormat="1" ht="14.4" x14ac:dyDescent="0.3">
      <c r="A77" s="337" t="s">
        <v>110</v>
      </c>
      <c r="B77" s="333" t="s">
        <v>134</v>
      </c>
      <c r="C77" s="90">
        <f>'2027 (Cas)'!C77*1.02</f>
        <v>138034.88767648034</v>
      </c>
      <c r="D77" s="90">
        <f t="shared" si="12"/>
        <v>70.560964946443619</v>
      </c>
      <c r="E77" s="333">
        <v>37.5</v>
      </c>
      <c r="F77" s="334">
        <f t="shared" si="13"/>
        <v>18289.622617133646</v>
      </c>
      <c r="G77" s="334">
        <f t="shared" si="14"/>
        <v>8710.7143625807585</v>
      </c>
      <c r="H77" s="334">
        <f t="shared" si="15"/>
        <v>1035.2616575736026</v>
      </c>
      <c r="I77" s="335">
        <f t="shared" si="16"/>
        <v>166070.48631376837</v>
      </c>
      <c r="J77" s="336">
        <f t="shared" si="17"/>
        <v>207588.10789221048</v>
      </c>
      <c r="M77" s="337" t="s">
        <v>210</v>
      </c>
      <c r="N77" s="333" t="s">
        <v>137</v>
      </c>
      <c r="O77" s="90">
        <f>'2027 (Cas)'!O77*1.02</f>
        <v>155936.35423147667</v>
      </c>
      <c r="P77" s="90">
        <f t="shared" si="18"/>
        <v>79.711874367528011</v>
      </c>
      <c r="Q77" s="333">
        <v>37.5</v>
      </c>
      <c r="R77" s="334">
        <f t="shared" si="19"/>
        <v>20661.56693567066</v>
      </c>
      <c r="S77" s="334">
        <f t="shared" si="20"/>
        <v>9624.5867036095278</v>
      </c>
      <c r="T77" s="334">
        <f t="shared" si="21"/>
        <v>1169.5226567360749</v>
      </c>
      <c r="U77" s="335">
        <f t="shared" si="22"/>
        <v>187392.03052749293</v>
      </c>
      <c r="V77" s="336">
        <f t="shared" si="23"/>
        <v>234240.03815936617</v>
      </c>
    </row>
    <row r="78" spans="1:22" s="338" customFormat="1" ht="14.4" x14ac:dyDescent="0.3">
      <c r="A78" s="337" t="s">
        <v>111</v>
      </c>
      <c r="B78" s="333" t="s">
        <v>134</v>
      </c>
      <c r="C78" s="90">
        <f>'2027 (Cas)'!C78*1.02</f>
        <v>142262.89555524412</v>
      </c>
      <c r="D78" s="90">
        <f t="shared" si="12"/>
        <v>72.722246929198278</v>
      </c>
      <c r="E78" s="333">
        <v>37.5</v>
      </c>
      <c r="F78" s="334">
        <f t="shared" si="13"/>
        <v>18849.833661069846</v>
      </c>
      <c r="G78" s="334">
        <f t="shared" si="14"/>
        <v>8977.5234973914467</v>
      </c>
      <c r="H78" s="334">
        <f t="shared" si="15"/>
        <v>1066.9717166643309</v>
      </c>
      <c r="I78" s="335">
        <f t="shared" si="16"/>
        <v>171157.22443036974</v>
      </c>
      <c r="J78" s="336">
        <f t="shared" si="17"/>
        <v>213946.53053796216</v>
      </c>
      <c r="M78" s="337" t="s">
        <v>211</v>
      </c>
      <c r="N78" s="333" t="s">
        <v>137</v>
      </c>
      <c r="O78" s="90">
        <f>'2027 (Cas)'!O78*1.02</f>
        <v>160151.60269003024</v>
      </c>
      <c r="P78" s="90">
        <f t="shared" si="18"/>
        <v>81.866633962954751</v>
      </c>
      <c r="Q78" s="333">
        <v>37.5</v>
      </c>
      <c r="R78" s="334">
        <f t="shared" si="19"/>
        <v>21220.087356429009</v>
      </c>
      <c r="S78" s="334">
        <f t="shared" si="20"/>
        <v>9884.7571075320302</v>
      </c>
      <c r="T78" s="334">
        <f t="shared" si="21"/>
        <v>1201.1370201752268</v>
      </c>
      <c r="U78" s="335">
        <f t="shared" si="22"/>
        <v>192457.58417416652</v>
      </c>
      <c r="V78" s="336">
        <f t="shared" si="23"/>
        <v>240571.98021770816</v>
      </c>
    </row>
    <row r="79" spans="1:22" s="338" customFormat="1" ht="14.4" x14ac:dyDescent="0.3">
      <c r="A79" s="337" t="s">
        <v>112</v>
      </c>
      <c r="B79" s="333" t="s">
        <v>134</v>
      </c>
      <c r="C79" s="90">
        <f>'2027 (Cas)'!C79*1.02</f>
        <v>146489.74348671609</v>
      </c>
      <c r="D79" s="90">
        <f t="shared" si="12"/>
        <v>74.882935967650397</v>
      </c>
      <c r="E79" s="333">
        <v>37.5</v>
      </c>
      <c r="F79" s="334">
        <f t="shared" si="13"/>
        <v>19409.891011989883</v>
      </c>
      <c r="G79" s="334">
        <f t="shared" si="14"/>
        <v>9244.2594335368922</v>
      </c>
      <c r="H79" s="334">
        <f t="shared" si="15"/>
        <v>1098.6730761503707</v>
      </c>
      <c r="I79" s="335">
        <f t="shared" si="16"/>
        <v>176242.56700839323</v>
      </c>
      <c r="J79" s="336">
        <f t="shared" si="17"/>
        <v>220303.20876049154</v>
      </c>
      <c r="M79" s="337" t="s">
        <v>212</v>
      </c>
      <c r="N79" s="333" t="s">
        <v>137</v>
      </c>
      <c r="O79" s="90">
        <f>'2027 (Cas)'!O79*1.02</f>
        <v>164374.97077962666</v>
      </c>
      <c r="P79" s="90">
        <f t="shared" si="18"/>
        <v>84.025544168499252</v>
      </c>
      <c r="Q79" s="333">
        <v>37.5</v>
      </c>
      <c r="R79" s="334">
        <f t="shared" si="19"/>
        <v>21779.683628300532</v>
      </c>
      <c r="S79" s="334">
        <f t="shared" si="20"/>
        <v>10145.428665232032</v>
      </c>
      <c r="T79" s="334">
        <f t="shared" si="21"/>
        <v>1232.8122808471999</v>
      </c>
      <c r="U79" s="335">
        <f t="shared" si="22"/>
        <v>197532.89535400641</v>
      </c>
      <c r="V79" s="336">
        <f t="shared" si="23"/>
        <v>246916.11919250802</v>
      </c>
    </row>
    <row r="80" spans="1:22" s="338" customFormat="1" ht="14.4" x14ac:dyDescent="0.3">
      <c r="A80" s="337" t="s">
        <v>113</v>
      </c>
      <c r="B80" s="333" t="s">
        <v>134</v>
      </c>
      <c r="C80" s="90">
        <f>'2027 (Cas)'!C80*1.02</f>
        <v>150716.59141818801</v>
      </c>
      <c r="D80" s="90">
        <f t="shared" si="12"/>
        <v>77.043625006102502</v>
      </c>
      <c r="E80" s="333">
        <v>37.5</v>
      </c>
      <c r="F80" s="334">
        <f t="shared" si="13"/>
        <v>19969.948362909912</v>
      </c>
      <c r="G80" s="334">
        <f t="shared" si="14"/>
        <v>9510.9953696823359</v>
      </c>
      <c r="H80" s="334">
        <f t="shared" si="15"/>
        <v>1130.37443563641</v>
      </c>
      <c r="I80" s="335">
        <f t="shared" si="16"/>
        <v>181327.90958641664</v>
      </c>
      <c r="J80" s="336">
        <f t="shared" si="17"/>
        <v>226659.88698302081</v>
      </c>
      <c r="M80" s="337" t="s">
        <v>213</v>
      </c>
      <c r="N80" s="333" t="s">
        <v>137</v>
      </c>
      <c r="O80" s="90">
        <f>'2027 (Cas)'!O80*1.02</f>
        <v>171410.05110464792</v>
      </c>
      <c r="P80" s="90">
        <f t="shared" si="18"/>
        <v>87.621751363398303</v>
      </c>
      <c r="Q80" s="333">
        <v>37.5</v>
      </c>
      <c r="R80" s="334">
        <f t="shared" si="19"/>
        <v>22711.831771365851</v>
      </c>
      <c r="S80" s="334">
        <f t="shared" si="20"/>
        <v>10579.642616742751</v>
      </c>
      <c r="T80" s="334">
        <f t="shared" si="21"/>
        <v>1285.5753832848593</v>
      </c>
      <c r="U80" s="335">
        <f t="shared" si="22"/>
        <v>205987.1008760414</v>
      </c>
      <c r="V80" s="336">
        <f t="shared" si="23"/>
        <v>257483.87609505176</v>
      </c>
    </row>
    <row r="81" spans="1:22" s="338" customFormat="1" ht="14.4" x14ac:dyDescent="0.3">
      <c r="A81" s="337" t="s">
        <v>114</v>
      </c>
      <c r="B81" s="333" t="s">
        <v>134</v>
      </c>
      <c r="C81" s="90">
        <f>'2027 (Cas)'!C81*1.02</f>
        <v>154937.63961320079</v>
      </c>
      <c r="D81" s="90">
        <f t="shared" si="12"/>
        <v>79.201349323041939</v>
      </c>
      <c r="E81" s="333">
        <v>37.5</v>
      </c>
      <c r="F81" s="334">
        <f t="shared" si="13"/>
        <v>20529.237248749105</v>
      </c>
      <c r="G81" s="334">
        <f t="shared" si="14"/>
        <v>9777.3653125015699</v>
      </c>
      <c r="H81" s="334">
        <f t="shared" si="15"/>
        <v>1162.032297099006</v>
      </c>
      <c r="I81" s="335">
        <f t="shared" si="16"/>
        <v>186406.27447155048</v>
      </c>
      <c r="J81" s="336">
        <f t="shared" si="17"/>
        <v>233007.8430894381</v>
      </c>
      <c r="M81" s="337" t="s">
        <v>214</v>
      </c>
      <c r="N81" s="333" t="s">
        <v>137</v>
      </c>
      <c r="O81" s="90">
        <f>'2027 (Cas)'!O81*1.02</f>
        <v>177028.83578633019</v>
      </c>
      <c r="P81" s="90">
        <f t="shared" si="18"/>
        <v>90.493973564897232</v>
      </c>
      <c r="Q81" s="333">
        <v>37.5</v>
      </c>
      <c r="R81" s="334">
        <f t="shared" si="19"/>
        <v>23456.320741688753</v>
      </c>
      <c r="S81" s="334">
        <f t="shared" si="20"/>
        <v>10926.441030777032</v>
      </c>
      <c r="T81" s="334">
        <f t="shared" si="21"/>
        <v>1327.7162683974764</v>
      </c>
      <c r="U81" s="335">
        <f t="shared" si="22"/>
        <v>212739.31382719346</v>
      </c>
      <c r="V81" s="336">
        <f t="shared" si="23"/>
        <v>265924.14228399179</v>
      </c>
    </row>
    <row r="82" spans="1:22" s="338" customFormat="1" ht="14.4" x14ac:dyDescent="0.3">
      <c r="A82" s="337" t="s">
        <v>115</v>
      </c>
      <c r="B82" s="333" t="s">
        <v>134</v>
      </c>
      <c r="C82" s="90">
        <f>'2027 (Cas)'!C82*1.02</f>
        <v>159167.96738654826</v>
      </c>
      <c r="D82" s="90">
        <f t="shared" si="12"/>
        <v>81.363817194401662</v>
      </c>
      <c r="E82" s="333">
        <v>37.5</v>
      </c>
      <c r="F82" s="334">
        <f t="shared" si="13"/>
        <v>21089.755678717647</v>
      </c>
      <c r="G82" s="334">
        <f t="shared" si="14"/>
        <v>10044.320844642747</v>
      </c>
      <c r="H82" s="334">
        <f t="shared" si="15"/>
        <v>1193.759755399112</v>
      </c>
      <c r="I82" s="335">
        <f t="shared" si="16"/>
        <v>191495.80366530779</v>
      </c>
      <c r="J82" s="336">
        <f t="shared" si="17"/>
        <v>239369.75458163474</v>
      </c>
      <c r="M82" s="337" t="s">
        <v>215</v>
      </c>
      <c r="N82" s="333" t="s">
        <v>137</v>
      </c>
      <c r="O82" s="90">
        <f>'2027 (Cas)'!O82*1.02</f>
        <v>182653.42020447162</v>
      </c>
      <c r="P82" s="90">
        <f t="shared" si="18"/>
        <v>93.369160487908829</v>
      </c>
      <c r="Q82" s="333">
        <v>37.5</v>
      </c>
      <c r="R82" s="334">
        <f t="shared" si="19"/>
        <v>24201.578177092491</v>
      </c>
      <c r="S82" s="334">
        <f t="shared" si="20"/>
        <v>11273.597411795243</v>
      </c>
      <c r="T82" s="334">
        <f t="shared" si="21"/>
        <v>1369.900651533537</v>
      </c>
      <c r="U82" s="335">
        <f t="shared" si="22"/>
        <v>219498.49644489287</v>
      </c>
      <c r="V82" s="336">
        <f t="shared" si="23"/>
        <v>274373.1205561161</v>
      </c>
    </row>
    <row r="83" spans="1:22" s="338" customFormat="1" ht="14.4" x14ac:dyDescent="0.3">
      <c r="A83" s="337" t="s">
        <v>116</v>
      </c>
      <c r="B83" s="333" t="s">
        <v>134</v>
      </c>
      <c r="C83" s="90">
        <f>'2027 (Cas)'!C83*1.02</f>
        <v>166210.00739532057</v>
      </c>
      <c r="D83" s="90">
        <f t="shared" si="12"/>
        <v>84.96358205511595</v>
      </c>
      <c r="E83" s="333">
        <v>37.5</v>
      </c>
      <c r="F83" s="334">
        <f t="shared" si="13"/>
        <v>22022.825979879977</v>
      </c>
      <c r="G83" s="334">
        <f t="shared" si="14"/>
        <v>10488.709941332923</v>
      </c>
      <c r="H83" s="334">
        <f t="shared" si="15"/>
        <v>1246.5750554649042</v>
      </c>
      <c r="I83" s="335">
        <f t="shared" si="16"/>
        <v>199968.11837199837</v>
      </c>
      <c r="J83" s="336">
        <f t="shared" si="17"/>
        <v>249960.14796499797</v>
      </c>
      <c r="M83" s="337" t="s">
        <v>216</v>
      </c>
      <c r="N83" s="333" t="s">
        <v>137</v>
      </c>
      <c r="O83" s="90">
        <f>'2027 (Cas)'!O83*1.02</f>
        <v>188280.3245171968</v>
      </c>
      <c r="P83" s="90">
        <f t="shared" si="18"/>
        <v>96.245533299525533</v>
      </c>
      <c r="Q83" s="333">
        <v>37.5</v>
      </c>
      <c r="R83" s="334">
        <f t="shared" si="19"/>
        <v>24947.142998528576</v>
      </c>
      <c r="S83" s="334">
        <f t="shared" si="20"/>
        <v>11620.896979607032</v>
      </c>
      <c r="T83" s="334">
        <f t="shared" si="21"/>
        <v>1412.1024338789759</v>
      </c>
      <c r="U83" s="335">
        <f t="shared" si="22"/>
        <v>226260.4669292114</v>
      </c>
      <c r="V83" s="336">
        <f t="shared" si="23"/>
        <v>282825.58366151422</v>
      </c>
    </row>
    <row r="84" spans="1:22" s="338" customFormat="1" ht="14.4" x14ac:dyDescent="0.3">
      <c r="A84" s="337" t="s">
        <v>117</v>
      </c>
      <c r="B84" s="333" t="s">
        <v>134</v>
      </c>
      <c r="C84" s="90">
        <f>'2027 (Cas)'!C84*1.02</f>
        <v>171841.55149721314</v>
      </c>
      <c r="D84" s="90">
        <f t="shared" si="12"/>
        <v>87.842326643942826</v>
      </c>
      <c r="E84" s="333">
        <v>37.5</v>
      </c>
      <c r="F84" s="334">
        <f t="shared" si="13"/>
        <v>22769.005573380742</v>
      </c>
      <c r="G84" s="334">
        <f t="shared" si="14"/>
        <v>10844.089461087631</v>
      </c>
      <c r="H84" s="334">
        <f t="shared" si="15"/>
        <v>1288.8116362290984</v>
      </c>
      <c r="I84" s="335">
        <f t="shared" si="16"/>
        <v>206743.4581679106</v>
      </c>
      <c r="J84" s="336">
        <f t="shared" si="17"/>
        <v>258429.32270988825</v>
      </c>
      <c r="M84" s="337" t="s">
        <v>217</v>
      </c>
      <c r="N84" s="333" t="s">
        <v>137</v>
      </c>
      <c r="O84" s="90">
        <f>'2027 (Cas)'!O84*1.02</f>
        <v>219227.71826353919</v>
      </c>
      <c r="P84" s="90">
        <f t="shared" si="18"/>
        <v>112.06528729126605</v>
      </c>
      <c r="Q84" s="333">
        <v>37.5</v>
      </c>
      <c r="R84" s="334">
        <f t="shared" si="19"/>
        <v>29047.672669918946</v>
      </c>
      <c r="S84" s="334">
        <f t="shared" si="20"/>
        <v>13531.008805873469</v>
      </c>
      <c r="T84" s="334">
        <f t="shared" si="21"/>
        <v>1644.2078869765439</v>
      </c>
      <c r="U84" s="335">
        <f t="shared" si="22"/>
        <v>263450.60762630816</v>
      </c>
      <c r="V84" s="336">
        <f t="shared" si="23"/>
        <v>329313.25953288522</v>
      </c>
    </row>
    <row r="85" spans="1:22" s="338" customFormat="1" ht="14.4" x14ac:dyDescent="0.3">
      <c r="A85" s="337" t="s">
        <v>118</v>
      </c>
      <c r="B85" s="333" t="s">
        <v>134</v>
      </c>
      <c r="C85" s="90">
        <f>'2027 (Cas)'!C85*1.02</f>
        <v>177477.73538827302</v>
      </c>
      <c r="D85" s="90">
        <f t="shared" si="12"/>
        <v>90.723443009979817</v>
      </c>
      <c r="E85" s="333">
        <v>37.5</v>
      </c>
      <c r="F85" s="334">
        <f t="shared" si="13"/>
        <v>23515.799938946177</v>
      </c>
      <c r="G85" s="334">
        <f t="shared" si="14"/>
        <v>11199.761775503308</v>
      </c>
      <c r="H85" s="334">
        <f t="shared" si="15"/>
        <v>1331.0830154120476</v>
      </c>
      <c r="I85" s="335">
        <f t="shared" si="16"/>
        <v>213524.38011813455</v>
      </c>
      <c r="J85" s="336">
        <f t="shared" si="17"/>
        <v>266905.47514766816</v>
      </c>
    </row>
    <row r="86" spans="1:22" s="338" customFormat="1" ht="14.4" x14ac:dyDescent="0.3">
      <c r="A86" s="337" t="s">
        <v>119</v>
      </c>
      <c r="B86" s="333" t="s">
        <v>134</v>
      </c>
      <c r="C86" s="90">
        <f>'2027 (Cas)'!C86*1.02</f>
        <v>183112.75933204105</v>
      </c>
      <c r="D86" s="90">
        <f t="shared" si="12"/>
        <v>93.603966431714284</v>
      </c>
      <c r="E86" s="333">
        <v>37.5</v>
      </c>
      <c r="F86" s="334">
        <f t="shared" si="13"/>
        <v>24262.44061149544</v>
      </c>
      <c r="G86" s="334">
        <f t="shared" si="14"/>
        <v>11555.360891253738</v>
      </c>
      <c r="H86" s="334">
        <f t="shared" si="15"/>
        <v>1373.3456949903079</v>
      </c>
      <c r="I86" s="335">
        <f t="shared" si="16"/>
        <v>220303.90652978054</v>
      </c>
      <c r="J86" s="336">
        <f t="shared" si="17"/>
        <v>275379.88316222565</v>
      </c>
    </row>
    <row r="87" spans="1:22" s="338" customFormat="1" ht="14.4" x14ac:dyDescent="0.3">
      <c r="A87" s="337" t="s">
        <v>120</v>
      </c>
      <c r="B87" s="333" t="s">
        <v>134</v>
      </c>
      <c r="C87" s="90">
        <f>'2027 (Cas)'!C87*1.02</f>
        <v>214105.39102276534</v>
      </c>
      <c r="D87" s="90">
        <f t="shared" si="12"/>
        <v>109.44684525125386</v>
      </c>
      <c r="E87" s="333">
        <v>37.5</v>
      </c>
      <c r="F87" s="334">
        <f t="shared" si="13"/>
        <v>28368.96431051641</v>
      </c>
      <c r="G87" s="334">
        <f t="shared" si="14"/>
        <v>13511.156027881123</v>
      </c>
      <c r="H87" s="334">
        <f t="shared" si="15"/>
        <v>1605.7904326707401</v>
      </c>
      <c r="I87" s="335">
        <f t="shared" si="16"/>
        <v>257591.30179383361</v>
      </c>
      <c r="J87" s="336">
        <f t="shared" si="17"/>
        <v>321989.12724229204</v>
      </c>
    </row>
  </sheetData>
  <mergeCells count="15">
    <mergeCell ref="V3:V4"/>
    <mergeCell ref="M3:M4"/>
    <mergeCell ref="N3:N4"/>
    <mergeCell ref="O3:O4"/>
    <mergeCell ref="P3:P4"/>
    <mergeCell ref="Q3:Q4"/>
    <mergeCell ref="U3:U4"/>
    <mergeCell ref="A1:J2"/>
    <mergeCell ref="A3:A4"/>
    <mergeCell ref="B3:B4"/>
    <mergeCell ref="C3:C4"/>
    <mergeCell ref="D3:D4"/>
    <mergeCell ref="E3:E4"/>
    <mergeCell ref="I3:I4"/>
    <mergeCell ref="J3:J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workbookViewId="0">
      <selection activeCell="R15" sqref="R15"/>
    </sheetView>
  </sheetViews>
  <sheetFormatPr defaultColWidth="9.109375" defaultRowHeight="13.2" x14ac:dyDescent="0.25"/>
  <cols>
    <col min="1" max="1" width="31.6640625" style="407" bestFit="1" customWidth="1"/>
    <col min="2" max="2" width="8.88671875" style="407" bestFit="1" customWidth="1"/>
    <col min="3" max="3" width="15.33203125" style="407" customWidth="1"/>
    <col min="4" max="4" width="11" style="407" customWidth="1"/>
    <col min="5" max="5" width="8.5546875" style="407" customWidth="1"/>
    <col min="6" max="6" width="10" style="407" customWidth="1"/>
    <col min="7" max="8" width="9.109375" style="407" customWidth="1"/>
    <col min="9" max="9" width="17.44140625" style="407" customWidth="1"/>
    <col min="10" max="10" width="16.44140625" style="131" customWidth="1"/>
    <col min="11" max="12" width="9.109375" style="407"/>
    <col min="13" max="13" width="28.5546875" style="407" bestFit="1" customWidth="1"/>
    <col min="14" max="14" width="9.6640625" style="407" customWidth="1"/>
    <col min="15" max="15" width="13.44140625" style="407" customWidth="1"/>
    <col min="16" max="16" width="10.5546875" style="407" customWidth="1"/>
    <col min="17" max="20" width="9.109375" style="407" customWidth="1"/>
    <col min="21" max="21" width="13.6640625" style="407" customWidth="1"/>
    <col min="22" max="22" width="14.109375" style="407" customWidth="1"/>
    <col min="23" max="16384" width="9.109375" style="407"/>
  </cols>
  <sheetData>
    <row r="1" spans="1:22" ht="15" customHeight="1" x14ac:dyDescent="0.25">
      <c r="A1" s="538" t="s">
        <v>2499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2500</v>
      </c>
      <c r="D3" s="534" t="s">
        <v>718</v>
      </c>
      <c r="E3" s="534" t="s">
        <v>126</v>
      </c>
      <c r="F3" s="410" t="s">
        <v>128</v>
      </c>
      <c r="G3" s="123"/>
      <c r="H3" s="410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2500</v>
      </c>
      <c r="P3" s="534" t="s">
        <v>718</v>
      </c>
      <c r="Q3" s="534" t="s">
        <v>126</v>
      </c>
      <c r="R3" s="410" t="s">
        <v>128</v>
      </c>
      <c r="S3" s="123"/>
      <c r="T3" s="410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411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411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'2028 (Cas)'!C5*1.02</f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f>'2028 (Cas)'!O5*1.02</f>
        <v>59124.183789282913</v>
      </c>
      <c r="P5" s="90">
        <f>+O5*12/313/75</f>
        <v>30.223224940208517</v>
      </c>
      <c r="Q5" s="333">
        <v>37.5</v>
      </c>
      <c r="R5" s="334">
        <f>O5*R$4</f>
        <v>7833.9543520799862</v>
      </c>
      <c r="S5" s="334">
        <f>(O5+R5)*5.45%</f>
        <v>3649.218528704278</v>
      </c>
      <c r="T5" s="334">
        <f>(O5)*0.75%</f>
        <v>443.43137841962181</v>
      </c>
      <c r="U5" s="335">
        <f>O5+R5+S5+T5</f>
        <v>71050.788048486807</v>
      </c>
      <c r="V5" s="336">
        <f>U5*1.25</f>
        <v>88813.485060608509</v>
      </c>
    </row>
    <row r="6" spans="1:22" s="338" customFormat="1" ht="14.4" x14ac:dyDescent="0.3">
      <c r="A6" s="337" t="s">
        <v>138</v>
      </c>
      <c r="B6" s="333" t="s">
        <v>134</v>
      </c>
      <c r="C6" s="90">
        <f>'2028 (Cas)'!C6*1.02</f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f>'2028 (Cas)'!O6*1.02</f>
        <v>60772.306498369428</v>
      </c>
      <c r="P6" s="90">
        <f t="shared" ref="P6:P69" si="6">+O6*12/313/75</f>
        <v>31.065715781914083</v>
      </c>
      <c r="Q6" s="333">
        <v>37.5</v>
      </c>
      <c r="R6" s="334">
        <f t="shared" ref="R6:R69" si="7">O6*R$4</f>
        <v>8052.3306110339499</v>
      </c>
      <c r="S6" s="334">
        <f t="shared" ref="S6:S69" si="8">(O6+R6)*5.45%</f>
        <v>3750.9427224624842</v>
      </c>
      <c r="T6" s="334">
        <f t="shared" ref="T6:T69" si="9">(O6)*0.75%</f>
        <v>455.79229873777069</v>
      </c>
      <c r="U6" s="335">
        <f t="shared" ref="U6:U69" si="10">O6+R6+S6+T6</f>
        <v>73031.372130603631</v>
      </c>
      <c r="V6" s="336">
        <f t="shared" ref="V6:V69" si="11">U6*1.25</f>
        <v>91289.215163254543</v>
      </c>
    </row>
    <row r="7" spans="1:22" s="338" customFormat="1" ht="14.4" x14ac:dyDescent="0.3">
      <c r="A7" s="337" t="s">
        <v>140</v>
      </c>
      <c r="B7" s="333" t="s">
        <v>134</v>
      </c>
      <c r="C7" s="90">
        <f>'2028 (Cas)'!C7*1.02</f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f>'2028 (Cas)'!O7*1.02</f>
        <v>62450.007863397921</v>
      </c>
      <c r="P7" s="90">
        <f t="shared" si="6"/>
        <v>31.9233267033344</v>
      </c>
      <c r="Q7" s="333">
        <v>37.5</v>
      </c>
      <c r="R7" s="334">
        <f t="shared" si="7"/>
        <v>8274.6260419002247</v>
      </c>
      <c r="S7" s="334">
        <f t="shared" si="8"/>
        <v>3854.492547838749</v>
      </c>
      <c r="T7" s="334">
        <f t="shared" si="9"/>
        <v>468.37505897548436</v>
      </c>
      <c r="U7" s="335">
        <f t="shared" si="10"/>
        <v>75047.501512112372</v>
      </c>
      <c r="V7" s="336">
        <f t="shared" si="11"/>
        <v>93809.376890140469</v>
      </c>
    </row>
    <row r="8" spans="1:22" s="338" customFormat="1" ht="14.4" x14ac:dyDescent="0.3">
      <c r="A8" s="337" t="s">
        <v>41</v>
      </c>
      <c r="B8" s="333" t="s">
        <v>134</v>
      </c>
      <c r="C8" s="90">
        <f>'2028 (Cas)'!C8*1.02</f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f>'2028 (Cas)'!O8*1.02</f>
        <v>64131.258667139438</v>
      </c>
      <c r="P8" s="90">
        <f t="shared" si="6"/>
        <v>32.782752034320474</v>
      </c>
      <c r="Q8" s="333">
        <v>37.5</v>
      </c>
      <c r="R8" s="334">
        <f t="shared" si="7"/>
        <v>8497.3917733959752</v>
      </c>
      <c r="S8" s="334">
        <f t="shared" si="8"/>
        <v>3958.2614490091805</v>
      </c>
      <c r="T8" s="334">
        <f t="shared" si="9"/>
        <v>480.98444000354579</v>
      </c>
      <c r="U8" s="335">
        <f t="shared" si="10"/>
        <v>77067.896329548152</v>
      </c>
      <c r="V8" s="336">
        <f t="shared" si="11"/>
        <v>96334.87041193519</v>
      </c>
    </row>
    <row r="9" spans="1:22" s="338" customFormat="1" ht="14.4" x14ac:dyDescent="0.3">
      <c r="A9" s="337" t="s">
        <v>42</v>
      </c>
      <c r="B9" s="333" t="s">
        <v>134</v>
      </c>
      <c r="C9" s="90">
        <f>'2028 (Cas)'!C9*1.02</f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f>'2028 (Cas)'!O9*1.02</f>
        <v>65812.509470880934</v>
      </c>
      <c r="P9" s="90">
        <f t="shared" si="6"/>
        <v>33.642177365306551</v>
      </c>
      <c r="Q9" s="333">
        <v>37.5</v>
      </c>
      <c r="R9" s="334">
        <f t="shared" si="7"/>
        <v>8720.1575048917239</v>
      </c>
      <c r="S9" s="334">
        <f t="shared" si="8"/>
        <v>4062.0303501796102</v>
      </c>
      <c r="T9" s="334">
        <f t="shared" si="9"/>
        <v>493.59382103160698</v>
      </c>
      <c r="U9" s="335">
        <f t="shared" si="10"/>
        <v>79088.291146983887</v>
      </c>
      <c r="V9" s="336">
        <f t="shared" si="11"/>
        <v>98860.363933729852</v>
      </c>
    </row>
    <row r="10" spans="1:22" s="338" customFormat="1" ht="14.4" x14ac:dyDescent="0.3">
      <c r="A10" s="337" t="s">
        <v>43</v>
      </c>
      <c r="B10" s="333" t="s">
        <v>134</v>
      </c>
      <c r="C10" s="90">
        <f>'2028 (Cas)'!C10*1.02</f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f>'2028 (Cas)'!O10*1.02</f>
        <v>66695.136564189306</v>
      </c>
      <c r="P10" s="90">
        <f t="shared" si="6"/>
        <v>34.093360543994528</v>
      </c>
      <c r="Q10" s="333">
        <v>37.5</v>
      </c>
      <c r="R10" s="334">
        <f t="shared" si="7"/>
        <v>8837.1055947550831</v>
      </c>
      <c r="S10" s="334">
        <f t="shared" si="8"/>
        <v>4116.5071976624686</v>
      </c>
      <c r="T10" s="334">
        <f t="shared" si="9"/>
        <v>500.2135242314198</v>
      </c>
      <c r="U10" s="335">
        <f t="shared" si="10"/>
        <v>80148.962880838284</v>
      </c>
      <c r="V10" s="336">
        <f t="shared" si="11"/>
        <v>100186.20360104786</v>
      </c>
    </row>
    <row r="11" spans="1:22" s="338" customFormat="1" ht="14.4" x14ac:dyDescent="0.3">
      <c r="A11" s="337" t="s">
        <v>44</v>
      </c>
      <c r="B11" s="333" t="s">
        <v>134</v>
      </c>
      <c r="C11" s="90">
        <f>'2028 (Cas)'!C11*1.02</f>
        <v>57739.902691198782</v>
      </c>
      <c r="D11" s="90">
        <f t="shared" si="0"/>
        <v>29.515605209558483</v>
      </c>
      <c r="E11" s="333">
        <v>37.5</v>
      </c>
      <c r="F11" s="334">
        <f t="shared" si="1"/>
        <v>7650.537106583839</v>
      </c>
      <c r="G11" s="334">
        <f t="shared" si="2"/>
        <v>3643.6860864120431</v>
      </c>
      <c r="H11" s="334">
        <f t="shared" si="3"/>
        <v>433.04927018399087</v>
      </c>
      <c r="I11" s="335">
        <f t="shared" si="4"/>
        <v>69467.175154378667</v>
      </c>
      <c r="J11" s="336">
        <f t="shared" si="5"/>
        <v>86833.968942973326</v>
      </c>
      <c r="M11" s="337" t="s">
        <v>145</v>
      </c>
      <c r="N11" s="333" t="s">
        <v>137</v>
      </c>
      <c r="O11" s="90">
        <f>'2028 (Cas)'!O11*1.02</f>
        <v>67580.129949973008</v>
      </c>
      <c r="P11" s="90">
        <f t="shared" si="6"/>
        <v>34.545753329059679</v>
      </c>
      <c r="Q11" s="333">
        <v>37.5</v>
      </c>
      <c r="R11" s="334">
        <f t="shared" si="7"/>
        <v>8954.3672183714243</v>
      </c>
      <c r="S11" s="334">
        <f t="shared" si="8"/>
        <v>4171.1300956747718</v>
      </c>
      <c r="T11" s="334">
        <f t="shared" si="9"/>
        <v>506.85097462479757</v>
      </c>
      <c r="U11" s="335">
        <f t="shared" si="10"/>
        <v>81212.478238644006</v>
      </c>
      <c r="V11" s="336">
        <f t="shared" si="11"/>
        <v>101515.59779830501</v>
      </c>
    </row>
    <row r="12" spans="1:22" s="338" customFormat="1" ht="14.4" x14ac:dyDescent="0.3">
      <c r="A12" s="337" t="s">
        <v>45</v>
      </c>
      <c r="B12" s="333" t="s">
        <v>134</v>
      </c>
      <c r="C12" s="90">
        <f>'2028 (Cas)'!C12*1.02</f>
        <v>58946.71185363111</v>
      </c>
      <c r="D12" s="90">
        <f t="shared" si="0"/>
        <v>30.13250446192006</v>
      </c>
      <c r="E12" s="333">
        <v>37.5</v>
      </c>
      <c r="F12" s="334">
        <f t="shared" si="1"/>
        <v>7810.4393206061222</v>
      </c>
      <c r="G12" s="334">
        <f t="shared" si="2"/>
        <v>3719.8419777308468</v>
      </c>
      <c r="H12" s="334">
        <f t="shared" si="3"/>
        <v>442.10033890223332</v>
      </c>
      <c r="I12" s="335">
        <f t="shared" si="4"/>
        <v>70919.09349087032</v>
      </c>
      <c r="J12" s="336">
        <f t="shared" si="5"/>
        <v>88648.8668635879</v>
      </c>
      <c r="M12" s="337" t="s">
        <v>146</v>
      </c>
      <c r="N12" s="333" t="s">
        <v>137</v>
      </c>
      <c r="O12" s="90">
        <f>'2028 (Cas)'!O12*1.02</f>
        <v>69283.860532230421</v>
      </c>
      <c r="P12" s="90">
        <f t="shared" si="6"/>
        <v>35.416669920628976</v>
      </c>
      <c r="Q12" s="333">
        <v>37.5</v>
      </c>
      <c r="R12" s="334">
        <f t="shared" si="7"/>
        <v>9180.1115205205315</v>
      </c>
      <c r="S12" s="334">
        <f t="shared" si="8"/>
        <v>4276.2864768749268</v>
      </c>
      <c r="T12" s="334">
        <f t="shared" si="9"/>
        <v>519.62895399172817</v>
      </c>
      <c r="U12" s="335">
        <f t="shared" si="10"/>
        <v>83259.887483617611</v>
      </c>
      <c r="V12" s="336">
        <f t="shared" si="11"/>
        <v>104074.85935452202</v>
      </c>
    </row>
    <row r="13" spans="1:22" s="338" customFormat="1" ht="14.4" x14ac:dyDescent="0.3">
      <c r="A13" s="337" t="s">
        <v>46</v>
      </c>
      <c r="B13" s="333" t="s">
        <v>134</v>
      </c>
      <c r="C13" s="90">
        <f>'2028 (Cas)'!C13*1.02</f>
        <v>60164.169332202553</v>
      </c>
      <c r="D13" s="90">
        <f t="shared" si="0"/>
        <v>30.75484694297894</v>
      </c>
      <c r="E13" s="333">
        <v>37.5</v>
      </c>
      <c r="F13" s="334">
        <f t="shared" si="1"/>
        <v>7971.7524365168383</v>
      </c>
      <c r="G13" s="334">
        <f t="shared" si="2"/>
        <v>3796.6698327965814</v>
      </c>
      <c r="H13" s="334">
        <f t="shared" si="3"/>
        <v>451.23126999151913</v>
      </c>
      <c r="I13" s="335">
        <f t="shared" si="4"/>
        <v>72383.822871507495</v>
      </c>
      <c r="J13" s="336">
        <f t="shared" si="5"/>
        <v>90479.778589384368</v>
      </c>
      <c r="M13" s="337" t="s">
        <v>147</v>
      </c>
      <c r="N13" s="333" t="s">
        <v>137</v>
      </c>
      <c r="O13" s="90">
        <f>'2028 (Cas)'!O13*1.02</f>
        <v>70338.043830002192</v>
      </c>
      <c r="P13" s="90">
        <f t="shared" si="6"/>
        <v>35.955549561662465</v>
      </c>
      <c r="Q13" s="333">
        <v>37.5</v>
      </c>
      <c r="R13" s="334">
        <f t="shared" si="7"/>
        <v>9319.7908074752904</v>
      </c>
      <c r="S13" s="334">
        <f t="shared" si="8"/>
        <v>4341.3519877425233</v>
      </c>
      <c r="T13" s="334">
        <f t="shared" si="9"/>
        <v>527.53532872501637</v>
      </c>
      <c r="U13" s="335">
        <f t="shared" si="10"/>
        <v>84526.721953945031</v>
      </c>
      <c r="V13" s="336">
        <f t="shared" si="11"/>
        <v>105658.40244243128</v>
      </c>
    </row>
    <row r="14" spans="1:22" s="338" customFormat="1" ht="14.4" x14ac:dyDescent="0.3">
      <c r="A14" s="337" t="s">
        <v>47</v>
      </c>
      <c r="B14" s="333" t="s">
        <v>134</v>
      </c>
      <c r="C14" s="90">
        <f>'2028 (Cas)'!C14*1.02</f>
        <v>61977.932514564083</v>
      </c>
      <c r="D14" s="90">
        <f t="shared" si="0"/>
        <v>31.682010231087073</v>
      </c>
      <c r="E14" s="333">
        <v>37.5</v>
      </c>
      <c r="F14" s="334">
        <f t="shared" si="1"/>
        <v>8212.0760581797422</v>
      </c>
      <c r="G14" s="334">
        <f t="shared" si="2"/>
        <v>3911.1276576904311</v>
      </c>
      <c r="H14" s="334">
        <f t="shared" si="3"/>
        <v>464.83449385923063</v>
      </c>
      <c r="I14" s="335">
        <f t="shared" si="4"/>
        <v>74565.970724293496</v>
      </c>
      <c r="J14" s="336">
        <f t="shared" si="5"/>
        <v>93207.463405366871</v>
      </c>
      <c r="M14" s="337" t="s">
        <v>148</v>
      </c>
      <c r="N14" s="333" t="s">
        <v>137</v>
      </c>
      <c r="O14" s="90">
        <f>'2028 (Cas)'!O14*1.02</f>
        <v>71386.311396585588</v>
      </c>
      <c r="P14" s="90">
        <f t="shared" si="6"/>
        <v>36.491405186753013</v>
      </c>
      <c r="Q14" s="333">
        <v>37.5</v>
      </c>
      <c r="R14" s="334">
        <f t="shared" si="7"/>
        <v>9458.6862600475906</v>
      </c>
      <c r="S14" s="334">
        <f t="shared" si="8"/>
        <v>4406.0523722865082</v>
      </c>
      <c r="T14" s="334">
        <f t="shared" si="9"/>
        <v>535.39733547439187</v>
      </c>
      <c r="U14" s="335">
        <f t="shared" si="10"/>
        <v>85786.447364394073</v>
      </c>
      <c r="V14" s="336">
        <f t="shared" si="11"/>
        <v>107233.05920549259</v>
      </c>
    </row>
    <row r="15" spans="1:22" s="338" customFormat="1" ht="14.4" x14ac:dyDescent="0.3">
      <c r="A15" s="337" t="s">
        <v>48</v>
      </c>
      <c r="B15" s="333" t="s">
        <v>134</v>
      </c>
      <c r="C15" s="90">
        <f>'2028 (Cas)'!C15*1.02</f>
        <v>63194.206846897847</v>
      </c>
      <c r="D15" s="90">
        <f t="shared" si="0"/>
        <v>32.303747908957369</v>
      </c>
      <c r="E15" s="333">
        <v>37.5</v>
      </c>
      <c r="F15" s="334">
        <f t="shared" si="1"/>
        <v>8373.2324072139654</v>
      </c>
      <c r="G15" s="334">
        <f t="shared" si="2"/>
        <v>3987.8808501176181</v>
      </c>
      <c r="H15" s="334">
        <f t="shared" si="3"/>
        <v>473.95655135173382</v>
      </c>
      <c r="I15" s="335">
        <f t="shared" si="4"/>
        <v>76029.276655581169</v>
      </c>
      <c r="J15" s="336">
        <f t="shared" si="5"/>
        <v>95036.595819476468</v>
      </c>
      <c r="M15" s="337" t="s">
        <v>149</v>
      </c>
      <c r="N15" s="333" t="s">
        <v>137</v>
      </c>
      <c r="O15" s="90">
        <f>'2028 (Cas)'!O15*1.02</f>
        <v>73481.663383514679</v>
      </c>
      <c r="P15" s="90">
        <f t="shared" si="6"/>
        <v>37.562511633745522</v>
      </c>
      <c r="Q15" s="333">
        <v>37.5</v>
      </c>
      <c r="R15" s="334">
        <f t="shared" si="7"/>
        <v>9736.3203983156945</v>
      </c>
      <c r="S15" s="334">
        <f t="shared" si="8"/>
        <v>4535.3801161097554</v>
      </c>
      <c r="T15" s="334">
        <f t="shared" si="9"/>
        <v>551.11247537636007</v>
      </c>
      <c r="U15" s="335">
        <f t="shared" si="10"/>
        <v>88304.476373316487</v>
      </c>
      <c r="V15" s="336">
        <f t="shared" si="11"/>
        <v>110380.59546664561</v>
      </c>
    </row>
    <row r="16" spans="1:22" s="338" customFormat="1" ht="14.4" x14ac:dyDescent="0.3">
      <c r="A16" s="337" t="s">
        <v>49</v>
      </c>
      <c r="B16" s="333" t="s">
        <v>134</v>
      </c>
      <c r="C16" s="90">
        <f>'2028 (Cas)'!C16*1.02</f>
        <v>64101.680011197466</v>
      </c>
      <c r="D16" s="90">
        <f t="shared" si="0"/>
        <v>32.76763195460574</v>
      </c>
      <c r="E16" s="333">
        <v>37.5</v>
      </c>
      <c r="F16" s="334">
        <f t="shared" si="1"/>
        <v>8493.4726014836651</v>
      </c>
      <c r="G16" s="334">
        <f t="shared" si="2"/>
        <v>4045.1470938838179</v>
      </c>
      <c r="H16" s="334">
        <f t="shared" si="3"/>
        <v>480.762600083981</v>
      </c>
      <c r="I16" s="335">
        <f t="shared" si="4"/>
        <v>77121.062306648935</v>
      </c>
      <c r="J16" s="336">
        <f t="shared" si="5"/>
        <v>96401.327883311169</v>
      </c>
      <c r="M16" s="337" t="s">
        <v>150</v>
      </c>
      <c r="N16" s="333" t="s">
        <v>137</v>
      </c>
      <c r="O16" s="90">
        <f>'2028 (Cas)'!O16*1.02</f>
        <v>75585.297394107489</v>
      </c>
      <c r="P16" s="90">
        <f t="shared" si="6"/>
        <v>38.637851703058139</v>
      </c>
      <c r="Q16" s="333">
        <v>37.5</v>
      </c>
      <c r="R16" s="334">
        <f t="shared" si="7"/>
        <v>10015.051904719243</v>
      </c>
      <c r="S16" s="334">
        <f t="shared" si="8"/>
        <v>4665.2190367860576</v>
      </c>
      <c r="T16" s="334">
        <f t="shared" si="9"/>
        <v>566.8897304558061</v>
      </c>
      <c r="U16" s="335">
        <f t="shared" si="10"/>
        <v>90832.458066068604</v>
      </c>
      <c r="V16" s="336">
        <f t="shared" si="11"/>
        <v>113540.57258258575</v>
      </c>
    </row>
    <row r="17" spans="1:22" s="338" customFormat="1" ht="14.4" x14ac:dyDescent="0.3">
      <c r="A17" s="337" t="s">
        <v>50</v>
      </c>
      <c r="B17" s="333" t="s">
        <v>134</v>
      </c>
      <c r="C17" s="90">
        <f>'2028 (Cas)'!C17*1.02</f>
        <v>65322.686928481948</v>
      </c>
      <c r="D17" s="90">
        <f t="shared" si="0"/>
        <v>33.391788845230394</v>
      </c>
      <c r="E17" s="333">
        <v>37.5</v>
      </c>
      <c r="F17" s="334">
        <f t="shared" si="1"/>
        <v>8655.2560180238579</v>
      </c>
      <c r="G17" s="334">
        <f t="shared" si="2"/>
        <v>4122.1989368651957</v>
      </c>
      <c r="H17" s="334">
        <f t="shared" si="3"/>
        <v>489.92015196361461</v>
      </c>
      <c r="I17" s="335">
        <f t="shared" si="4"/>
        <v>78590.062035334617</v>
      </c>
      <c r="J17" s="336">
        <f t="shared" si="5"/>
        <v>98237.577544168278</v>
      </c>
      <c r="M17" s="337" t="s">
        <v>151</v>
      </c>
      <c r="N17" s="333" t="s">
        <v>137</v>
      </c>
      <c r="O17" s="90">
        <f>'2028 (Cas)'!O17*1.02</f>
        <v>77681.832527274251</v>
      </c>
      <c r="P17" s="90">
        <f t="shared" si="6"/>
        <v>39.709562953239235</v>
      </c>
      <c r="Q17" s="333">
        <v>37.5</v>
      </c>
      <c r="R17" s="334">
        <f t="shared" si="7"/>
        <v>10292.84280986384</v>
      </c>
      <c r="S17" s="334">
        <f t="shared" si="8"/>
        <v>4794.6198058740256</v>
      </c>
      <c r="T17" s="334">
        <f t="shared" si="9"/>
        <v>582.61374395455687</v>
      </c>
      <c r="U17" s="335">
        <f t="shared" si="10"/>
        <v>93351.908886966674</v>
      </c>
      <c r="V17" s="336">
        <f t="shared" si="11"/>
        <v>116689.88610870834</v>
      </c>
    </row>
    <row r="18" spans="1:22" s="338" customFormat="1" ht="14.4" x14ac:dyDescent="0.3">
      <c r="A18" s="337" t="s">
        <v>51</v>
      </c>
      <c r="B18" s="333" t="s">
        <v>134</v>
      </c>
      <c r="C18" s="90">
        <f>'2028 (Cas)'!C18*1.02</f>
        <v>67151.831011933304</v>
      </c>
      <c r="D18" s="90">
        <f t="shared" si="0"/>
        <v>34.326814574790184</v>
      </c>
      <c r="E18" s="333">
        <v>37.5</v>
      </c>
      <c r="F18" s="334">
        <f t="shared" si="1"/>
        <v>8897.6176090811623</v>
      </c>
      <c r="G18" s="334">
        <f t="shared" si="2"/>
        <v>4237.627376060168</v>
      </c>
      <c r="H18" s="334">
        <f t="shared" si="3"/>
        <v>503.63873258949974</v>
      </c>
      <c r="I18" s="335">
        <f t="shared" si="4"/>
        <v>80790.714729664134</v>
      </c>
      <c r="J18" s="336">
        <f t="shared" si="5"/>
        <v>100988.39341208017</v>
      </c>
      <c r="M18" s="337" t="s">
        <v>152</v>
      </c>
      <c r="N18" s="333" t="s">
        <v>137</v>
      </c>
      <c r="O18" s="90">
        <f>'2028 (Cas)'!O18*1.02</f>
        <v>79780.733952916358</v>
      </c>
      <c r="P18" s="90">
        <f t="shared" si="6"/>
        <v>40.782483809797505</v>
      </c>
      <c r="Q18" s="333">
        <v>37.5</v>
      </c>
      <c r="R18" s="334">
        <f t="shared" si="7"/>
        <v>10570.947248761418</v>
      </c>
      <c r="S18" s="334">
        <f t="shared" si="8"/>
        <v>4924.166625491438</v>
      </c>
      <c r="T18" s="334">
        <f t="shared" si="9"/>
        <v>598.35550464687265</v>
      </c>
      <c r="U18" s="335">
        <f t="shared" si="10"/>
        <v>95874.203331816068</v>
      </c>
      <c r="V18" s="336">
        <f t="shared" si="11"/>
        <v>119842.75416477009</v>
      </c>
    </row>
    <row r="19" spans="1:22" s="338" customFormat="1" ht="14.4" x14ac:dyDescent="0.3">
      <c r="A19" s="337" t="s">
        <v>52</v>
      </c>
      <c r="B19" s="333" t="s">
        <v>134</v>
      </c>
      <c r="C19" s="90">
        <f>'2028 (Cas)'!C19*1.02</f>
        <v>68980.975095384652</v>
      </c>
      <c r="D19" s="90">
        <f t="shared" si="0"/>
        <v>35.261840304349981</v>
      </c>
      <c r="E19" s="333">
        <v>37.5</v>
      </c>
      <c r="F19" s="334">
        <f t="shared" si="1"/>
        <v>9139.9792001384667</v>
      </c>
      <c r="G19" s="334">
        <f t="shared" si="2"/>
        <v>4353.0558152551384</v>
      </c>
      <c r="H19" s="334">
        <f t="shared" si="3"/>
        <v>517.35731321538492</v>
      </c>
      <c r="I19" s="335">
        <f t="shared" si="4"/>
        <v>82991.367423993637</v>
      </c>
      <c r="J19" s="336">
        <f t="shared" si="5"/>
        <v>103739.20927999205</v>
      </c>
      <c r="M19" s="337" t="s">
        <v>153</v>
      </c>
      <c r="N19" s="333" t="s">
        <v>137</v>
      </c>
      <c r="O19" s="90">
        <f>'2028 (Cas)'!O19*1.02</f>
        <v>82047.642144308862</v>
      </c>
      <c r="P19" s="90">
        <f t="shared" si="6"/>
        <v>41.941286719135519</v>
      </c>
      <c r="Q19" s="333">
        <v>37.5</v>
      </c>
      <c r="R19" s="334">
        <f t="shared" si="7"/>
        <v>10871.312584120924</v>
      </c>
      <c r="S19" s="334">
        <f t="shared" si="8"/>
        <v>5064.0830326994237</v>
      </c>
      <c r="T19" s="334">
        <f t="shared" si="9"/>
        <v>615.3573160823164</v>
      </c>
      <c r="U19" s="335">
        <f t="shared" si="10"/>
        <v>98598.39507721152</v>
      </c>
      <c r="V19" s="336">
        <f t="shared" si="11"/>
        <v>123247.99384651441</v>
      </c>
    </row>
    <row r="20" spans="1:22" s="338" customFormat="1" ht="14.4" x14ac:dyDescent="0.3">
      <c r="A20" s="337" t="s">
        <v>53</v>
      </c>
      <c r="B20" s="333" t="s">
        <v>134</v>
      </c>
      <c r="C20" s="90">
        <f>'2028 (Cas)'!C20*1.02</f>
        <v>70813.668617549061</v>
      </c>
      <c r="D20" s="90">
        <f t="shared" si="0"/>
        <v>36.19868044347556</v>
      </c>
      <c r="E20" s="333">
        <v>37.5</v>
      </c>
      <c r="F20" s="334">
        <f t="shared" si="1"/>
        <v>9382.8110918252514</v>
      </c>
      <c r="G20" s="334">
        <f t="shared" si="2"/>
        <v>4468.7082423657548</v>
      </c>
      <c r="H20" s="334">
        <f t="shared" si="3"/>
        <v>531.10251463161796</v>
      </c>
      <c r="I20" s="335">
        <f t="shared" si="4"/>
        <v>85196.290466371691</v>
      </c>
      <c r="J20" s="336">
        <f t="shared" si="5"/>
        <v>106495.36308296461</v>
      </c>
      <c r="M20" s="337" t="s">
        <v>154</v>
      </c>
      <c r="N20" s="333" t="s">
        <v>137</v>
      </c>
      <c r="O20" s="90">
        <f>'2028 (Cas)'!O20*1.02</f>
        <v>84342.945845405673</v>
      </c>
      <c r="P20" s="90">
        <f t="shared" si="6"/>
        <v>43.114604904999709</v>
      </c>
      <c r="Q20" s="333">
        <v>37.5</v>
      </c>
      <c r="R20" s="334">
        <f t="shared" si="7"/>
        <v>11175.440324516252</v>
      </c>
      <c r="S20" s="334">
        <f t="shared" si="8"/>
        <v>5205.7520462607454</v>
      </c>
      <c r="T20" s="334">
        <f t="shared" si="9"/>
        <v>632.57209384054249</v>
      </c>
      <c r="U20" s="335">
        <f t="shared" si="10"/>
        <v>101356.71031002322</v>
      </c>
      <c r="V20" s="336">
        <f t="shared" si="11"/>
        <v>126695.88788752902</v>
      </c>
    </row>
    <row r="21" spans="1:22" s="338" customFormat="1" ht="14.4" x14ac:dyDescent="0.3">
      <c r="A21" s="337" t="s">
        <v>54</v>
      </c>
      <c r="B21" s="333" t="s">
        <v>134</v>
      </c>
      <c r="C21" s="90">
        <f>'2028 (Cas)'!C21*1.02</f>
        <v>72641.629554762723</v>
      </c>
      <c r="D21" s="90">
        <f t="shared" si="0"/>
        <v>37.133101369846756</v>
      </c>
      <c r="E21" s="333">
        <v>37.5</v>
      </c>
      <c r="F21" s="334">
        <f t="shared" si="1"/>
        <v>9625.0159160060612</v>
      </c>
      <c r="G21" s="334">
        <f t="shared" si="2"/>
        <v>4584.0620189221772</v>
      </c>
      <c r="H21" s="334">
        <f t="shared" si="3"/>
        <v>544.81222166072041</v>
      </c>
      <c r="I21" s="335">
        <f t="shared" si="4"/>
        <v>87395.519711351677</v>
      </c>
      <c r="J21" s="336">
        <f t="shared" si="5"/>
        <v>109244.39963918959</v>
      </c>
      <c r="M21" s="337" t="s">
        <v>155</v>
      </c>
      <c r="N21" s="333" t="s">
        <v>137</v>
      </c>
      <c r="O21" s="90">
        <f>'2028 (Cas)'!O21*1.02</f>
        <v>86613.403475511179</v>
      </c>
      <c r="P21" s="90">
        <f t="shared" si="6"/>
        <v>44.275222223903484</v>
      </c>
      <c r="Q21" s="333">
        <v>37.5</v>
      </c>
      <c r="R21" s="334">
        <f t="shared" si="7"/>
        <v>11476.275960505232</v>
      </c>
      <c r="S21" s="334">
        <f t="shared" si="8"/>
        <v>5345.8875292628945</v>
      </c>
      <c r="T21" s="334">
        <f t="shared" si="9"/>
        <v>649.60052606633383</v>
      </c>
      <c r="U21" s="335">
        <f t="shared" si="10"/>
        <v>104085.16749134564</v>
      </c>
      <c r="V21" s="336">
        <f t="shared" si="11"/>
        <v>130106.45936418205</v>
      </c>
    </row>
    <row r="22" spans="1:22" s="338" customFormat="1" ht="14.4" x14ac:dyDescent="0.3">
      <c r="A22" s="337" t="s">
        <v>55</v>
      </c>
      <c r="B22" s="333" t="s">
        <v>134</v>
      </c>
      <c r="C22" s="90">
        <f>'2028 (Cas)'!C22*1.02</f>
        <v>75689.414263023253</v>
      </c>
      <c r="D22" s="90">
        <f t="shared" si="0"/>
        <v>38.691074383654062</v>
      </c>
      <c r="E22" s="333">
        <v>37.5</v>
      </c>
      <c r="F22" s="334">
        <f t="shared" si="1"/>
        <v>10028.847389850582</v>
      </c>
      <c r="G22" s="334">
        <f t="shared" si="2"/>
        <v>4776.3929758214354</v>
      </c>
      <c r="H22" s="334">
        <f t="shared" si="3"/>
        <v>567.67060697267436</v>
      </c>
      <c r="I22" s="335">
        <f t="shared" si="4"/>
        <v>91062.325235667944</v>
      </c>
      <c r="J22" s="336">
        <f t="shared" si="5"/>
        <v>113827.90654458493</v>
      </c>
      <c r="M22" s="337" t="s">
        <v>156</v>
      </c>
      <c r="N22" s="333" t="s">
        <v>137</v>
      </c>
      <c r="O22" s="90">
        <f>'2028 (Cas)'!O22*1.02</f>
        <v>88108.900319937136</v>
      </c>
      <c r="P22" s="90">
        <f t="shared" si="6"/>
        <v>45.039693454280965</v>
      </c>
      <c r="Q22" s="333">
        <v>37.5</v>
      </c>
      <c r="R22" s="334">
        <f t="shared" si="7"/>
        <v>11674.429292391671</v>
      </c>
      <c r="S22" s="334">
        <f t="shared" si="8"/>
        <v>5438.19146387192</v>
      </c>
      <c r="T22" s="334">
        <f t="shared" si="9"/>
        <v>660.81675239952847</v>
      </c>
      <c r="U22" s="335">
        <f t="shared" si="10"/>
        <v>105882.33782860024</v>
      </c>
      <c r="V22" s="336">
        <f t="shared" si="11"/>
        <v>132352.9222857503</v>
      </c>
    </row>
    <row r="23" spans="1:22" s="338" customFormat="1" ht="14.4" x14ac:dyDescent="0.3">
      <c r="A23" s="337" t="s">
        <v>56</v>
      </c>
      <c r="B23" s="333" t="s">
        <v>134</v>
      </c>
      <c r="C23" s="90">
        <f>'2028 (Cas)'!C23*1.02</f>
        <v>77519.741492712245</v>
      </c>
      <c r="D23" s="90">
        <f t="shared" si="0"/>
        <v>39.626704916402424</v>
      </c>
      <c r="E23" s="333">
        <v>37.5</v>
      </c>
      <c r="F23" s="334">
        <f t="shared" si="1"/>
        <v>10271.365747784374</v>
      </c>
      <c r="G23" s="334">
        <f t="shared" si="2"/>
        <v>4891.896077654952</v>
      </c>
      <c r="H23" s="334">
        <f t="shared" si="3"/>
        <v>581.39806119534182</v>
      </c>
      <c r="I23" s="335">
        <f t="shared" si="4"/>
        <v>93264.401379346906</v>
      </c>
      <c r="J23" s="336">
        <f t="shared" si="5"/>
        <v>116580.50172418363</v>
      </c>
      <c r="M23" s="337" t="s">
        <v>157</v>
      </c>
      <c r="N23" s="333" t="s">
        <v>137</v>
      </c>
      <c r="O23" s="90">
        <f>'2028 (Cas)'!O23*1.02</f>
        <v>89604.397164363108</v>
      </c>
      <c r="P23" s="90">
        <f t="shared" si="6"/>
        <v>45.80416468465846</v>
      </c>
      <c r="Q23" s="333">
        <v>37.5</v>
      </c>
      <c r="R23" s="334">
        <f t="shared" si="7"/>
        <v>11872.582624278113</v>
      </c>
      <c r="S23" s="334">
        <f t="shared" si="8"/>
        <v>5530.4953984809472</v>
      </c>
      <c r="T23" s="334">
        <f t="shared" si="9"/>
        <v>672.03297873272334</v>
      </c>
      <c r="U23" s="335">
        <f t="shared" si="10"/>
        <v>107679.5081658549</v>
      </c>
      <c r="V23" s="336">
        <f t="shared" si="11"/>
        <v>134599.38520731864</v>
      </c>
    </row>
    <row r="24" spans="1:22" s="338" customFormat="1" ht="14.4" x14ac:dyDescent="0.3">
      <c r="A24" s="337" t="s">
        <v>57</v>
      </c>
      <c r="B24" s="333" t="s">
        <v>134</v>
      </c>
      <c r="C24" s="90">
        <f>'2028 (Cas)'!C24*1.02</f>
        <v>79044.816993080181</v>
      </c>
      <c r="D24" s="90">
        <f t="shared" si="0"/>
        <v>40.406296226494653</v>
      </c>
      <c r="E24" s="333">
        <v>37.5</v>
      </c>
      <c r="F24" s="334">
        <f t="shared" si="1"/>
        <v>10473.438251583124</v>
      </c>
      <c r="G24" s="334">
        <f t="shared" si="2"/>
        <v>4988.1362187431278</v>
      </c>
      <c r="H24" s="334">
        <f t="shared" si="3"/>
        <v>592.83612744810137</v>
      </c>
      <c r="I24" s="335">
        <f t="shared" si="4"/>
        <v>95099.227590854527</v>
      </c>
      <c r="J24" s="336">
        <f t="shared" si="5"/>
        <v>118874.03448856816</v>
      </c>
      <c r="M24" s="337" t="s">
        <v>158</v>
      </c>
      <c r="N24" s="333" t="s">
        <v>137</v>
      </c>
      <c r="O24" s="90">
        <f>'2028 (Cas)'!O24*1.02</f>
        <v>92577.643659649824</v>
      </c>
      <c r="P24" s="90">
        <f t="shared" si="6"/>
        <v>47.324035097584577</v>
      </c>
      <c r="Q24" s="333">
        <v>37.5</v>
      </c>
      <c r="R24" s="334">
        <f t="shared" si="7"/>
        <v>12266.537784903603</v>
      </c>
      <c r="S24" s="334">
        <f t="shared" si="8"/>
        <v>5714.0078887281616</v>
      </c>
      <c r="T24" s="334">
        <f t="shared" si="9"/>
        <v>694.3323274473737</v>
      </c>
      <c r="U24" s="335">
        <f t="shared" si="10"/>
        <v>111252.52166072896</v>
      </c>
      <c r="V24" s="336">
        <f t="shared" si="11"/>
        <v>139065.6520759112</v>
      </c>
    </row>
    <row r="25" spans="1:22" s="338" customFormat="1" ht="14.4" x14ac:dyDescent="0.3">
      <c r="A25" s="337" t="s">
        <v>58</v>
      </c>
      <c r="B25" s="333" t="s">
        <v>134</v>
      </c>
      <c r="C25" s="90">
        <f>'2028 (Cas)'!C25*1.02</f>
        <v>80566.343054735044</v>
      </c>
      <c r="D25" s="90">
        <f t="shared" si="0"/>
        <v>41.184073127021108</v>
      </c>
      <c r="E25" s="333">
        <v>37.5</v>
      </c>
      <c r="F25" s="334">
        <f t="shared" si="1"/>
        <v>10675.040454752394</v>
      </c>
      <c r="G25" s="334">
        <f t="shared" si="2"/>
        <v>5084.1523719156585</v>
      </c>
      <c r="H25" s="334">
        <f t="shared" si="3"/>
        <v>604.24757291051276</v>
      </c>
      <c r="I25" s="335">
        <f t="shared" si="4"/>
        <v>96929.783454313598</v>
      </c>
      <c r="J25" s="336">
        <f t="shared" si="5"/>
        <v>121162.22931789199</v>
      </c>
      <c r="M25" s="337" t="s">
        <v>159</v>
      </c>
      <c r="N25" s="333" t="s">
        <v>137</v>
      </c>
      <c r="O25" s="90">
        <f>'2028 (Cas)'!O25*1.02</f>
        <v>95541.424985035148</v>
      </c>
      <c r="P25" s="90">
        <f t="shared" si="6"/>
        <v>48.839067085001993</v>
      </c>
      <c r="Q25" s="333">
        <v>37.5</v>
      </c>
      <c r="R25" s="334">
        <f t="shared" si="7"/>
        <v>12659.238810517158</v>
      </c>
      <c r="S25" s="334">
        <f t="shared" si="8"/>
        <v>5896.9361768576009</v>
      </c>
      <c r="T25" s="334">
        <f t="shared" si="9"/>
        <v>716.56068738776355</v>
      </c>
      <c r="U25" s="335">
        <f t="shared" si="10"/>
        <v>114814.16065979768</v>
      </c>
      <c r="V25" s="336">
        <f t="shared" si="11"/>
        <v>143517.70082474709</v>
      </c>
    </row>
    <row r="26" spans="1:22" s="338" customFormat="1" ht="14.4" x14ac:dyDescent="0.3">
      <c r="A26" s="337" t="s">
        <v>59</v>
      </c>
      <c r="B26" s="333" t="s">
        <v>134</v>
      </c>
      <c r="C26" s="90">
        <f>'2028 (Cas)'!C26*1.02</f>
        <v>81788.533118257226</v>
      </c>
      <c r="D26" s="90">
        <f t="shared" si="0"/>
        <v>41.808834820834363</v>
      </c>
      <c r="E26" s="333">
        <v>37.5</v>
      </c>
      <c r="F26" s="334">
        <f t="shared" si="1"/>
        <v>10836.980638169083</v>
      </c>
      <c r="G26" s="334">
        <f t="shared" si="2"/>
        <v>5161.2788775355866</v>
      </c>
      <c r="H26" s="334">
        <f t="shared" si="3"/>
        <v>613.41399838692917</v>
      </c>
      <c r="I26" s="335">
        <f t="shared" si="4"/>
        <v>98400.206632348825</v>
      </c>
      <c r="J26" s="336">
        <f t="shared" si="5"/>
        <v>123000.25829043603</v>
      </c>
      <c r="M26" s="337" t="s">
        <v>160</v>
      </c>
      <c r="N26" s="333" t="s">
        <v>137</v>
      </c>
      <c r="O26" s="90">
        <f>'2028 (Cas)'!O26*1.02</f>
        <v>98537.151258837737</v>
      </c>
      <c r="P26" s="90">
        <f t="shared" si="6"/>
        <v>50.370428758511302</v>
      </c>
      <c r="Q26" s="333">
        <v>37.5</v>
      </c>
      <c r="R26" s="334">
        <f t="shared" si="7"/>
        <v>13056.172541796001</v>
      </c>
      <c r="S26" s="334">
        <f t="shared" si="8"/>
        <v>6081.8361471345388</v>
      </c>
      <c r="T26" s="334">
        <f t="shared" si="9"/>
        <v>739.02863444128297</v>
      </c>
      <c r="U26" s="335">
        <f t="shared" si="10"/>
        <v>118414.18858220956</v>
      </c>
      <c r="V26" s="336">
        <f t="shared" si="11"/>
        <v>148017.73572776196</v>
      </c>
    </row>
    <row r="27" spans="1:22" s="338" customFormat="1" ht="14.4" x14ac:dyDescent="0.3">
      <c r="A27" s="337" t="s">
        <v>60</v>
      </c>
      <c r="B27" s="333" t="s">
        <v>134</v>
      </c>
      <c r="C27" s="90">
        <f>'2028 (Cas)'!C27*1.02</f>
        <v>84224.631221637785</v>
      </c>
      <c r="D27" s="90">
        <f t="shared" si="0"/>
        <v>43.054124586140723</v>
      </c>
      <c r="E27" s="333">
        <v>37.5</v>
      </c>
      <c r="F27" s="334">
        <f t="shared" si="1"/>
        <v>11159.763636867006</v>
      </c>
      <c r="G27" s="334">
        <f t="shared" si="2"/>
        <v>5315.009250305603</v>
      </c>
      <c r="H27" s="334">
        <f t="shared" si="3"/>
        <v>631.68473416228335</v>
      </c>
      <c r="I27" s="335">
        <f t="shared" si="4"/>
        <v>101331.08884297268</v>
      </c>
      <c r="J27" s="336">
        <f t="shared" si="5"/>
        <v>126663.86105371584</v>
      </c>
      <c r="M27" s="337" t="s">
        <v>161</v>
      </c>
      <c r="N27" s="333" t="s">
        <v>137</v>
      </c>
      <c r="O27" s="90">
        <f>'2028 (Cas)'!O27*1.02</f>
        <v>105062.20275963609</v>
      </c>
      <c r="P27" s="90">
        <f t="shared" si="6"/>
        <v>53.705918343583939</v>
      </c>
      <c r="Q27" s="333">
        <v>37.5</v>
      </c>
      <c r="R27" s="334">
        <f t="shared" si="7"/>
        <v>13920.741865651782</v>
      </c>
      <c r="S27" s="334">
        <f t="shared" si="8"/>
        <v>6484.5704820781884</v>
      </c>
      <c r="T27" s="334">
        <f t="shared" si="9"/>
        <v>787.96652069727065</v>
      </c>
      <c r="U27" s="335">
        <f t="shared" si="10"/>
        <v>126255.48162806332</v>
      </c>
      <c r="V27" s="336">
        <f t="shared" si="11"/>
        <v>157819.35203507915</v>
      </c>
    </row>
    <row r="28" spans="1:22" s="338" customFormat="1" ht="14.4" x14ac:dyDescent="0.3">
      <c r="A28" s="337" t="s">
        <v>61</v>
      </c>
      <c r="B28" s="333" t="s">
        <v>134</v>
      </c>
      <c r="C28" s="90">
        <f>'2028 (Cas)'!C28*1.02</f>
        <v>87278.331661086675</v>
      </c>
      <c r="D28" s="90">
        <f t="shared" si="0"/>
        <v>44.615121615890956</v>
      </c>
      <c r="E28" s="333">
        <v>37.5</v>
      </c>
      <c r="F28" s="334">
        <f t="shared" si="1"/>
        <v>11564.378945093986</v>
      </c>
      <c r="G28" s="334">
        <f t="shared" si="2"/>
        <v>5507.7135203975977</v>
      </c>
      <c r="H28" s="334">
        <f t="shared" si="3"/>
        <v>654.58748745815001</v>
      </c>
      <c r="I28" s="335">
        <f t="shared" si="4"/>
        <v>105005.0116140364</v>
      </c>
      <c r="J28" s="336">
        <f t="shared" si="5"/>
        <v>131256.2645175455</v>
      </c>
      <c r="M28" s="337" t="s">
        <v>162</v>
      </c>
      <c r="N28" s="333" t="s">
        <v>137</v>
      </c>
      <c r="O28" s="90">
        <f>'2028 (Cas)'!O28*1.02</f>
        <v>108587.97854791878</v>
      </c>
      <c r="P28" s="90">
        <f t="shared" si="6"/>
        <v>55.508231845581491</v>
      </c>
      <c r="Q28" s="333">
        <v>37.5</v>
      </c>
      <c r="R28" s="334">
        <f t="shared" si="7"/>
        <v>14387.90715759924</v>
      </c>
      <c r="S28" s="334">
        <f t="shared" si="8"/>
        <v>6702.1857709507321</v>
      </c>
      <c r="T28" s="334">
        <f t="shared" si="9"/>
        <v>814.40983910939087</v>
      </c>
      <c r="U28" s="335">
        <f t="shared" si="10"/>
        <v>130492.48131557814</v>
      </c>
      <c r="V28" s="336">
        <f t="shared" si="11"/>
        <v>163115.60164447268</v>
      </c>
    </row>
    <row r="29" spans="1:22" s="338" customFormat="1" ht="14.4" x14ac:dyDescent="0.3">
      <c r="A29" s="337" t="s">
        <v>62</v>
      </c>
      <c r="B29" s="333" t="s">
        <v>134</v>
      </c>
      <c r="C29" s="90">
        <f>'2028 (Cas)'!C29*1.02</f>
        <v>90938.986120464746</v>
      </c>
      <c r="D29" s="90">
        <f t="shared" si="0"/>
        <v>46.486382681387731</v>
      </c>
      <c r="E29" s="333">
        <v>37.5</v>
      </c>
      <c r="F29" s="334">
        <f t="shared" si="1"/>
        <v>12049.41566096158</v>
      </c>
      <c r="G29" s="334">
        <f t="shared" si="2"/>
        <v>5738.7197240646365</v>
      </c>
      <c r="H29" s="334">
        <f t="shared" si="3"/>
        <v>682.04239590348561</v>
      </c>
      <c r="I29" s="335">
        <f t="shared" si="4"/>
        <v>109409.16390139444</v>
      </c>
      <c r="J29" s="336">
        <f t="shared" si="5"/>
        <v>136761.45487674305</v>
      </c>
      <c r="M29" s="337" t="s">
        <v>163</v>
      </c>
      <c r="N29" s="333" t="s">
        <v>137</v>
      </c>
      <c r="O29" s="90">
        <f>'2028 (Cas)'!O29*1.02</f>
        <v>112140.9666996681</v>
      </c>
      <c r="P29" s="90">
        <f t="shared" si="6"/>
        <v>57.324455820916604</v>
      </c>
      <c r="Q29" s="333">
        <v>37.5</v>
      </c>
      <c r="R29" s="334">
        <f t="shared" si="7"/>
        <v>14858.678087706025</v>
      </c>
      <c r="S29" s="334">
        <f t="shared" si="8"/>
        <v>6921.4806409118901</v>
      </c>
      <c r="T29" s="334">
        <f t="shared" si="9"/>
        <v>841.05725024751075</v>
      </c>
      <c r="U29" s="335">
        <f t="shared" si="10"/>
        <v>134762.18267853354</v>
      </c>
      <c r="V29" s="336">
        <f t="shared" si="11"/>
        <v>168452.72834816691</v>
      </c>
    </row>
    <row r="30" spans="1:22" s="338" customFormat="1" ht="14.4" x14ac:dyDescent="0.3">
      <c r="A30" s="337" t="s">
        <v>63</v>
      </c>
      <c r="B30" s="333" t="s">
        <v>134</v>
      </c>
      <c r="C30" s="90">
        <f>'2028 (Cas)'!C30*1.02</f>
        <v>93986.770828725217</v>
      </c>
      <c r="D30" s="90">
        <f t="shared" si="0"/>
        <v>48.044355695195001</v>
      </c>
      <c r="E30" s="333">
        <v>37.5</v>
      </c>
      <c r="F30" s="334">
        <f t="shared" si="1"/>
        <v>12453.247134806092</v>
      </c>
      <c r="G30" s="334">
        <f t="shared" si="2"/>
        <v>5931.050680963891</v>
      </c>
      <c r="H30" s="334">
        <f t="shared" si="3"/>
        <v>704.90078121543911</v>
      </c>
      <c r="I30" s="335">
        <f t="shared" si="4"/>
        <v>113075.96942571065</v>
      </c>
      <c r="J30" s="336">
        <f t="shared" si="5"/>
        <v>141344.9617821383</v>
      </c>
      <c r="M30" s="337" t="s">
        <v>164</v>
      </c>
      <c r="N30" s="333" t="s">
        <v>137</v>
      </c>
      <c r="O30" s="90">
        <f>'2028 (Cas)'!O30*1.02</f>
        <v>113738.21412053441</v>
      </c>
      <c r="P30" s="90">
        <f t="shared" si="6"/>
        <v>58.140940125512792</v>
      </c>
      <c r="Q30" s="333">
        <v>37.5</v>
      </c>
      <c r="R30" s="334">
        <f t="shared" si="7"/>
        <v>15070.313370970809</v>
      </c>
      <c r="S30" s="334">
        <f t="shared" si="8"/>
        <v>7020.0647482870345</v>
      </c>
      <c r="T30" s="334">
        <f t="shared" si="9"/>
        <v>853.03660590400807</v>
      </c>
      <c r="U30" s="335">
        <f t="shared" si="10"/>
        <v>136681.62884569625</v>
      </c>
      <c r="V30" s="336">
        <f t="shared" si="11"/>
        <v>170852.03605712031</v>
      </c>
    </row>
    <row r="31" spans="1:22" s="338" customFormat="1" ht="14.4" x14ac:dyDescent="0.3">
      <c r="A31" s="337" t="s">
        <v>64</v>
      </c>
      <c r="B31" s="333" t="s">
        <v>134</v>
      </c>
      <c r="C31" s="90">
        <f>'2028 (Cas)'!C31*1.02</f>
        <v>95814.731765938937</v>
      </c>
      <c r="D31" s="90">
        <f t="shared" si="0"/>
        <v>48.978776621566233</v>
      </c>
      <c r="E31" s="333">
        <v>37.5</v>
      </c>
      <c r="F31" s="334">
        <f t="shared" si="1"/>
        <v>12695.451958986911</v>
      </c>
      <c r="G31" s="334">
        <f t="shared" si="2"/>
        <v>6046.4044575203179</v>
      </c>
      <c r="H31" s="334">
        <f t="shared" si="3"/>
        <v>718.61048824454201</v>
      </c>
      <c r="I31" s="335">
        <f t="shared" si="4"/>
        <v>115275.1986706907</v>
      </c>
      <c r="J31" s="336">
        <f t="shared" si="5"/>
        <v>144093.99833836337</v>
      </c>
      <c r="M31" s="337" t="s">
        <v>165</v>
      </c>
      <c r="N31" s="333" t="s">
        <v>137</v>
      </c>
      <c r="O31" s="90">
        <f>'2028 (Cas)'!O31*1.02</f>
        <v>115333.0952489254</v>
      </c>
      <c r="P31" s="90">
        <f t="shared" si="6"/>
        <v>58.956214823731834</v>
      </c>
      <c r="Q31" s="333">
        <v>37.5</v>
      </c>
      <c r="R31" s="334">
        <f t="shared" si="7"/>
        <v>15281.635120482615</v>
      </c>
      <c r="S31" s="334">
        <f t="shared" si="8"/>
        <v>7118.5028051327372</v>
      </c>
      <c r="T31" s="334">
        <f t="shared" si="9"/>
        <v>864.99821436694049</v>
      </c>
      <c r="U31" s="335">
        <f t="shared" si="10"/>
        <v>138598.23138890768</v>
      </c>
      <c r="V31" s="336">
        <f t="shared" si="11"/>
        <v>173247.78923613459</v>
      </c>
    </row>
    <row r="32" spans="1:22" s="338" customFormat="1" ht="14.4" x14ac:dyDescent="0.3">
      <c r="A32" s="337" t="s">
        <v>65</v>
      </c>
      <c r="B32" s="333" t="s">
        <v>134</v>
      </c>
      <c r="C32" s="90">
        <f>'2028 (Cas)'!C32*1.02</f>
        <v>97642.692703152614</v>
      </c>
      <c r="D32" s="90">
        <f t="shared" si="0"/>
        <v>49.913197547937443</v>
      </c>
      <c r="E32" s="333">
        <v>37.5</v>
      </c>
      <c r="F32" s="334">
        <f t="shared" si="1"/>
        <v>12937.656783167722</v>
      </c>
      <c r="G32" s="334">
        <f t="shared" si="2"/>
        <v>6161.7582340767412</v>
      </c>
      <c r="H32" s="334">
        <f t="shared" si="3"/>
        <v>732.32019527364457</v>
      </c>
      <c r="I32" s="335">
        <f t="shared" si="4"/>
        <v>117474.42791567072</v>
      </c>
      <c r="J32" s="336">
        <f t="shared" si="5"/>
        <v>146843.0348945884</v>
      </c>
      <c r="M32" s="337" t="s">
        <v>166</v>
      </c>
      <c r="N32" s="333" t="s">
        <v>137</v>
      </c>
      <c r="O32" s="90">
        <f>'2028 (Cas)'!O32*1.02</f>
        <v>118524.040651945</v>
      </c>
      <c r="P32" s="90">
        <f t="shared" si="6"/>
        <v>60.58736902335847</v>
      </c>
      <c r="Q32" s="333">
        <v>37.5</v>
      </c>
      <c r="R32" s="334">
        <f t="shared" si="7"/>
        <v>15704.435386382715</v>
      </c>
      <c r="S32" s="334">
        <f t="shared" si="8"/>
        <v>7315.4519440888616</v>
      </c>
      <c r="T32" s="334">
        <f t="shared" si="9"/>
        <v>888.93030488958755</v>
      </c>
      <c r="U32" s="335">
        <f t="shared" si="10"/>
        <v>142432.85828730618</v>
      </c>
      <c r="V32" s="336">
        <f t="shared" si="11"/>
        <v>178041.07285913272</v>
      </c>
    </row>
    <row r="33" spans="1:22" s="338" customFormat="1" ht="14.4" x14ac:dyDescent="0.3">
      <c r="A33" s="337" t="s">
        <v>66</v>
      </c>
      <c r="B33" s="333" t="s">
        <v>134</v>
      </c>
      <c r="C33" s="90">
        <f>'2028 (Cas)'!C33*1.02</f>
        <v>99473.01993284162</v>
      </c>
      <c r="D33" s="90">
        <f t="shared" si="0"/>
        <v>50.848828080685806</v>
      </c>
      <c r="E33" s="333">
        <v>37.5</v>
      </c>
      <c r="F33" s="334">
        <f t="shared" si="1"/>
        <v>13180.175141101516</v>
      </c>
      <c r="G33" s="334">
        <f t="shared" si="2"/>
        <v>6277.2613359102588</v>
      </c>
      <c r="H33" s="334">
        <f t="shared" si="3"/>
        <v>746.04764949631215</v>
      </c>
      <c r="I33" s="335">
        <f t="shared" si="4"/>
        <v>119676.5040593497</v>
      </c>
      <c r="J33" s="336">
        <f t="shared" si="5"/>
        <v>149595.63007418712</v>
      </c>
      <c r="M33" s="337" t="s">
        <v>167</v>
      </c>
      <c r="N33" s="333" t="s">
        <v>137</v>
      </c>
      <c r="O33" s="90">
        <f>'2028 (Cas)'!O33*1.02</f>
        <v>121712.61976248925</v>
      </c>
      <c r="P33" s="90">
        <f t="shared" si="6"/>
        <v>62.217313616607932</v>
      </c>
      <c r="Q33" s="333">
        <v>37.5</v>
      </c>
      <c r="R33" s="334">
        <f t="shared" si="7"/>
        <v>16126.922118529827</v>
      </c>
      <c r="S33" s="334">
        <f t="shared" si="8"/>
        <v>7512.2550325155398</v>
      </c>
      <c r="T33" s="334">
        <f t="shared" si="9"/>
        <v>912.84464821866936</v>
      </c>
      <c r="U33" s="335">
        <f t="shared" si="10"/>
        <v>146264.64156175326</v>
      </c>
      <c r="V33" s="336">
        <f t="shared" si="11"/>
        <v>182830.80195219157</v>
      </c>
    </row>
    <row r="34" spans="1:22" s="338" customFormat="1" ht="14.4" x14ac:dyDescent="0.3">
      <c r="A34" s="337" t="s">
        <v>67</v>
      </c>
      <c r="B34" s="333" t="s">
        <v>134</v>
      </c>
      <c r="C34" s="90">
        <f>'2028 (Cas)'!C34*1.02</f>
        <v>103132.49124598203</v>
      </c>
      <c r="D34" s="90">
        <f t="shared" si="0"/>
        <v>52.719484342994015</v>
      </c>
      <c r="E34" s="333">
        <v>37.5</v>
      </c>
      <c r="F34" s="334">
        <f t="shared" si="1"/>
        <v>13665.055090092621</v>
      </c>
      <c r="G34" s="334">
        <f t="shared" si="2"/>
        <v>6508.1928769387514</v>
      </c>
      <c r="H34" s="334">
        <f t="shared" si="3"/>
        <v>773.49368434486519</v>
      </c>
      <c r="I34" s="335">
        <f t="shared" si="4"/>
        <v>124079.23289735826</v>
      </c>
      <c r="J34" s="336">
        <f t="shared" si="5"/>
        <v>155099.04112169784</v>
      </c>
      <c r="M34" s="337" t="s">
        <v>168</v>
      </c>
      <c r="N34" s="333" t="s">
        <v>137</v>
      </c>
      <c r="O34" s="90">
        <f>'2028 (Cas)'!O34*1.02</f>
        <v>124904.74831174656</v>
      </c>
      <c r="P34" s="90">
        <f t="shared" si="6"/>
        <v>63.849072619423154</v>
      </c>
      <c r="Q34" s="333">
        <v>37.5</v>
      </c>
      <c r="R34" s="334">
        <f t="shared" si="7"/>
        <v>16549.879151306421</v>
      </c>
      <c r="S34" s="334">
        <f t="shared" si="8"/>
        <v>7709.2771967363879</v>
      </c>
      <c r="T34" s="334">
        <f t="shared" si="9"/>
        <v>936.78561233809921</v>
      </c>
      <c r="U34" s="335">
        <f t="shared" si="10"/>
        <v>150100.69027212748</v>
      </c>
      <c r="V34" s="336">
        <f t="shared" si="11"/>
        <v>187625.86284015936</v>
      </c>
    </row>
    <row r="35" spans="1:22" s="338" customFormat="1" ht="14.4" x14ac:dyDescent="0.3">
      <c r="A35" s="337" t="s">
        <v>68</v>
      </c>
      <c r="B35" s="333" t="s">
        <v>134</v>
      </c>
      <c r="C35" s="90">
        <f>'2028 (Cas)'!C35*1.02</f>
        <v>106790.77941288476</v>
      </c>
      <c r="D35" s="90">
        <f t="shared" si="0"/>
        <v>54.589535802113616</v>
      </c>
      <c r="E35" s="333">
        <v>37.5</v>
      </c>
      <c r="F35" s="334">
        <f t="shared" si="1"/>
        <v>14149.778272207232</v>
      </c>
      <c r="G35" s="334">
        <f t="shared" si="2"/>
        <v>6739.049755328695</v>
      </c>
      <c r="H35" s="334">
        <f t="shared" si="3"/>
        <v>800.93084559663566</v>
      </c>
      <c r="I35" s="335">
        <f t="shared" si="4"/>
        <v>128480.53828601733</v>
      </c>
      <c r="J35" s="336">
        <f t="shared" si="5"/>
        <v>160600.67285752165</v>
      </c>
      <c r="M35" s="337" t="s">
        <v>169</v>
      </c>
      <c r="N35" s="333" t="s">
        <v>137</v>
      </c>
      <c r="O35" s="90">
        <f>'2028 (Cas)'!O35*1.02</f>
        <v>129048.12643609755</v>
      </c>
      <c r="P35" s="90">
        <f t="shared" si="6"/>
        <v>65.967093385864558</v>
      </c>
      <c r="Q35" s="333">
        <v>37.5</v>
      </c>
      <c r="R35" s="334">
        <f t="shared" si="7"/>
        <v>17098.876752782926</v>
      </c>
      <c r="S35" s="334">
        <f t="shared" si="8"/>
        <v>7965.0116737939861</v>
      </c>
      <c r="T35" s="334">
        <f t="shared" si="9"/>
        <v>967.86094827073157</v>
      </c>
      <c r="U35" s="335">
        <f t="shared" si="10"/>
        <v>155079.8758109452</v>
      </c>
      <c r="V35" s="336">
        <f t="shared" si="11"/>
        <v>193849.8447636815</v>
      </c>
    </row>
    <row r="36" spans="1:22" s="338" customFormat="1" ht="14.4" x14ac:dyDescent="0.3">
      <c r="A36" s="337" t="s">
        <v>69</v>
      </c>
      <c r="B36" s="333" t="s">
        <v>134</v>
      </c>
      <c r="C36" s="90">
        <f>'2028 (Cas)'!C36*1.02</f>
        <v>110449.06757978749</v>
      </c>
      <c r="D36" s="90">
        <f t="shared" si="0"/>
        <v>56.459587261233224</v>
      </c>
      <c r="E36" s="333">
        <v>37.5</v>
      </c>
      <c r="F36" s="334">
        <f t="shared" si="1"/>
        <v>14634.501454321842</v>
      </c>
      <c r="G36" s="334">
        <f t="shared" si="2"/>
        <v>6969.9066337186396</v>
      </c>
      <c r="H36" s="334">
        <f t="shared" si="3"/>
        <v>828.36800684840614</v>
      </c>
      <c r="I36" s="335">
        <f t="shared" si="4"/>
        <v>132881.84367467638</v>
      </c>
      <c r="J36" s="336">
        <f t="shared" si="5"/>
        <v>166102.30459334547</v>
      </c>
      <c r="M36" s="337" t="s">
        <v>170</v>
      </c>
      <c r="N36" s="333" t="s">
        <v>137</v>
      </c>
      <c r="O36" s="90">
        <f>'2028 (Cas)'!O36*1.02</f>
        <v>133169.02478193268</v>
      </c>
      <c r="P36" s="90">
        <f t="shared" si="6"/>
        <v>68.073622891722778</v>
      </c>
      <c r="Q36" s="333">
        <v>37.5</v>
      </c>
      <c r="R36" s="334">
        <f t="shared" si="7"/>
        <v>17644.89578360608</v>
      </c>
      <c r="S36" s="334">
        <f t="shared" si="8"/>
        <v>8219.3586708218609</v>
      </c>
      <c r="T36" s="334">
        <f t="shared" si="9"/>
        <v>998.76768586449498</v>
      </c>
      <c r="U36" s="335">
        <f t="shared" si="10"/>
        <v>160032.0469222251</v>
      </c>
      <c r="V36" s="336">
        <f t="shared" si="11"/>
        <v>200040.05865278136</v>
      </c>
    </row>
    <row r="37" spans="1:22" s="338" customFormat="1" ht="14.4" x14ac:dyDescent="0.3">
      <c r="A37" s="337" t="s">
        <v>70</v>
      </c>
      <c r="B37" s="333" t="s">
        <v>134</v>
      </c>
      <c r="C37" s="90">
        <f>'2028 (Cas)'!C37*1.02</f>
        <v>114714.30976661939</v>
      </c>
      <c r="D37" s="90">
        <f t="shared" si="0"/>
        <v>58.63990275609936</v>
      </c>
      <c r="E37" s="333">
        <v>37.5</v>
      </c>
      <c r="F37" s="334">
        <f t="shared" si="1"/>
        <v>15199.64604407707</v>
      </c>
      <c r="G37" s="334">
        <f t="shared" si="2"/>
        <v>7239.0654456836282</v>
      </c>
      <c r="H37" s="334">
        <f t="shared" si="3"/>
        <v>860.35732324964545</v>
      </c>
      <c r="I37" s="335">
        <f t="shared" si="4"/>
        <v>138013.37857962976</v>
      </c>
      <c r="J37" s="336">
        <f t="shared" si="5"/>
        <v>172516.72322453721</v>
      </c>
      <c r="M37" s="337" t="s">
        <v>171</v>
      </c>
      <c r="N37" s="333" t="s">
        <v>137</v>
      </c>
      <c r="O37" s="90">
        <f>'2028 (Cas)'!O37*1.02</f>
        <v>137276.90851915331</v>
      </c>
      <c r="P37" s="90">
        <f t="shared" si="6"/>
        <v>70.173499562506493</v>
      </c>
      <c r="Q37" s="333">
        <v>37.5</v>
      </c>
      <c r="R37" s="334">
        <f t="shared" si="7"/>
        <v>18189.190378787815</v>
      </c>
      <c r="S37" s="334">
        <f t="shared" si="8"/>
        <v>8472.9023899377917</v>
      </c>
      <c r="T37" s="334">
        <f t="shared" si="9"/>
        <v>1029.5768138936498</v>
      </c>
      <c r="U37" s="335">
        <f t="shared" si="10"/>
        <v>164968.57810177255</v>
      </c>
      <c r="V37" s="336">
        <f t="shared" si="11"/>
        <v>206210.7226272157</v>
      </c>
    </row>
    <row r="38" spans="1:22" s="338" customFormat="1" ht="14.4" x14ac:dyDescent="0.3">
      <c r="A38" s="337" t="s">
        <v>71</v>
      </c>
      <c r="B38" s="333" t="s">
        <v>134</v>
      </c>
      <c r="C38" s="90">
        <f>'2028 (Cas)'!C38*1.02</f>
        <v>115327.17951773699</v>
      </c>
      <c r="D38" s="90">
        <f t="shared" si="0"/>
        <v>58.953190807788879</v>
      </c>
      <c r="E38" s="333">
        <v>37.5</v>
      </c>
      <c r="F38" s="334">
        <f t="shared" si="1"/>
        <v>15280.851286100153</v>
      </c>
      <c r="G38" s="334">
        <f t="shared" si="2"/>
        <v>7277.7406924514125</v>
      </c>
      <c r="H38" s="334">
        <f t="shared" si="3"/>
        <v>864.95384638302744</v>
      </c>
      <c r="I38" s="335">
        <f t="shared" si="4"/>
        <v>138750.72534267159</v>
      </c>
      <c r="J38" s="336">
        <f t="shared" si="5"/>
        <v>173438.4066783395</v>
      </c>
      <c r="M38" s="337" t="s">
        <v>172</v>
      </c>
      <c r="N38" s="333" t="s">
        <v>137</v>
      </c>
      <c r="O38" s="90">
        <f>'2028 (Cas)'!O38*1.02</f>
        <v>141393.07428003772</v>
      </c>
      <c r="P38" s="90">
        <f t="shared" si="6"/>
        <v>72.277609855610336</v>
      </c>
      <c r="Q38" s="333">
        <v>37.5</v>
      </c>
      <c r="R38" s="334">
        <f t="shared" si="7"/>
        <v>18734.582342104997</v>
      </c>
      <c r="S38" s="334">
        <f t="shared" si="8"/>
        <v>8726.9572859067775</v>
      </c>
      <c r="T38" s="334">
        <f t="shared" si="9"/>
        <v>1060.4480571002828</v>
      </c>
      <c r="U38" s="335">
        <f t="shared" si="10"/>
        <v>169915.06196514977</v>
      </c>
      <c r="V38" s="336">
        <f t="shared" si="11"/>
        <v>212393.82745643723</v>
      </c>
    </row>
    <row r="39" spans="1:22" s="338" customFormat="1" ht="14.4" x14ac:dyDescent="0.3">
      <c r="A39" s="337" t="s">
        <v>72</v>
      </c>
      <c r="B39" s="333" t="s">
        <v>134</v>
      </c>
      <c r="C39" s="90">
        <f>'2028 (Cas)'!C39*1.02</f>
        <v>118985.46768463972</v>
      </c>
      <c r="D39" s="90">
        <f t="shared" si="0"/>
        <v>60.82324226690848</v>
      </c>
      <c r="E39" s="333">
        <v>37.5</v>
      </c>
      <c r="F39" s="334">
        <f t="shared" si="1"/>
        <v>15765.574468214763</v>
      </c>
      <c r="G39" s="334">
        <f t="shared" si="2"/>
        <v>7508.5975708413571</v>
      </c>
      <c r="H39" s="334">
        <f t="shared" si="3"/>
        <v>892.39100763479792</v>
      </c>
      <c r="I39" s="335">
        <f t="shared" si="4"/>
        <v>143152.03073133065</v>
      </c>
      <c r="J39" s="336">
        <f t="shared" si="5"/>
        <v>178940.03841416331</v>
      </c>
      <c r="M39" s="337" t="s">
        <v>173</v>
      </c>
      <c r="N39" s="333" t="s">
        <v>137</v>
      </c>
      <c r="O39" s="90">
        <f>'2028 (Cas)'!O39*1.02</f>
        <v>150130.60924529537</v>
      </c>
      <c r="P39" s="90">
        <f t="shared" si="6"/>
        <v>76.744081403345874</v>
      </c>
      <c r="Q39" s="333">
        <v>37.5</v>
      </c>
      <c r="R39" s="334">
        <f t="shared" si="7"/>
        <v>19892.305725001639</v>
      </c>
      <c r="S39" s="334">
        <f t="shared" si="8"/>
        <v>9266.2488658811872</v>
      </c>
      <c r="T39" s="334">
        <f t="shared" si="9"/>
        <v>1125.9795693397152</v>
      </c>
      <c r="U39" s="335">
        <f t="shared" si="10"/>
        <v>180415.14340551791</v>
      </c>
      <c r="V39" s="336">
        <f t="shared" si="11"/>
        <v>225518.92925689739</v>
      </c>
    </row>
    <row r="40" spans="1:22" s="338" customFormat="1" ht="14.4" x14ac:dyDescent="0.3">
      <c r="A40" s="337" t="s">
        <v>73</v>
      </c>
      <c r="B40" s="333" t="s">
        <v>134</v>
      </c>
      <c r="C40" s="90">
        <f>'2028 (Cas)'!C40*1.02</f>
        <v>122650.85472896852</v>
      </c>
      <c r="D40" s="90">
        <f t="shared" si="0"/>
        <v>62.696922545159623</v>
      </c>
      <c r="E40" s="333">
        <v>37.5</v>
      </c>
      <c r="F40" s="334">
        <f t="shared" si="1"/>
        <v>16251.238251588331</v>
      </c>
      <c r="G40" s="334">
        <f t="shared" si="2"/>
        <v>7739.902425062588</v>
      </c>
      <c r="H40" s="334">
        <f t="shared" si="3"/>
        <v>919.88141046726389</v>
      </c>
      <c r="I40" s="335">
        <f t="shared" si="4"/>
        <v>147561.8768160867</v>
      </c>
      <c r="J40" s="336">
        <f t="shared" si="5"/>
        <v>184452.34602010838</v>
      </c>
      <c r="M40" s="337" t="s">
        <v>174</v>
      </c>
      <c r="N40" s="333" t="s">
        <v>137</v>
      </c>
      <c r="O40" s="90">
        <f>'2028 (Cas)'!O40*1.02</f>
        <v>154749.61215719319</v>
      </c>
      <c r="P40" s="90">
        <f t="shared" si="6"/>
        <v>79.105233051600351</v>
      </c>
      <c r="Q40" s="333">
        <v>37.5</v>
      </c>
      <c r="R40" s="334">
        <f t="shared" si="7"/>
        <v>20504.323610828098</v>
      </c>
      <c r="S40" s="334">
        <f t="shared" si="8"/>
        <v>9551.3394993571601</v>
      </c>
      <c r="T40" s="334">
        <f t="shared" si="9"/>
        <v>1160.6220911789489</v>
      </c>
      <c r="U40" s="335">
        <f t="shared" si="10"/>
        <v>185965.89735855738</v>
      </c>
      <c r="V40" s="336">
        <f t="shared" si="11"/>
        <v>232457.37169819674</v>
      </c>
    </row>
    <row r="41" spans="1:22" s="338" customFormat="1" ht="14.4" x14ac:dyDescent="0.3">
      <c r="A41" s="337" t="s">
        <v>74</v>
      </c>
      <c r="B41" s="333" t="s">
        <v>134</v>
      </c>
      <c r="C41" s="90">
        <f>'2028 (Cas)'!C41*1.02</f>
        <v>126305.5934571582</v>
      </c>
      <c r="D41" s="90">
        <f t="shared" si="0"/>
        <v>64.565159594713464</v>
      </c>
      <c r="E41" s="333">
        <v>37.5</v>
      </c>
      <c r="F41" s="334">
        <f t="shared" si="1"/>
        <v>16735.491133073461</v>
      </c>
      <c r="G41" s="334">
        <f t="shared" si="2"/>
        <v>7970.5353155368875</v>
      </c>
      <c r="H41" s="334">
        <f t="shared" si="3"/>
        <v>947.29195092868645</v>
      </c>
      <c r="I41" s="335">
        <f t="shared" si="4"/>
        <v>151958.91185669723</v>
      </c>
      <c r="J41" s="336">
        <f t="shared" si="5"/>
        <v>189948.63982087153</v>
      </c>
      <c r="M41" s="337" t="s">
        <v>175</v>
      </c>
      <c r="N41" s="333" t="s">
        <v>137</v>
      </c>
      <c r="O41" s="90">
        <f>'2028 (Cas)'!O41*1.02</f>
        <v>159372.16450780415</v>
      </c>
      <c r="P41" s="90">
        <f t="shared" si="6"/>
        <v>81.468199109420652</v>
      </c>
      <c r="Q41" s="333">
        <v>37.5</v>
      </c>
      <c r="R41" s="334">
        <f t="shared" si="7"/>
        <v>21116.811797284052</v>
      </c>
      <c r="S41" s="334">
        <f t="shared" si="8"/>
        <v>9836.6492086273065</v>
      </c>
      <c r="T41" s="334">
        <f t="shared" si="9"/>
        <v>1195.2912338085312</v>
      </c>
      <c r="U41" s="335">
        <f t="shared" si="10"/>
        <v>191520.91674752402</v>
      </c>
      <c r="V41" s="336">
        <f t="shared" si="11"/>
        <v>239401.14593440504</v>
      </c>
    </row>
    <row r="42" spans="1:22" s="338" customFormat="1" ht="14.4" x14ac:dyDescent="0.3">
      <c r="A42" s="337" t="s">
        <v>75</v>
      </c>
      <c r="B42" s="333" t="s">
        <v>134</v>
      </c>
      <c r="C42" s="90">
        <f>'2028 (Cas)'!C42*1.02</f>
        <v>133620.98664472596</v>
      </c>
      <c r="D42" s="90">
        <f t="shared" si="0"/>
        <v>68.304657709764072</v>
      </c>
      <c r="E42" s="333">
        <v>37.5</v>
      </c>
      <c r="F42" s="334">
        <f t="shared" si="1"/>
        <v>17704.780730426191</v>
      </c>
      <c r="G42" s="334">
        <f t="shared" si="2"/>
        <v>8432.1744096782277</v>
      </c>
      <c r="H42" s="334">
        <f t="shared" si="3"/>
        <v>1002.1573998354446</v>
      </c>
      <c r="I42" s="335">
        <f t="shared" si="4"/>
        <v>160760.09918466583</v>
      </c>
      <c r="J42" s="336">
        <f t="shared" si="5"/>
        <v>200950.12398083229</v>
      </c>
      <c r="M42" s="337" t="s">
        <v>727</v>
      </c>
      <c r="N42" s="333" t="s">
        <v>137</v>
      </c>
      <c r="O42" s="90">
        <f>'2028 (Cas)'!O42*1.02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'2028 (Cas)'!C43*1.02</f>
        <v>136063.00047929492</v>
      </c>
      <c r="D43" s="90">
        <f t="shared" si="0"/>
        <v>69.552971491013381</v>
      </c>
      <c r="E43" s="333">
        <v>37.5</v>
      </c>
      <c r="F43" s="334">
        <f t="shared" si="1"/>
        <v>18028.347563506577</v>
      </c>
      <c r="G43" s="334">
        <f t="shared" si="2"/>
        <v>8586.2780956409842</v>
      </c>
      <c r="H43" s="334">
        <f t="shared" si="3"/>
        <v>1020.4725035947118</v>
      </c>
      <c r="I43" s="335">
        <f t="shared" si="4"/>
        <v>163698.09864203719</v>
      </c>
      <c r="J43" s="336">
        <f t="shared" si="5"/>
        <v>204622.6233025465</v>
      </c>
      <c r="M43" s="337" t="s">
        <v>176</v>
      </c>
      <c r="N43" s="333" t="s">
        <v>137</v>
      </c>
      <c r="O43" s="90">
        <f>'2028 (Cas)'!O43*1.02</f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f>'2028 (Cas)'!C44*1.02</f>
        <v>138502.64802138851</v>
      </c>
      <c r="D44" s="90">
        <f t="shared" si="0"/>
        <v>70.800075665885501</v>
      </c>
      <c r="E44" s="333">
        <v>37.5</v>
      </c>
      <c r="F44" s="334">
        <f t="shared" si="1"/>
        <v>18351.600862833977</v>
      </c>
      <c r="G44" s="334">
        <f t="shared" si="2"/>
        <v>8740.2324563266429</v>
      </c>
      <c r="H44" s="334">
        <f t="shared" si="3"/>
        <v>1038.7698601604138</v>
      </c>
      <c r="I44" s="335">
        <f t="shared" si="4"/>
        <v>166633.25120070952</v>
      </c>
      <c r="J44" s="336">
        <f t="shared" si="5"/>
        <v>208291.56400088689</v>
      </c>
      <c r="M44" s="337" t="s">
        <v>177</v>
      </c>
      <c r="N44" s="333" t="s">
        <v>137</v>
      </c>
      <c r="O44" s="90">
        <f>'2028 (Cas)'!O44*1.02</f>
        <v>169583.89968520956</v>
      </c>
      <c r="P44" s="90">
        <f t="shared" si="6"/>
        <v>86.688255430139066</v>
      </c>
      <c r="Q44" s="333">
        <v>37.5</v>
      </c>
      <c r="R44" s="334">
        <f t="shared" si="7"/>
        <v>22469.866708290268</v>
      </c>
      <c r="S44" s="334">
        <f t="shared" si="8"/>
        <v>10466.93026844574</v>
      </c>
      <c r="T44" s="334">
        <f t="shared" si="9"/>
        <v>1271.8792476390715</v>
      </c>
      <c r="U44" s="335">
        <f t="shared" si="10"/>
        <v>203792.57590958464</v>
      </c>
      <c r="V44" s="336">
        <f t="shared" si="11"/>
        <v>254740.71988698081</v>
      </c>
    </row>
    <row r="45" spans="1:22" s="338" customFormat="1" ht="14.4" x14ac:dyDescent="0.3">
      <c r="A45" s="337" t="s">
        <v>78</v>
      </c>
      <c r="B45" s="333" t="s">
        <v>134</v>
      </c>
      <c r="C45" s="90">
        <f>'2028 (Cas)'!C45*1.02</f>
        <v>141548.06643717363</v>
      </c>
      <c r="D45" s="90">
        <f t="shared" si="0"/>
        <v>72.356839073315598</v>
      </c>
      <c r="E45" s="333">
        <v>37.5</v>
      </c>
      <c r="F45" s="334">
        <f t="shared" si="1"/>
        <v>18755.118802925506</v>
      </c>
      <c r="G45" s="334">
        <f t="shared" si="2"/>
        <v>8932.4140879488041</v>
      </c>
      <c r="H45" s="334">
        <f t="shared" si="3"/>
        <v>1061.6104982788022</v>
      </c>
      <c r="I45" s="335">
        <f t="shared" si="4"/>
        <v>170297.20982632675</v>
      </c>
      <c r="J45" s="336">
        <f t="shared" si="5"/>
        <v>212871.51228290843</v>
      </c>
      <c r="M45" s="337" t="s">
        <v>178</v>
      </c>
      <c r="N45" s="333" t="s">
        <v>137</v>
      </c>
      <c r="O45" s="90">
        <f>'2028 (Cas)'!O45*1.02</f>
        <v>172948.76758516789</v>
      </c>
      <c r="P45" s="90">
        <f t="shared" si="6"/>
        <v>88.40831569848838</v>
      </c>
      <c r="Q45" s="333">
        <v>37.5</v>
      </c>
      <c r="R45" s="334">
        <f t="shared" si="7"/>
        <v>22915.711705034748</v>
      </c>
      <c r="S45" s="334">
        <f t="shared" si="8"/>
        <v>10674.614121316044</v>
      </c>
      <c r="T45" s="334">
        <f t="shared" si="9"/>
        <v>1297.1157568887591</v>
      </c>
      <c r="U45" s="335">
        <f t="shared" si="10"/>
        <v>207836.20916840743</v>
      </c>
      <c r="V45" s="336">
        <f t="shared" si="11"/>
        <v>259795.26146050927</v>
      </c>
    </row>
    <row r="46" spans="1:22" s="338" customFormat="1" ht="14.4" x14ac:dyDescent="0.3">
      <c r="A46" s="337" t="s">
        <v>79</v>
      </c>
      <c r="B46" s="333" t="s">
        <v>134</v>
      </c>
      <c r="C46" s="90">
        <f>'2028 (Cas)'!C46*1.02</f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f>'2028 (Cas)'!O46*1.02</f>
        <v>176307.71975393785</v>
      </c>
      <c r="P46" s="90">
        <f t="shared" si="6"/>
        <v>90.125351950894768</v>
      </c>
      <c r="Q46" s="333">
        <v>37.5</v>
      </c>
      <c r="R46" s="334">
        <f t="shared" si="7"/>
        <v>23360.772867396769</v>
      </c>
      <c r="S46" s="334">
        <f t="shared" si="8"/>
        <v>10881.932847862736</v>
      </c>
      <c r="T46" s="334">
        <f t="shared" si="9"/>
        <v>1322.3078981545339</v>
      </c>
      <c r="U46" s="335">
        <f t="shared" si="10"/>
        <v>211872.7333673519</v>
      </c>
      <c r="V46" s="336">
        <f t="shared" si="11"/>
        <v>264840.91670918989</v>
      </c>
    </row>
    <row r="47" spans="1:22" s="338" customFormat="1" ht="14.4" x14ac:dyDescent="0.3">
      <c r="A47" s="337" t="s">
        <v>80</v>
      </c>
      <c r="B47" s="333" t="s">
        <v>134</v>
      </c>
      <c r="C47" s="90">
        <f>'2028 (Cas)'!C47*1.02</f>
        <v>152777.30737898272</v>
      </c>
      <c r="D47" s="90">
        <f t="shared" si="0"/>
        <v>78.097026136221203</v>
      </c>
      <c r="E47" s="333">
        <v>37.5</v>
      </c>
      <c r="F47" s="334">
        <f t="shared" si="1"/>
        <v>20242.993227715211</v>
      </c>
      <c r="G47" s="334">
        <f t="shared" si="2"/>
        <v>9641.0371904064195</v>
      </c>
      <c r="H47" s="334">
        <f t="shared" si="3"/>
        <v>1145.8298053423703</v>
      </c>
      <c r="I47" s="335">
        <f t="shared" si="4"/>
        <v>183807.16760244669</v>
      </c>
      <c r="J47" s="336">
        <f t="shared" si="5"/>
        <v>229758.95950305834</v>
      </c>
      <c r="M47" s="337" t="s">
        <v>180</v>
      </c>
      <c r="N47" s="333" t="s">
        <v>137</v>
      </c>
      <c r="O47" s="90">
        <f>'2028 (Cas)'!O47*1.02</f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f>'2028 (Cas)'!C48*1.02</f>
        <v>155807.34489367803</v>
      </c>
      <c r="D48" s="90">
        <f t="shared" si="0"/>
        <v>79.645927102199636</v>
      </c>
      <c r="E48" s="333">
        <v>37.5</v>
      </c>
      <c r="F48" s="334">
        <f t="shared" si="1"/>
        <v>20644.473198412339</v>
      </c>
      <c r="G48" s="334">
        <f t="shared" si="2"/>
        <v>9832.2482077274581</v>
      </c>
      <c r="H48" s="334">
        <f t="shared" si="3"/>
        <v>1168.5550867025852</v>
      </c>
      <c r="I48" s="335">
        <f t="shared" si="4"/>
        <v>187452.62138652039</v>
      </c>
      <c r="J48" s="336">
        <f t="shared" si="5"/>
        <v>234315.77673315047</v>
      </c>
      <c r="M48" s="337" t="s">
        <v>181</v>
      </c>
      <c r="N48" s="333" t="s">
        <v>137</v>
      </c>
      <c r="O48" s="90">
        <f>'2028 (Cas)'!O48*1.02</f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f>'2028 (Cas)'!C49*1.02</f>
        <v>158837.38240837338</v>
      </c>
      <c r="D49" s="90">
        <f t="shared" si="0"/>
        <v>81.194828068178083</v>
      </c>
      <c r="E49" s="333">
        <v>37.5</v>
      </c>
      <c r="F49" s="334">
        <f t="shared" si="1"/>
        <v>21045.953169109474</v>
      </c>
      <c r="G49" s="334">
        <f t="shared" si="2"/>
        <v>10023.459225048498</v>
      </c>
      <c r="H49" s="334">
        <f t="shared" si="3"/>
        <v>1191.2803680628003</v>
      </c>
      <c r="I49" s="335">
        <f t="shared" si="4"/>
        <v>191098.07517059415</v>
      </c>
      <c r="J49" s="336">
        <f t="shared" si="5"/>
        <v>238872.59396324269</v>
      </c>
      <c r="M49" s="337" t="s">
        <v>182</v>
      </c>
      <c r="N49" s="333" t="s">
        <v>137</v>
      </c>
      <c r="O49" s="90">
        <f>'2028 (Cas)'!O49*1.02</f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f>'2028 (Cas)'!C50*1.02</f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f>'2028 (Cas)'!O50*1.02</f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f>'2028 (Cas)'!C51*1.02</f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f>'2028 (Cas)'!O51*1.02</f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f>'2028 (Cas)'!C52*1.02</f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f>'2028 (Cas)'!O52*1.02</f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f>'2028 (Cas)'!C53*1.02</f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f>'2028 (Cas)'!O53*1.02</f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f>'2028 (Cas)'!C54*1.02</f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f>'2028 (Cas)'!O54*1.02</f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f>'2028 (Cas)'!C55*1.02</f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f>'2028 (Cas)'!O55*1.02</f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f>'2028 (Cas)'!C56*1.02</f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f>'2028 (Cas)'!O56*1.02</f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f>'2028 (Cas)'!C57*1.02</f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f>'2028 (Cas)'!O57*1.02</f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f>'2028 (Cas)'!C58*1.02</f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f>'2028 (Cas)'!O58*1.02</f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f>'2028 (Cas)'!C59*1.02</f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f>'2028 (Cas)'!O59*1.02</f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f>'2028 (Cas)'!C60*1.02</f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f>'2028 (Cas)'!O60*1.02</f>
        <v>85933.094388845901</v>
      </c>
      <c r="P60" s="90">
        <f t="shared" si="6"/>
        <v>43.927460390464361</v>
      </c>
      <c r="Q60" s="333">
        <v>37.5</v>
      </c>
      <c r="R60" s="334">
        <f t="shared" si="7"/>
        <v>11386.135006522083</v>
      </c>
      <c r="S60" s="334">
        <f t="shared" si="8"/>
        <v>5303.8980020475556</v>
      </c>
      <c r="T60" s="334">
        <f t="shared" si="9"/>
        <v>644.4982079163442</v>
      </c>
      <c r="U60" s="335">
        <f t="shared" si="10"/>
        <v>103267.62560533189</v>
      </c>
      <c r="V60" s="336">
        <f t="shared" si="11"/>
        <v>129084.53200666487</v>
      </c>
    </row>
    <row r="61" spans="1:22" s="338" customFormat="1" ht="14.4" x14ac:dyDescent="0.3">
      <c r="A61" s="337" t="s">
        <v>94</v>
      </c>
      <c r="B61" s="333" t="s">
        <v>134</v>
      </c>
      <c r="C61" s="90">
        <f>'2028 (Cas)'!C61*1.02</f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f>'2028 (Cas)'!O61*1.02</f>
        <v>90478.742234007703</v>
      </c>
      <c r="P61" s="90">
        <f t="shared" si="6"/>
        <v>46.251114241026308</v>
      </c>
      <c r="Q61" s="333">
        <v>37.5</v>
      </c>
      <c r="R61" s="334">
        <f t="shared" si="7"/>
        <v>11988.433346006021</v>
      </c>
      <c r="S61" s="334">
        <f t="shared" si="8"/>
        <v>5584.4610691107473</v>
      </c>
      <c r="T61" s="334">
        <f t="shared" si="9"/>
        <v>678.59056675505769</v>
      </c>
      <c r="U61" s="335">
        <f t="shared" si="10"/>
        <v>108730.22721587952</v>
      </c>
      <c r="V61" s="336">
        <f t="shared" si="11"/>
        <v>135912.78401984941</v>
      </c>
    </row>
    <row r="62" spans="1:22" s="338" customFormat="1" ht="14.4" x14ac:dyDescent="0.3">
      <c r="A62" s="337" t="s">
        <v>95</v>
      </c>
      <c r="B62" s="333" t="s">
        <v>134</v>
      </c>
      <c r="C62" s="90">
        <f>'2028 (Cas)'!C62*1.02</f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f>'2028 (Cas)'!O62*1.02</f>
        <v>95064.617051250563</v>
      </c>
      <c r="P62" s="90">
        <f t="shared" si="6"/>
        <v>48.595331400000291</v>
      </c>
      <c r="Q62" s="333">
        <v>37.5</v>
      </c>
      <c r="R62" s="334">
        <f t="shared" si="7"/>
        <v>12596.0617592907</v>
      </c>
      <c r="S62" s="334">
        <f t="shared" si="8"/>
        <v>5867.5069951744981</v>
      </c>
      <c r="T62" s="334">
        <f t="shared" si="9"/>
        <v>712.98462788437917</v>
      </c>
      <c r="U62" s="335">
        <f t="shared" si="10"/>
        <v>114241.17043360013</v>
      </c>
      <c r="V62" s="336">
        <f t="shared" si="11"/>
        <v>142801.46304200016</v>
      </c>
    </row>
    <row r="63" spans="1:22" s="338" customFormat="1" ht="14.4" x14ac:dyDescent="0.3">
      <c r="A63" s="337" t="s">
        <v>96</v>
      </c>
      <c r="B63" s="333" t="s">
        <v>134</v>
      </c>
      <c r="C63" s="90">
        <f>'2028 (Cas)'!C63*1.02</f>
        <v>80459.859893344008</v>
      </c>
      <c r="D63" s="90">
        <f t="shared" si="0"/>
        <v>41.129640840048054</v>
      </c>
      <c r="E63" s="333">
        <v>37.5</v>
      </c>
      <c r="F63" s="334">
        <f t="shared" si="1"/>
        <v>10660.931435868082</v>
      </c>
      <c r="G63" s="334">
        <f t="shared" si="2"/>
        <v>5077.4327344463554</v>
      </c>
      <c r="H63" s="334">
        <f t="shared" si="3"/>
        <v>603.44894920008005</v>
      </c>
      <c r="I63" s="335">
        <f t="shared" si="4"/>
        <v>96801.673012858533</v>
      </c>
      <c r="J63" s="336">
        <f t="shared" si="5"/>
        <v>121002.09126607317</v>
      </c>
      <c r="M63" s="337" t="s">
        <v>196</v>
      </c>
      <c r="N63" s="333" t="s">
        <v>137</v>
      </c>
      <c r="O63" s="90">
        <f>'2028 (Cas)'!O63*1.02</f>
        <v>99661.140184632575</v>
      </c>
      <c r="P63" s="90">
        <f t="shared" si="6"/>
        <v>50.944991787671604</v>
      </c>
      <c r="Q63" s="333">
        <v>37.5</v>
      </c>
      <c r="R63" s="334">
        <f t="shared" si="7"/>
        <v>13205.101074463817</v>
      </c>
      <c r="S63" s="334">
        <f t="shared" si="8"/>
        <v>6151.2101486207539</v>
      </c>
      <c r="T63" s="334">
        <f t="shared" si="9"/>
        <v>747.45855138474428</v>
      </c>
      <c r="U63" s="335">
        <f t="shared" si="10"/>
        <v>119764.90995910189</v>
      </c>
      <c r="V63" s="336">
        <f t="shared" si="11"/>
        <v>149706.13744887736</v>
      </c>
    </row>
    <row r="64" spans="1:22" s="338" customFormat="1" ht="14.4" x14ac:dyDescent="0.3">
      <c r="A64" s="337" t="s">
        <v>97</v>
      </c>
      <c r="B64" s="333" t="s">
        <v>134</v>
      </c>
      <c r="C64" s="90">
        <f>'2028 (Cas)'!C64*1.02</f>
        <v>85056.383026725962</v>
      </c>
      <c r="D64" s="90">
        <f t="shared" si="0"/>
        <v>43.47930122771934</v>
      </c>
      <c r="E64" s="333">
        <v>37.5</v>
      </c>
      <c r="F64" s="334">
        <f t="shared" si="1"/>
        <v>11269.97075104119</v>
      </c>
      <c r="G64" s="334">
        <f t="shared" si="2"/>
        <v>5367.4970852047409</v>
      </c>
      <c r="H64" s="334">
        <f t="shared" si="3"/>
        <v>637.92287270044471</v>
      </c>
      <c r="I64" s="335">
        <f t="shared" si="4"/>
        <v>102331.77373567235</v>
      </c>
      <c r="J64" s="336">
        <f t="shared" si="5"/>
        <v>127914.71716959044</v>
      </c>
      <c r="M64" s="337" t="s">
        <v>197</v>
      </c>
      <c r="N64" s="333" t="s">
        <v>137</v>
      </c>
      <c r="O64" s="90">
        <f>'2028 (Cas)'!O64*1.02</f>
        <v>103389.2339795583</v>
      </c>
      <c r="P64" s="90">
        <f t="shared" si="6"/>
        <v>52.850726634917983</v>
      </c>
      <c r="Q64" s="333">
        <v>37.5</v>
      </c>
      <c r="R64" s="334">
        <f t="shared" si="7"/>
        <v>13699.073502291474</v>
      </c>
      <c r="S64" s="334">
        <f t="shared" si="8"/>
        <v>6381.312757760812</v>
      </c>
      <c r="T64" s="334">
        <f t="shared" si="9"/>
        <v>775.41925484668718</v>
      </c>
      <c r="U64" s="335">
        <f t="shared" si="10"/>
        <v>124245.03949445726</v>
      </c>
      <c r="V64" s="336">
        <f t="shared" si="11"/>
        <v>155306.29936807157</v>
      </c>
    </row>
    <row r="65" spans="1:22" s="338" customFormat="1" ht="14.4" x14ac:dyDescent="0.3">
      <c r="A65" s="337" t="s">
        <v>98</v>
      </c>
      <c r="B65" s="333" t="s">
        <v>134</v>
      </c>
      <c r="C65" s="90">
        <f>'2028 (Cas)'!C65*1.02</f>
        <v>89652.906160107945</v>
      </c>
      <c r="D65" s="90">
        <f t="shared" si="0"/>
        <v>45.828961615390647</v>
      </c>
      <c r="E65" s="333">
        <v>37.5</v>
      </c>
      <c r="F65" s="334">
        <f t="shared" si="1"/>
        <v>11879.010066214303</v>
      </c>
      <c r="G65" s="334">
        <f t="shared" si="2"/>
        <v>5657.5614359631281</v>
      </c>
      <c r="H65" s="334">
        <f t="shared" si="3"/>
        <v>672.3967962008096</v>
      </c>
      <c r="I65" s="335">
        <f t="shared" si="4"/>
        <v>107861.87445848619</v>
      </c>
      <c r="J65" s="336">
        <f t="shared" si="5"/>
        <v>134827.34307310774</v>
      </c>
      <c r="M65" s="337" t="s">
        <v>198</v>
      </c>
      <c r="N65" s="333" t="s">
        <v>137</v>
      </c>
      <c r="O65" s="90">
        <f>'2028 (Cas)'!O65*1.02</f>
        <v>107120.87721319712</v>
      </c>
      <c r="P65" s="90">
        <f t="shared" si="6"/>
        <v>54.758275891730158</v>
      </c>
      <c r="Q65" s="333">
        <v>37.5</v>
      </c>
      <c r="R65" s="334">
        <f t="shared" si="7"/>
        <v>14193.516230748619</v>
      </c>
      <c r="S65" s="334">
        <f t="shared" si="8"/>
        <v>6611.6344426950427</v>
      </c>
      <c r="T65" s="334">
        <f t="shared" si="9"/>
        <v>803.40657909897834</v>
      </c>
      <c r="U65" s="335">
        <f t="shared" si="10"/>
        <v>128729.43446573976</v>
      </c>
      <c r="V65" s="336">
        <f t="shared" si="11"/>
        <v>160911.7930821747</v>
      </c>
    </row>
    <row r="66" spans="1:22" s="338" customFormat="1" ht="14.4" x14ac:dyDescent="0.3">
      <c r="A66" s="337" t="s">
        <v>99</v>
      </c>
      <c r="B66" s="333" t="s">
        <v>134</v>
      </c>
      <c r="C66" s="90">
        <f>'2028 (Cas)'!C66*1.02</f>
        <v>94249.429293489913</v>
      </c>
      <c r="D66" s="90">
        <f t="shared" si="0"/>
        <v>48.178622003061939</v>
      </c>
      <c r="E66" s="333">
        <v>37.5</v>
      </c>
      <c r="F66" s="334">
        <f t="shared" si="1"/>
        <v>12488.049381387415</v>
      </c>
      <c r="G66" s="334">
        <f t="shared" si="2"/>
        <v>5947.6257867215145</v>
      </c>
      <c r="H66" s="334">
        <f t="shared" si="3"/>
        <v>706.87071970117427</v>
      </c>
      <c r="I66" s="335">
        <f t="shared" si="4"/>
        <v>113391.97518130002</v>
      </c>
      <c r="J66" s="336">
        <f t="shared" si="5"/>
        <v>141739.96897662501</v>
      </c>
      <c r="M66" s="337" t="s">
        <v>199</v>
      </c>
      <c r="N66" s="333" t="s">
        <v>137</v>
      </c>
      <c r="O66" s="90">
        <f>'2028 (Cas)'!O66*1.02</f>
        <v>110851.33730059826</v>
      </c>
      <c r="P66" s="90">
        <f t="shared" si="6"/>
        <v>56.665220345353738</v>
      </c>
      <c r="Q66" s="333">
        <v>37.5</v>
      </c>
      <c r="R66" s="334">
        <f t="shared" si="7"/>
        <v>14687.802192329269</v>
      </c>
      <c r="S66" s="334">
        <f t="shared" si="8"/>
        <v>6841.8831023645498</v>
      </c>
      <c r="T66" s="334">
        <f t="shared" si="9"/>
        <v>831.38502975448694</v>
      </c>
      <c r="U66" s="335">
        <f t="shared" si="10"/>
        <v>133212.40762504656</v>
      </c>
      <c r="V66" s="336">
        <f t="shared" si="11"/>
        <v>166515.5095313082</v>
      </c>
    </row>
    <row r="67" spans="1:22" s="338" customFormat="1" ht="14.4" x14ac:dyDescent="0.3">
      <c r="A67" s="337" t="s">
        <v>100</v>
      </c>
      <c r="B67" s="333" t="s">
        <v>134</v>
      </c>
      <c r="C67" s="90">
        <f>'2028 (Cas)'!C67*1.02</f>
        <v>97989.354550792457</v>
      </c>
      <c r="D67" s="90">
        <f t="shared" si="0"/>
        <v>50.090404882194221</v>
      </c>
      <c r="E67" s="333">
        <v>37.5</v>
      </c>
      <c r="F67" s="334">
        <f t="shared" si="1"/>
        <v>12983.589477980002</v>
      </c>
      <c r="G67" s="334">
        <f t="shared" si="2"/>
        <v>6183.6343871712579</v>
      </c>
      <c r="H67" s="334">
        <f t="shared" si="3"/>
        <v>734.92015913094338</v>
      </c>
      <c r="I67" s="335">
        <f t="shared" si="4"/>
        <v>117891.49857507466</v>
      </c>
      <c r="J67" s="336">
        <f t="shared" si="5"/>
        <v>147364.37321884331</v>
      </c>
      <c r="M67" s="337" t="s">
        <v>200</v>
      </c>
      <c r="N67" s="333" t="s">
        <v>137</v>
      </c>
      <c r="O67" s="90">
        <f>'2028 (Cas)'!O67*1.02</f>
        <v>114578.24794928633</v>
      </c>
      <c r="P67" s="90">
        <f t="shared" si="6"/>
        <v>58.570350389411544</v>
      </c>
      <c r="Q67" s="333">
        <v>37.5</v>
      </c>
      <c r="R67" s="334">
        <f t="shared" si="7"/>
        <v>15181.617853280441</v>
      </c>
      <c r="S67" s="334">
        <f t="shared" si="8"/>
        <v>7071.9126862398898</v>
      </c>
      <c r="T67" s="334">
        <f t="shared" si="9"/>
        <v>859.3368596196475</v>
      </c>
      <c r="U67" s="335">
        <f t="shared" si="10"/>
        <v>137691.11534842633</v>
      </c>
      <c r="V67" s="336">
        <f t="shared" si="11"/>
        <v>172113.89418553293</v>
      </c>
    </row>
    <row r="68" spans="1:22" s="338" customFormat="1" ht="14.4" x14ac:dyDescent="0.3">
      <c r="A68" s="337" t="s">
        <v>101</v>
      </c>
      <c r="B68" s="333" t="s">
        <v>134</v>
      </c>
      <c r="C68" s="90">
        <f>'2028 (Cas)'!C68*1.02</f>
        <v>101720.99778443127</v>
      </c>
      <c r="D68" s="90">
        <f t="shared" si="0"/>
        <v>51.997954139006396</v>
      </c>
      <c r="E68" s="333">
        <v>37.5</v>
      </c>
      <c r="F68" s="334">
        <f t="shared" si="1"/>
        <v>13478.032206437143</v>
      </c>
      <c r="G68" s="334">
        <f t="shared" si="2"/>
        <v>6419.1203491511687</v>
      </c>
      <c r="H68" s="334">
        <f t="shared" si="3"/>
        <v>762.90748338323442</v>
      </c>
      <c r="I68" s="335">
        <f t="shared" si="4"/>
        <v>122381.05782340281</v>
      </c>
      <c r="J68" s="336">
        <f t="shared" si="5"/>
        <v>152976.32227925351</v>
      </c>
      <c r="M68" s="337" t="s">
        <v>201</v>
      </c>
      <c r="N68" s="333" t="s">
        <v>137</v>
      </c>
      <c r="O68" s="90">
        <f>'2028 (Cas)'!O68*1.02</f>
        <v>120321.23978697901</v>
      </c>
      <c r="P68" s="90">
        <f t="shared" si="6"/>
        <v>61.506065066826331</v>
      </c>
      <c r="Q68" s="333">
        <v>37.5</v>
      </c>
      <c r="R68" s="334">
        <f t="shared" si="7"/>
        <v>15942.56427177472</v>
      </c>
      <c r="S68" s="334">
        <f t="shared" si="8"/>
        <v>7426.3773212020787</v>
      </c>
      <c r="T68" s="334">
        <f t="shared" si="9"/>
        <v>902.40929840234253</v>
      </c>
      <c r="U68" s="335">
        <f t="shared" si="10"/>
        <v>144592.59067835816</v>
      </c>
      <c r="V68" s="336">
        <f t="shared" si="11"/>
        <v>180740.73834794771</v>
      </c>
    </row>
    <row r="69" spans="1:22" s="338" customFormat="1" ht="14.4" x14ac:dyDescent="0.3">
      <c r="A69" s="337" t="s">
        <v>102</v>
      </c>
      <c r="B69" s="333" t="s">
        <v>134</v>
      </c>
      <c r="C69" s="90">
        <f>'2028 (Cas)'!C69*1.02</f>
        <v>105457.37360302081</v>
      </c>
      <c r="D69" s="90">
        <f t="shared" si="0"/>
        <v>53.907922608572939</v>
      </c>
      <c r="E69" s="333">
        <v>37.5</v>
      </c>
      <c r="F69" s="334">
        <f t="shared" si="1"/>
        <v>13973.102002400257</v>
      </c>
      <c r="G69" s="334">
        <f t="shared" si="2"/>
        <v>6654.9049616852717</v>
      </c>
      <c r="H69" s="334">
        <f t="shared" si="3"/>
        <v>790.93030202265606</v>
      </c>
      <c r="I69" s="335">
        <f t="shared" si="4"/>
        <v>126876.31086912898</v>
      </c>
      <c r="J69" s="336">
        <f t="shared" si="5"/>
        <v>158595.38858641122</v>
      </c>
      <c r="M69" s="337" t="s">
        <v>202</v>
      </c>
      <c r="N69" s="333" t="s">
        <v>137</v>
      </c>
      <c r="O69" s="90">
        <f>'2028 (Cas)'!O69*1.02</f>
        <v>124626.70894589205</v>
      </c>
      <c r="P69" s="90">
        <f t="shared" si="6"/>
        <v>63.70694387010456</v>
      </c>
      <c r="Q69" s="333">
        <v>37.5</v>
      </c>
      <c r="R69" s="334">
        <f t="shared" si="7"/>
        <v>16513.038935330696</v>
      </c>
      <c r="S69" s="334">
        <f t="shared" si="8"/>
        <v>7692.1162595266396</v>
      </c>
      <c r="T69" s="334">
        <f t="shared" si="9"/>
        <v>934.70031709419038</v>
      </c>
      <c r="U69" s="335">
        <f t="shared" si="10"/>
        <v>149766.56445784357</v>
      </c>
      <c r="V69" s="336">
        <f t="shared" si="11"/>
        <v>187208.20557230446</v>
      </c>
    </row>
    <row r="70" spans="1:22" s="338" customFormat="1" ht="14.4" x14ac:dyDescent="0.3">
      <c r="A70" s="337" t="s">
        <v>103</v>
      </c>
      <c r="B70" s="333" t="s">
        <v>134</v>
      </c>
      <c r="C70" s="90">
        <f>'2028 (Cas)'!C70*1.02</f>
        <v>109187.83369042189</v>
      </c>
      <c r="D70" s="90">
        <f t="shared" ref="D70:D87" si="12">+C70*12/313/75</f>
        <v>55.814867062196484</v>
      </c>
      <c r="E70" s="333">
        <v>37.5</v>
      </c>
      <c r="F70" s="334">
        <f t="shared" ref="F70:F87" si="13">C70*F$4</f>
        <v>14467.3879639809</v>
      </c>
      <c r="G70" s="334">
        <f t="shared" ref="G70:G87" si="14">(C70+F70)*5.5722%</f>
        <v>6890.3162610266318</v>
      </c>
      <c r="H70" s="334">
        <f t="shared" ref="H70:H87" si="15">(C70)*0.75%</f>
        <v>818.90875267816409</v>
      </c>
      <c r="I70" s="335">
        <f t="shared" ref="I70:I87" si="16">C70+F70+G70+H70</f>
        <v>131364.44666810759</v>
      </c>
      <c r="J70" s="336">
        <f t="shared" ref="J70:J87" si="17">I70*1.25</f>
        <v>164205.55833513447</v>
      </c>
      <c r="M70" s="337" t="s">
        <v>203</v>
      </c>
      <c r="N70" s="333" t="s">
        <v>137</v>
      </c>
      <c r="O70" s="90">
        <f>'2028 (Cas)'!O70*1.02</f>
        <v>128925.07922737897</v>
      </c>
      <c r="P70" s="90">
        <f t="shared" ref="P70:P84" si="18">+O70*12/313/75</f>
        <v>65.904193854251233</v>
      </c>
      <c r="Q70" s="333">
        <v>37.5</v>
      </c>
      <c r="R70" s="334">
        <f t="shared" ref="R70:R84" si="19">O70*R$4</f>
        <v>17082.572997627714</v>
      </c>
      <c r="S70" s="334">
        <f t="shared" ref="S70:S84" si="20">(O70+R70)*5.45%</f>
        <v>7957.4170462628645</v>
      </c>
      <c r="T70" s="334">
        <f t="shared" ref="T70:T84" si="21">(O70)*0.75%</f>
        <v>966.93809420534228</v>
      </c>
      <c r="U70" s="335">
        <f t="shared" ref="U70:U84" si="22">O70+R70+S70+T70</f>
        <v>154932.00736547488</v>
      </c>
      <c r="V70" s="336">
        <f t="shared" ref="V70:V84" si="23">U70*1.25</f>
        <v>193665.00920684362</v>
      </c>
    </row>
    <row r="71" spans="1:22" s="338" customFormat="1" ht="14.4" x14ac:dyDescent="0.3">
      <c r="A71" s="337" t="s">
        <v>104</v>
      </c>
      <c r="B71" s="333" t="s">
        <v>134</v>
      </c>
      <c r="C71" s="90">
        <f>'2028 (Cas)'!C71*1.02</f>
        <v>114936.74125930302</v>
      </c>
      <c r="D71" s="90">
        <f t="shared" si="12"/>
        <v>58.753605755554261</v>
      </c>
      <c r="E71" s="333">
        <v>37.5</v>
      </c>
      <c r="F71" s="334">
        <f t="shared" si="13"/>
        <v>15229.118216857651</v>
      </c>
      <c r="G71" s="334">
        <f t="shared" si="14"/>
        <v>7253.1020217306241</v>
      </c>
      <c r="H71" s="334">
        <f t="shared" si="15"/>
        <v>862.02555944477263</v>
      </c>
      <c r="I71" s="335">
        <f t="shared" si="16"/>
        <v>138280.98705733605</v>
      </c>
      <c r="J71" s="336">
        <f t="shared" si="17"/>
        <v>172851.23382167006</v>
      </c>
      <c r="M71" s="337" t="s">
        <v>204</v>
      </c>
      <c r="N71" s="333" t="s">
        <v>137</v>
      </c>
      <c r="O71" s="90">
        <f>'2028 (Cas)'!O71*1.02</f>
        <v>133231.73153252964</v>
      </c>
      <c r="P71" s="90">
        <f t="shared" si="18"/>
        <v>68.105677460718027</v>
      </c>
      <c r="Q71" s="333">
        <v>37.5</v>
      </c>
      <c r="R71" s="334">
        <f t="shared" si="19"/>
        <v>17653.204428060177</v>
      </c>
      <c r="S71" s="334">
        <f t="shared" si="20"/>
        <v>8223.2290098521444</v>
      </c>
      <c r="T71" s="334">
        <f t="shared" si="21"/>
        <v>999.23798649397224</v>
      </c>
      <c r="U71" s="335">
        <f t="shared" si="22"/>
        <v>160107.40295693593</v>
      </c>
      <c r="V71" s="336">
        <f t="shared" si="23"/>
        <v>200134.25369616991</v>
      </c>
    </row>
    <row r="72" spans="1:22" s="338" customFormat="1" ht="14.4" x14ac:dyDescent="0.3">
      <c r="A72" s="337" t="s">
        <v>105</v>
      </c>
      <c r="B72" s="333" t="s">
        <v>134</v>
      </c>
      <c r="C72" s="90">
        <f>'2028 (Cas)'!C72*1.02</f>
        <v>119246.94300316671</v>
      </c>
      <c r="D72" s="90">
        <f t="shared" si="12"/>
        <v>60.956903771586816</v>
      </c>
      <c r="E72" s="333">
        <v>37.5</v>
      </c>
      <c r="F72" s="334">
        <f t="shared" si="13"/>
        <v>15800.21994791959</v>
      </c>
      <c r="G72" s="334">
        <f t="shared" si="14"/>
        <v>7525.0980139604299</v>
      </c>
      <c r="H72" s="334">
        <f t="shared" si="15"/>
        <v>894.35207252375028</v>
      </c>
      <c r="I72" s="335">
        <f t="shared" si="16"/>
        <v>143466.6130375705</v>
      </c>
      <c r="J72" s="336">
        <f t="shared" si="17"/>
        <v>179333.26629696312</v>
      </c>
      <c r="M72" s="337" t="s">
        <v>205</v>
      </c>
      <c r="N72" s="333" t="s">
        <v>137</v>
      </c>
      <c r="O72" s="90">
        <f>'2028 (Cas)'!O72*1.02</f>
        <v>137531.28496025424</v>
      </c>
      <c r="P72" s="90">
        <f t="shared" si="18"/>
        <v>70.303532248053301</v>
      </c>
      <c r="Q72" s="333">
        <v>37.5</v>
      </c>
      <c r="R72" s="334">
        <f t="shared" si="19"/>
        <v>18222.895257233689</v>
      </c>
      <c r="S72" s="334">
        <f t="shared" si="20"/>
        <v>8488.6028218530919</v>
      </c>
      <c r="T72" s="334">
        <f t="shared" si="21"/>
        <v>1031.4846372019067</v>
      </c>
      <c r="U72" s="335">
        <f t="shared" si="22"/>
        <v>165274.26767654295</v>
      </c>
      <c r="V72" s="336">
        <f t="shared" si="23"/>
        <v>206592.83459567869</v>
      </c>
    </row>
    <row r="73" spans="1:22" s="338" customFormat="1" ht="14.4" x14ac:dyDescent="0.3">
      <c r="A73" s="337" t="s">
        <v>106</v>
      </c>
      <c r="B73" s="333" t="s">
        <v>134</v>
      </c>
      <c r="C73" s="90">
        <f>'2028 (Cas)'!C73*1.02</f>
        <v>123560.69418574344</v>
      </c>
      <c r="D73" s="90">
        <f t="shared" si="12"/>
        <v>63.162016197185146</v>
      </c>
      <c r="E73" s="333">
        <v>37.5</v>
      </c>
      <c r="F73" s="334">
        <f t="shared" si="13"/>
        <v>16371.791979611007</v>
      </c>
      <c r="G73" s="334">
        <f t="shared" si="14"/>
        <v>7797.3179941058788</v>
      </c>
      <c r="H73" s="334">
        <f t="shared" si="15"/>
        <v>926.70520639307574</v>
      </c>
      <c r="I73" s="335">
        <f t="shared" si="16"/>
        <v>148656.50936585342</v>
      </c>
      <c r="J73" s="336">
        <f t="shared" si="17"/>
        <v>185820.63670731676</v>
      </c>
      <c r="M73" s="337" t="s">
        <v>206</v>
      </c>
      <c r="N73" s="333" t="s">
        <v>137</v>
      </c>
      <c r="O73" s="90">
        <f>'2028 (Cas)'!O73*1.02</f>
        <v>141842.66985035565</v>
      </c>
      <c r="P73" s="90">
        <f t="shared" si="18"/>
        <v>72.507435067274457</v>
      </c>
      <c r="Q73" s="333">
        <v>37.5</v>
      </c>
      <c r="R73" s="334">
        <f t="shared" si="19"/>
        <v>18794.153755172127</v>
      </c>
      <c r="S73" s="334">
        <f t="shared" si="20"/>
        <v>8754.7068865012643</v>
      </c>
      <c r="T73" s="334">
        <f t="shared" si="21"/>
        <v>1063.8200238776674</v>
      </c>
      <c r="U73" s="335">
        <f t="shared" si="22"/>
        <v>170455.3505159067</v>
      </c>
      <c r="V73" s="336">
        <f t="shared" si="23"/>
        <v>213069.18814488337</v>
      </c>
    </row>
    <row r="74" spans="1:22" s="338" customFormat="1" ht="14.4" x14ac:dyDescent="0.3">
      <c r="A74" s="337" t="s">
        <v>107</v>
      </c>
      <c r="B74" s="333" t="s">
        <v>134</v>
      </c>
      <c r="C74" s="90">
        <f>'2028 (Cas)'!C74*1.02</f>
        <v>127872.07907584486</v>
      </c>
      <c r="D74" s="90">
        <f t="shared" si="12"/>
        <v>65.365919016406323</v>
      </c>
      <c r="E74" s="333">
        <v>37.5</v>
      </c>
      <c r="F74" s="334">
        <f t="shared" si="13"/>
        <v>16943.050477549445</v>
      </c>
      <c r="G74" s="334">
        <f t="shared" si="14"/>
        <v>8069.3886489742363</v>
      </c>
      <c r="H74" s="334">
        <f t="shared" si="15"/>
        <v>959.04059306883642</v>
      </c>
      <c r="I74" s="335">
        <f t="shared" si="16"/>
        <v>153843.55879543739</v>
      </c>
      <c r="J74" s="336">
        <f t="shared" si="17"/>
        <v>192304.44849429675</v>
      </c>
      <c r="M74" s="337" t="s">
        <v>207</v>
      </c>
      <c r="N74" s="333" t="s">
        <v>137</v>
      </c>
      <c r="O74" s="90">
        <f>'2028 (Cas)'!O74*1.02</f>
        <v>146141.0401318426</v>
      </c>
      <c r="P74" s="90">
        <f t="shared" si="18"/>
        <v>74.704685051421137</v>
      </c>
      <c r="Q74" s="333">
        <v>37.5</v>
      </c>
      <c r="R74" s="334">
        <f t="shared" si="19"/>
        <v>19363.687817469145</v>
      </c>
      <c r="S74" s="334">
        <f t="shared" si="20"/>
        <v>9020.007673237491</v>
      </c>
      <c r="T74" s="334">
        <f t="shared" si="21"/>
        <v>1096.0578009888195</v>
      </c>
      <c r="U74" s="335">
        <f t="shared" si="22"/>
        <v>175620.79342353807</v>
      </c>
      <c r="V74" s="336">
        <f t="shared" si="23"/>
        <v>219525.99177942259</v>
      </c>
    </row>
    <row r="75" spans="1:22" s="338" customFormat="1" ht="14.4" x14ac:dyDescent="0.3">
      <c r="A75" s="337" t="s">
        <v>108</v>
      </c>
      <c r="B75" s="333" t="s">
        <v>134</v>
      </c>
      <c r="C75" s="90">
        <f>'2028 (Cas)'!C75*1.02</f>
        <v>132179.91452723322</v>
      </c>
      <c r="D75" s="90">
        <f t="shared" si="12"/>
        <v>67.568007426061712</v>
      </c>
      <c r="E75" s="333">
        <v>37.5</v>
      </c>
      <c r="F75" s="334">
        <f t="shared" si="13"/>
        <v>17513.838674858402</v>
      </c>
      <c r="G75" s="334">
        <f t="shared" si="14"/>
        <v>8341.2353159269478</v>
      </c>
      <c r="H75" s="334">
        <f t="shared" si="15"/>
        <v>991.34935895424917</v>
      </c>
      <c r="I75" s="335">
        <f t="shared" si="16"/>
        <v>159026.33787697283</v>
      </c>
      <c r="J75" s="336">
        <f t="shared" si="17"/>
        <v>198782.92234621604</v>
      </c>
      <c r="M75" s="337" t="s">
        <v>208</v>
      </c>
      <c r="N75" s="333" t="s">
        <v>137</v>
      </c>
      <c r="O75" s="90">
        <f>'2028 (Cas)'!O75*1.02</f>
        <v>150445.32614451789</v>
      </c>
      <c r="P75" s="90">
        <f t="shared" si="18"/>
        <v>76.904959051510758</v>
      </c>
      <c r="Q75" s="333">
        <v>37.5</v>
      </c>
      <c r="R75" s="334">
        <f t="shared" si="19"/>
        <v>19934.005714148621</v>
      </c>
      <c r="S75" s="334">
        <f t="shared" si="20"/>
        <v>9285.6735862973255</v>
      </c>
      <c r="T75" s="334">
        <f t="shared" si="21"/>
        <v>1128.3399460838841</v>
      </c>
      <c r="U75" s="335">
        <f t="shared" si="22"/>
        <v>180793.34539104771</v>
      </c>
      <c r="V75" s="336">
        <f t="shared" si="23"/>
        <v>225991.68173880962</v>
      </c>
    </row>
    <row r="76" spans="1:22" s="338" customFormat="1" ht="14.4" x14ac:dyDescent="0.3">
      <c r="A76" s="337" t="s">
        <v>109</v>
      </c>
      <c r="B76" s="333" t="s">
        <v>134</v>
      </c>
      <c r="C76" s="90">
        <f>'2028 (Cas)'!C76*1.02</f>
        <v>136491.29941733464</v>
      </c>
      <c r="D76" s="90">
        <f t="shared" si="12"/>
        <v>69.771910245282882</v>
      </c>
      <c r="E76" s="333">
        <v>37.5</v>
      </c>
      <c r="F76" s="334">
        <f t="shared" si="13"/>
        <v>18085.097172796839</v>
      </c>
      <c r="G76" s="334">
        <f t="shared" si="14"/>
        <v>8613.3059707953053</v>
      </c>
      <c r="H76" s="334">
        <f t="shared" si="15"/>
        <v>1023.6847456300097</v>
      </c>
      <c r="I76" s="335">
        <f t="shared" si="16"/>
        <v>164213.3873065568</v>
      </c>
      <c r="J76" s="336">
        <f t="shared" si="17"/>
        <v>205266.73413319601</v>
      </c>
      <c r="M76" s="337" t="s">
        <v>209</v>
      </c>
      <c r="N76" s="333" t="s">
        <v>137</v>
      </c>
      <c r="O76" s="90">
        <f>'2028 (Cas)'!O76*1.02</f>
        <v>154746.06271848021</v>
      </c>
      <c r="P76" s="90">
        <f t="shared" si="18"/>
        <v>79.103418642034612</v>
      </c>
      <c r="Q76" s="333">
        <v>37.5</v>
      </c>
      <c r="R76" s="334">
        <f t="shared" si="19"/>
        <v>20503.853310198629</v>
      </c>
      <c r="S76" s="334">
        <f t="shared" si="20"/>
        <v>9551.1204235629975</v>
      </c>
      <c r="T76" s="334">
        <f t="shared" si="21"/>
        <v>1160.5954703886016</v>
      </c>
      <c r="U76" s="335">
        <f t="shared" si="22"/>
        <v>185961.63192263045</v>
      </c>
      <c r="V76" s="336">
        <f t="shared" si="23"/>
        <v>232452.03990328807</v>
      </c>
    </row>
    <row r="77" spans="1:22" s="338" customFormat="1" ht="14.4" x14ac:dyDescent="0.3">
      <c r="A77" s="337" t="s">
        <v>110</v>
      </c>
      <c r="B77" s="333" t="s">
        <v>134</v>
      </c>
      <c r="C77" s="90">
        <f>'2028 (Cas)'!C77*1.02</f>
        <v>140795.58543000996</v>
      </c>
      <c r="D77" s="90">
        <f t="shared" si="12"/>
        <v>71.972184245372489</v>
      </c>
      <c r="E77" s="333">
        <v>37.5</v>
      </c>
      <c r="F77" s="334">
        <f t="shared" si="13"/>
        <v>18655.415069476319</v>
      </c>
      <c r="G77" s="334">
        <f t="shared" si="14"/>
        <v>8884.9286498323745</v>
      </c>
      <c r="H77" s="334">
        <f t="shared" si="15"/>
        <v>1055.9668907250746</v>
      </c>
      <c r="I77" s="335">
        <f t="shared" si="16"/>
        <v>169391.89604004374</v>
      </c>
      <c r="J77" s="336">
        <f t="shared" si="17"/>
        <v>211739.87005005468</v>
      </c>
      <c r="M77" s="337" t="s">
        <v>210</v>
      </c>
      <c r="N77" s="333" t="s">
        <v>137</v>
      </c>
      <c r="O77" s="90">
        <f>'2028 (Cas)'!O77*1.02</f>
        <v>159055.0813161062</v>
      </c>
      <c r="P77" s="90">
        <f t="shared" si="18"/>
        <v>81.306111854878566</v>
      </c>
      <c r="Q77" s="333">
        <v>37.5</v>
      </c>
      <c r="R77" s="334">
        <f t="shared" si="19"/>
        <v>21074.798274384073</v>
      </c>
      <c r="S77" s="334">
        <f t="shared" si="20"/>
        <v>9817.078437681721</v>
      </c>
      <c r="T77" s="334">
        <f t="shared" si="21"/>
        <v>1192.9131098707965</v>
      </c>
      <c r="U77" s="335">
        <f t="shared" si="22"/>
        <v>191139.8711380428</v>
      </c>
      <c r="V77" s="336">
        <f t="shared" si="23"/>
        <v>238924.83892255349</v>
      </c>
    </row>
    <row r="78" spans="1:22" s="338" customFormat="1" ht="14.4" x14ac:dyDescent="0.3">
      <c r="A78" s="337" t="s">
        <v>111</v>
      </c>
      <c r="B78" s="333" t="s">
        <v>134</v>
      </c>
      <c r="C78" s="90">
        <f>'2028 (Cas)'!C78*1.02</f>
        <v>145108.153466349</v>
      </c>
      <c r="D78" s="90">
        <f t="shared" si="12"/>
        <v>74.176691867782239</v>
      </c>
      <c r="E78" s="333">
        <v>37.5</v>
      </c>
      <c r="F78" s="334">
        <f t="shared" si="13"/>
        <v>19226.830334291244</v>
      </c>
      <c r="G78" s="334">
        <f t="shared" si="14"/>
        <v>9157.0739673392745</v>
      </c>
      <c r="H78" s="334">
        <f t="shared" si="15"/>
        <v>1088.3111509976175</v>
      </c>
      <c r="I78" s="335">
        <f t="shared" si="16"/>
        <v>174580.36891897712</v>
      </c>
      <c r="J78" s="336">
        <f t="shared" si="17"/>
        <v>218225.4611487214</v>
      </c>
      <c r="M78" s="337" t="s">
        <v>211</v>
      </c>
      <c r="N78" s="333" t="s">
        <v>137</v>
      </c>
      <c r="O78" s="90">
        <f>'2028 (Cas)'!O78*1.02</f>
        <v>163354.63474383086</v>
      </c>
      <c r="P78" s="90">
        <f t="shared" si="18"/>
        <v>83.503966642213854</v>
      </c>
      <c r="Q78" s="333">
        <v>37.5</v>
      </c>
      <c r="R78" s="334">
        <f t="shared" si="19"/>
        <v>21644.489103557589</v>
      </c>
      <c r="S78" s="334">
        <f t="shared" si="20"/>
        <v>10082.45224968267</v>
      </c>
      <c r="T78" s="334">
        <f t="shared" si="21"/>
        <v>1225.1597605787315</v>
      </c>
      <c r="U78" s="335">
        <f t="shared" si="22"/>
        <v>196306.73585764988</v>
      </c>
      <c r="V78" s="336">
        <f t="shared" si="23"/>
        <v>245383.41982206237</v>
      </c>
    </row>
    <row r="79" spans="1:22" s="338" customFormat="1" ht="14.4" x14ac:dyDescent="0.3">
      <c r="A79" s="337" t="s">
        <v>112</v>
      </c>
      <c r="B79" s="333" t="s">
        <v>134</v>
      </c>
      <c r="C79" s="90">
        <f>'2028 (Cas)'!C79*1.02</f>
        <v>149419.53835645042</v>
      </c>
      <c r="D79" s="90">
        <f t="shared" si="12"/>
        <v>76.380594687003409</v>
      </c>
      <c r="E79" s="333">
        <v>37.5</v>
      </c>
      <c r="F79" s="334">
        <f t="shared" si="13"/>
        <v>19798.088832229681</v>
      </c>
      <c r="G79" s="334">
        <f t="shared" si="14"/>
        <v>9429.144622207632</v>
      </c>
      <c r="H79" s="334">
        <f t="shared" si="15"/>
        <v>1120.6465376733781</v>
      </c>
      <c r="I79" s="335">
        <f t="shared" si="16"/>
        <v>179767.4183485611</v>
      </c>
      <c r="J79" s="336">
        <f t="shared" si="17"/>
        <v>224709.27293570136</v>
      </c>
      <c r="M79" s="337" t="s">
        <v>212</v>
      </c>
      <c r="N79" s="333" t="s">
        <v>137</v>
      </c>
      <c r="O79" s="90">
        <f>'2028 (Cas)'!O79*1.02</f>
        <v>167662.47019521918</v>
      </c>
      <c r="P79" s="90">
        <f t="shared" si="18"/>
        <v>85.706055051869242</v>
      </c>
      <c r="Q79" s="333">
        <v>37.5</v>
      </c>
      <c r="R79" s="334">
        <f t="shared" si="19"/>
        <v>22215.277300866543</v>
      </c>
      <c r="S79" s="334">
        <f t="shared" si="20"/>
        <v>10348.337238536673</v>
      </c>
      <c r="T79" s="334">
        <f t="shared" si="21"/>
        <v>1257.4685264641439</v>
      </c>
      <c r="U79" s="335">
        <f t="shared" si="22"/>
        <v>201483.55326108655</v>
      </c>
      <c r="V79" s="336">
        <f t="shared" si="23"/>
        <v>251854.44157635819</v>
      </c>
    </row>
    <row r="80" spans="1:22" s="338" customFormat="1" ht="14.4" x14ac:dyDescent="0.3">
      <c r="A80" s="337" t="s">
        <v>113</v>
      </c>
      <c r="B80" s="333" t="s">
        <v>134</v>
      </c>
      <c r="C80" s="90">
        <f>'2028 (Cas)'!C80*1.02</f>
        <v>153730.92324655177</v>
      </c>
      <c r="D80" s="90">
        <f t="shared" si="12"/>
        <v>78.584497506224537</v>
      </c>
      <c r="E80" s="333">
        <v>37.5</v>
      </c>
      <c r="F80" s="334">
        <f t="shared" si="13"/>
        <v>20369.347330168112</v>
      </c>
      <c r="G80" s="334">
        <f t="shared" si="14"/>
        <v>9701.215277075984</v>
      </c>
      <c r="H80" s="334">
        <f t="shared" si="15"/>
        <v>1152.9819243491381</v>
      </c>
      <c r="I80" s="335">
        <f t="shared" si="16"/>
        <v>184954.46777814502</v>
      </c>
      <c r="J80" s="336">
        <f t="shared" si="17"/>
        <v>231193.08472268126</v>
      </c>
      <c r="M80" s="337" t="s">
        <v>213</v>
      </c>
      <c r="N80" s="333" t="s">
        <v>137</v>
      </c>
      <c r="O80" s="90">
        <f>'2028 (Cas)'!O80*1.02</f>
        <v>174838.25212674087</v>
      </c>
      <c r="P80" s="90">
        <f t="shared" si="18"/>
        <v>89.374186390666267</v>
      </c>
      <c r="Q80" s="333">
        <v>37.5</v>
      </c>
      <c r="R80" s="334">
        <f t="shared" si="19"/>
        <v>23166.068406793165</v>
      </c>
      <c r="S80" s="334">
        <f t="shared" si="20"/>
        <v>10791.235469077605</v>
      </c>
      <c r="T80" s="334">
        <f t="shared" si="21"/>
        <v>1311.2868909505564</v>
      </c>
      <c r="U80" s="335">
        <f t="shared" si="22"/>
        <v>210106.84289356219</v>
      </c>
      <c r="V80" s="336">
        <f t="shared" si="23"/>
        <v>262633.55361695273</v>
      </c>
    </row>
    <row r="81" spans="1:22" s="338" customFormat="1" ht="14.4" x14ac:dyDescent="0.3">
      <c r="A81" s="337" t="s">
        <v>114</v>
      </c>
      <c r="B81" s="333" t="s">
        <v>134</v>
      </c>
      <c r="C81" s="90">
        <f>'2028 (Cas)'!C81*1.02</f>
        <v>158036.39240546481</v>
      </c>
      <c r="D81" s="90">
        <f t="shared" si="12"/>
        <v>80.78537630950278</v>
      </c>
      <c r="E81" s="333">
        <v>37.5</v>
      </c>
      <c r="F81" s="334">
        <f t="shared" si="13"/>
        <v>20939.821993724086</v>
      </c>
      <c r="G81" s="334">
        <f t="shared" si="14"/>
        <v>9972.9126187516031</v>
      </c>
      <c r="H81" s="334">
        <f t="shared" si="15"/>
        <v>1185.2729430409861</v>
      </c>
      <c r="I81" s="335">
        <f t="shared" si="16"/>
        <v>190134.39996098151</v>
      </c>
      <c r="J81" s="336">
        <f t="shared" si="17"/>
        <v>237667.99995122687</v>
      </c>
      <c r="M81" s="337" t="s">
        <v>214</v>
      </c>
      <c r="N81" s="333" t="s">
        <v>137</v>
      </c>
      <c r="O81" s="90">
        <f>'2028 (Cas)'!O81*1.02</f>
        <v>180569.4125020568</v>
      </c>
      <c r="P81" s="90">
        <f t="shared" si="18"/>
        <v>92.303853036195164</v>
      </c>
      <c r="Q81" s="333">
        <v>37.5</v>
      </c>
      <c r="R81" s="334">
        <f t="shared" si="19"/>
        <v>23925.447156522529</v>
      </c>
      <c r="S81" s="334">
        <f t="shared" si="20"/>
        <v>11144.969851392574</v>
      </c>
      <c r="T81" s="334">
        <f t="shared" si="21"/>
        <v>1354.2705937654259</v>
      </c>
      <c r="U81" s="335">
        <f t="shared" si="22"/>
        <v>216994.10010373735</v>
      </c>
      <c r="V81" s="336">
        <f t="shared" si="23"/>
        <v>271242.62512967171</v>
      </c>
    </row>
    <row r="82" spans="1:22" s="338" customFormat="1" ht="14.4" x14ac:dyDescent="0.3">
      <c r="A82" s="337" t="s">
        <v>115</v>
      </c>
      <c r="B82" s="333" t="s">
        <v>134</v>
      </c>
      <c r="C82" s="90">
        <f>'2028 (Cas)'!C82*1.02</f>
        <v>162351.32673427922</v>
      </c>
      <c r="D82" s="90">
        <f t="shared" si="12"/>
        <v>82.991093538289704</v>
      </c>
      <c r="E82" s="333">
        <v>37.5</v>
      </c>
      <c r="F82" s="334">
        <f t="shared" si="13"/>
        <v>21511.550792291997</v>
      </c>
      <c r="G82" s="334">
        <f t="shared" si="14"/>
        <v>10245.207261535601</v>
      </c>
      <c r="H82" s="334">
        <f t="shared" si="15"/>
        <v>1217.6349505070941</v>
      </c>
      <c r="I82" s="335">
        <f t="shared" si="16"/>
        <v>195325.7197386139</v>
      </c>
      <c r="J82" s="336">
        <f t="shared" si="17"/>
        <v>244157.14967326738</v>
      </c>
      <c r="M82" s="337" t="s">
        <v>215</v>
      </c>
      <c r="N82" s="333" t="s">
        <v>137</v>
      </c>
      <c r="O82" s="90">
        <f>'2028 (Cas)'!O82*1.02</f>
        <v>186306.48860856105</v>
      </c>
      <c r="P82" s="90">
        <f t="shared" si="18"/>
        <v>95.236543697667003</v>
      </c>
      <c r="Q82" s="333">
        <v>37.5</v>
      </c>
      <c r="R82" s="334">
        <f t="shared" si="19"/>
        <v>24685.60974063434</v>
      </c>
      <c r="S82" s="334">
        <f t="shared" si="20"/>
        <v>11499.069360031148</v>
      </c>
      <c r="T82" s="334">
        <f t="shared" si="21"/>
        <v>1397.2986645642079</v>
      </c>
      <c r="U82" s="335">
        <f t="shared" si="22"/>
        <v>223888.46637379072</v>
      </c>
      <c r="V82" s="336">
        <f t="shared" si="23"/>
        <v>279860.58296723838</v>
      </c>
    </row>
    <row r="83" spans="1:22" s="338" customFormat="1" ht="14.4" x14ac:dyDescent="0.3">
      <c r="A83" s="337" t="s">
        <v>116</v>
      </c>
      <c r="B83" s="333" t="s">
        <v>134</v>
      </c>
      <c r="C83" s="90">
        <f>'2028 (Cas)'!C83*1.02</f>
        <v>169534.20754322698</v>
      </c>
      <c r="D83" s="90">
        <f t="shared" si="12"/>
        <v>86.662853696218264</v>
      </c>
      <c r="E83" s="333">
        <v>37.5</v>
      </c>
      <c r="F83" s="334">
        <f t="shared" si="13"/>
        <v>22463.282499477576</v>
      </c>
      <c r="G83" s="334">
        <f t="shared" si="14"/>
        <v>10698.484140159582</v>
      </c>
      <c r="H83" s="334">
        <f t="shared" si="15"/>
        <v>1271.5065565742022</v>
      </c>
      <c r="I83" s="335">
        <f t="shared" si="16"/>
        <v>203967.48073943835</v>
      </c>
      <c r="J83" s="336">
        <f t="shared" si="17"/>
        <v>254959.35092429793</v>
      </c>
      <c r="M83" s="337" t="s">
        <v>216</v>
      </c>
      <c r="N83" s="333" t="s">
        <v>137</v>
      </c>
      <c r="O83" s="90">
        <f>'2028 (Cas)'!O83*1.02</f>
        <v>192045.93100754073</v>
      </c>
      <c r="P83" s="90">
        <f t="shared" si="18"/>
        <v>98.170443965516014</v>
      </c>
      <c r="Q83" s="333">
        <v>37.5</v>
      </c>
      <c r="R83" s="334">
        <f t="shared" si="19"/>
        <v>25446.085858499147</v>
      </c>
      <c r="S83" s="334">
        <f t="shared" si="20"/>
        <v>11853.314919199172</v>
      </c>
      <c r="T83" s="334">
        <f t="shared" si="21"/>
        <v>1440.3444825565555</v>
      </c>
      <c r="U83" s="335">
        <f t="shared" si="22"/>
        <v>230785.67626779561</v>
      </c>
      <c r="V83" s="336">
        <f t="shared" si="23"/>
        <v>288482.09533474455</v>
      </c>
    </row>
    <row r="84" spans="1:22" s="338" customFormat="1" ht="14.4" x14ac:dyDescent="0.3">
      <c r="A84" s="337" t="s">
        <v>117</v>
      </c>
      <c r="B84" s="333" t="s">
        <v>134</v>
      </c>
      <c r="C84" s="90">
        <f>'2028 (Cas)'!C84*1.02</f>
        <v>175278.3825271574</v>
      </c>
      <c r="D84" s="90">
        <f t="shared" si="12"/>
        <v>89.599173176821665</v>
      </c>
      <c r="E84" s="333">
        <v>37.5</v>
      </c>
      <c r="F84" s="334">
        <f t="shared" si="13"/>
        <v>23224.385684848356</v>
      </c>
      <c r="G84" s="334">
        <f t="shared" si="14"/>
        <v>11060.971250309383</v>
      </c>
      <c r="H84" s="334">
        <f t="shared" si="15"/>
        <v>1314.5878689536805</v>
      </c>
      <c r="I84" s="335">
        <f t="shared" si="16"/>
        <v>210878.32733126881</v>
      </c>
      <c r="J84" s="336">
        <f t="shared" si="17"/>
        <v>263597.90916408598</v>
      </c>
      <c r="M84" s="337" t="s">
        <v>217</v>
      </c>
      <c r="N84" s="333" t="s">
        <v>137</v>
      </c>
      <c r="O84" s="90">
        <f>'2028 (Cas)'!O84*1.02</f>
        <v>223612.27262880999</v>
      </c>
      <c r="P84" s="90">
        <f t="shared" si="18"/>
        <v>114.30659303709137</v>
      </c>
      <c r="Q84" s="333">
        <v>37.5</v>
      </c>
      <c r="R84" s="334">
        <f t="shared" si="19"/>
        <v>29628.626123317325</v>
      </c>
      <c r="S84" s="334">
        <f t="shared" si="20"/>
        <v>13801.628981990938</v>
      </c>
      <c r="T84" s="334">
        <f t="shared" si="21"/>
        <v>1677.092044716075</v>
      </c>
      <c r="U84" s="335">
        <f t="shared" si="22"/>
        <v>268719.61977883428</v>
      </c>
      <c r="V84" s="336">
        <f t="shared" si="23"/>
        <v>335899.52472354285</v>
      </c>
    </row>
    <row r="85" spans="1:22" s="338" customFormat="1" ht="14.4" x14ac:dyDescent="0.3">
      <c r="A85" s="337" t="s">
        <v>118</v>
      </c>
      <c r="B85" s="333" t="s">
        <v>134</v>
      </c>
      <c r="C85" s="90">
        <f>'2028 (Cas)'!C85*1.02</f>
        <v>181027.29009603849</v>
      </c>
      <c r="D85" s="90">
        <f t="shared" si="12"/>
        <v>92.537911870179414</v>
      </c>
      <c r="E85" s="333">
        <v>37.5</v>
      </c>
      <c r="F85" s="334">
        <f t="shared" si="13"/>
        <v>23986.115937725102</v>
      </c>
      <c r="G85" s="334">
        <f t="shared" si="14"/>
        <v>11423.757011013375</v>
      </c>
      <c r="H85" s="334">
        <f t="shared" si="15"/>
        <v>1357.7046757202886</v>
      </c>
      <c r="I85" s="335">
        <f t="shared" si="16"/>
        <v>217794.86772049725</v>
      </c>
      <c r="J85" s="336">
        <f t="shared" si="17"/>
        <v>272243.58465062157</v>
      </c>
    </row>
    <row r="86" spans="1:22" s="338" customFormat="1" ht="14.4" x14ac:dyDescent="0.3">
      <c r="A86" s="337" t="s">
        <v>119</v>
      </c>
      <c r="B86" s="333" t="s">
        <v>134</v>
      </c>
      <c r="C86" s="90">
        <f>'2028 (Cas)'!C86*1.02</f>
        <v>186775.01451868188</v>
      </c>
      <c r="D86" s="90">
        <f t="shared" si="12"/>
        <v>95.476045760348555</v>
      </c>
      <c r="E86" s="333">
        <v>37.5</v>
      </c>
      <c r="F86" s="334">
        <f t="shared" si="13"/>
        <v>24747.689423725351</v>
      </c>
      <c r="G86" s="334">
        <f t="shared" si="14"/>
        <v>11786.468109078814</v>
      </c>
      <c r="H86" s="334">
        <f t="shared" si="15"/>
        <v>1400.812608890114</v>
      </c>
      <c r="I86" s="335">
        <f t="shared" si="16"/>
        <v>224709.98466037618</v>
      </c>
      <c r="J86" s="336">
        <f t="shared" si="17"/>
        <v>280887.48082547024</v>
      </c>
    </row>
    <row r="87" spans="1:22" s="338" customFormat="1" ht="14.4" x14ac:dyDescent="0.3">
      <c r="A87" s="337" t="s">
        <v>120</v>
      </c>
      <c r="B87" s="333" t="s">
        <v>134</v>
      </c>
      <c r="C87" s="90">
        <f>'2028 (Cas)'!C87*1.02</f>
        <v>218387.49884322064</v>
      </c>
      <c r="D87" s="90">
        <f t="shared" si="12"/>
        <v>111.63578215627892</v>
      </c>
      <c r="E87" s="333">
        <v>37.5</v>
      </c>
      <c r="F87" s="334">
        <f t="shared" si="13"/>
        <v>28936.343596726736</v>
      </c>
      <c r="G87" s="334">
        <f t="shared" si="14"/>
        <v>13781.379148438748</v>
      </c>
      <c r="H87" s="334">
        <f t="shared" si="15"/>
        <v>1637.9062413241547</v>
      </c>
      <c r="I87" s="335">
        <f t="shared" si="16"/>
        <v>262743.12782971031</v>
      </c>
      <c r="J87" s="336">
        <f t="shared" si="17"/>
        <v>328428.90978713788</v>
      </c>
    </row>
  </sheetData>
  <mergeCells count="15">
    <mergeCell ref="V3:V4"/>
    <mergeCell ref="M3:M4"/>
    <mergeCell ref="N3:N4"/>
    <mergeCell ref="O3:O4"/>
    <mergeCell ref="P3:P4"/>
    <mergeCell ref="Q3:Q4"/>
    <mergeCell ref="U3:U4"/>
    <mergeCell ref="A1:J2"/>
    <mergeCell ref="A3:A4"/>
    <mergeCell ref="B3:B4"/>
    <mergeCell ref="C3:C4"/>
    <mergeCell ref="D3:D4"/>
    <mergeCell ref="E3:E4"/>
    <mergeCell ref="I3:I4"/>
    <mergeCell ref="J3:J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workbookViewId="0">
      <selection activeCell="F27" sqref="F27"/>
    </sheetView>
  </sheetViews>
  <sheetFormatPr defaultColWidth="9.109375" defaultRowHeight="13.2" x14ac:dyDescent="0.25"/>
  <cols>
    <col min="1" max="1" width="31.6640625" style="407" bestFit="1" customWidth="1"/>
    <col min="2" max="2" width="8.88671875" style="407" bestFit="1" customWidth="1"/>
    <col min="3" max="3" width="15.33203125" style="407" customWidth="1"/>
    <col min="4" max="4" width="11" style="407" customWidth="1"/>
    <col min="5" max="5" width="8.5546875" style="407" customWidth="1"/>
    <col min="6" max="6" width="10" style="407" customWidth="1"/>
    <col min="7" max="8" width="9.109375" style="407" customWidth="1"/>
    <col min="9" max="9" width="17.44140625" style="407" customWidth="1"/>
    <col min="10" max="10" width="16.44140625" style="131" customWidth="1"/>
    <col min="11" max="12" width="9.109375" style="407"/>
    <col min="13" max="13" width="28.5546875" style="407" bestFit="1" customWidth="1"/>
    <col min="14" max="14" width="9.6640625" style="407" customWidth="1"/>
    <col min="15" max="15" width="13.44140625" style="407" customWidth="1"/>
    <col min="16" max="16" width="10.5546875" style="407" customWidth="1"/>
    <col min="17" max="20" width="9.109375" style="407" customWidth="1"/>
    <col min="21" max="21" width="13.6640625" style="407" customWidth="1"/>
    <col min="22" max="22" width="14.109375" style="407" customWidth="1"/>
    <col min="23" max="16384" width="9.109375" style="407"/>
  </cols>
  <sheetData>
    <row r="1" spans="1:22" ht="15" customHeight="1" x14ac:dyDescent="0.25">
      <c r="A1" s="538" t="s">
        <v>2501</v>
      </c>
      <c r="B1" s="539"/>
      <c r="C1" s="539"/>
      <c r="D1" s="539"/>
      <c r="E1" s="539"/>
      <c r="F1" s="539"/>
      <c r="G1" s="539"/>
      <c r="H1" s="539"/>
      <c r="I1" s="539"/>
      <c r="J1" s="540"/>
    </row>
    <row r="2" spans="1:22" ht="15" customHeight="1" x14ac:dyDescent="0.25">
      <c r="A2" s="541"/>
      <c r="B2" s="542"/>
      <c r="C2" s="542"/>
      <c r="D2" s="542"/>
      <c r="E2" s="542"/>
      <c r="F2" s="542"/>
      <c r="G2" s="542"/>
      <c r="H2" s="542"/>
      <c r="I2" s="542"/>
      <c r="J2" s="543"/>
    </row>
    <row r="3" spans="1:22" ht="15" customHeight="1" x14ac:dyDescent="0.25">
      <c r="A3" s="534" t="s">
        <v>122</v>
      </c>
      <c r="B3" s="534" t="s">
        <v>123</v>
      </c>
      <c r="C3" s="534" t="s">
        <v>2502</v>
      </c>
      <c r="D3" s="534" t="s">
        <v>718</v>
      </c>
      <c r="E3" s="534" t="s">
        <v>126</v>
      </c>
      <c r="F3" s="410" t="s">
        <v>128</v>
      </c>
      <c r="G3" s="123"/>
      <c r="H3" s="410"/>
      <c r="I3" s="536" t="s">
        <v>130</v>
      </c>
      <c r="J3" s="532" t="s">
        <v>719</v>
      </c>
      <c r="M3" s="534" t="s">
        <v>122</v>
      </c>
      <c r="N3" s="534" t="s">
        <v>123</v>
      </c>
      <c r="O3" s="534" t="s">
        <v>2502</v>
      </c>
      <c r="P3" s="534" t="s">
        <v>718</v>
      </c>
      <c r="Q3" s="534" t="s">
        <v>126</v>
      </c>
      <c r="R3" s="410" t="s">
        <v>128</v>
      </c>
      <c r="S3" s="123"/>
      <c r="T3" s="410"/>
      <c r="U3" s="536" t="s">
        <v>130</v>
      </c>
      <c r="V3" s="532" t="s">
        <v>719</v>
      </c>
    </row>
    <row r="4" spans="1:22" ht="29.25" customHeight="1" x14ac:dyDescent="0.25">
      <c r="A4" s="535"/>
      <c r="B4" s="535"/>
      <c r="C4" s="535"/>
      <c r="D4" s="535"/>
      <c r="E4" s="535"/>
      <c r="F4" s="339">
        <v>0.13250000000000001</v>
      </c>
      <c r="G4" s="125" t="s">
        <v>2003</v>
      </c>
      <c r="H4" s="411" t="s">
        <v>132</v>
      </c>
      <c r="I4" s="537"/>
      <c r="J4" s="533"/>
      <c r="M4" s="535"/>
      <c r="N4" s="535"/>
      <c r="O4" s="535"/>
      <c r="P4" s="535"/>
      <c r="Q4" s="535"/>
      <c r="R4" s="339">
        <v>0.13250000000000001</v>
      </c>
      <c r="S4" s="125" t="s">
        <v>2004</v>
      </c>
      <c r="T4" s="411" t="s">
        <v>132</v>
      </c>
      <c r="U4" s="537"/>
      <c r="V4" s="533"/>
    </row>
    <row r="5" spans="1:22" s="338" customFormat="1" ht="14.4" x14ac:dyDescent="0.3">
      <c r="A5" s="337" t="s">
        <v>133</v>
      </c>
      <c r="B5" s="333" t="s">
        <v>134</v>
      </c>
      <c r="C5" s="90">
        <f>'2029 (Cas)'!C5*1.02</f>
        <v>0</v>
      </c>
      <c r="D5" s="90">
        <f>+C5*12/313/75</f>
        <v>0</v>
      </c>
      <c r="E5" s="333">
        <v>37.5</v>
      </c>
      <c r="F5" s="334">
        <f>C5*F$4</f>
        <v>0</v>
      </c>
      <c r="G5" s="334">
        <f>(C5+F5)*5.5722%</f>
        <v>0</v>
      </c>
      <c r="H5" s="334">
        <f>(C5)*0.75%</f>
        <v>0</v>
      </c>
      <c r="I5" s="335">
        <f>C5+F5+G5+H5</f>
        <v>0</v>
      </c>
      <c r="J5" s="336">
        <f>I5*1.25</f>
        <v>0</v>
      </c>
      <c r="M5" s="337" t="s">
        <v>136</v>
      </c>
      <c r="N5" s="333" t="s">
        <v>137</v>
      </c>
      <c r="O5" s="90">
        <f>'2029 (Cas)'!O5*1.02</f>
        <v>60306.667465068575</v>
      </c>
      <c r="P5" s="90">
        <f>+O5*12/313/75</f>
        <v>30.827689439012691</v>
      </c>
      <c r="Q5" s="333">
        <v>37.5</v>
      </c>
      <c r="R5" s="334">
        <f>O5*R$4</f>
        <v>7990.6334391215869</v>
      </c>
      <c r="S5" s="334">
        <f>(O5+R5)*5.45%</f>
        <v>3722.2028992783639</v>
      </c>
      <c r="T5" s="334">
        <f>(O5)*0.75%</f>
        <v>452.30000598801428</v>
      </c>
      <c r="U5" s="335">
        <f>O5+R5+S5+T5</f>
        <v>72471.803809456542</v>
      </c>
      <c r="V5" s="336">
        <f>U5*1.25</f>
        <v>90589.754761820674</v>
      </c>
    </row>
    <row r="6" spans="1:22" s="338" customFormat="1" ht="14.4" x14ac:dyDescent="0.3">
      <c r="A6" s="337" t="s">
        <v>138</v>
      </c>
      <c r="B6" s="333" t="s">
        <v>134</v>
      </c>
      <c r="C6" s="90">
        <f>'2029 (Cas)'!C6*1.02</f>
        <v>0</v>
      </c>
      <c r="D6" s="90">
        <f t="shared" ref="D6:D69" si="0">+C6*12/313/75</f>
        <v>0</v>
      </c>
      <c r="E6" s="333">
        <v>37.5</v>
      </c>
      <c r="F6" s="334">
        <f t="shared" ref="F6:F69" si="1">C6*F$4</f>
        <v>0</v>
      </c>
      <c r="G6" s="334">
        <f t="shared" ref="G6:G69" si="2">(C6+F6)*5.5722%</f>
        <v>0</v>
      </c>
      <c r="H6" s="334">
        <f t="shared" ref="H6:H69" si="3">(C6)*0.75%</f>
        <v>0</v>
      </c>
      <c r="I6" s="335">
        <f t="shared" ref="I6:I69" si="4">C6+F6+G6+H6</f>
        <v>0</v>
      </c>
      <c r="J6" s="336">
        <f t="shared" ref="J6:J69" si="5">I6*1.25</f>
        <v>0</v>
      </c>
      <c r="M6" s="337" t="s">
        <v>139</v>
      </c>
      <c r="N6" s="333" t="s">
        <v>137</v>
      </c>
      <c r="O6" s="90">
        <f>'2029 (Cas)'!O6*1.02</f>
        <v>61987.752628336821</v>
      </c>
      <c r="P6" s="90">
        <f t="shared" ref="P6:P69" si="6">+O6*12/313/75</f>
        <v>31.687030097552366</v>
      </c>
      <c r="Q6" s="333">
        <v>37.5</v>
      </c>
      <c r="R6" s="334">
        <f t="shared" ref="R6:R69" si="7">O6*R$4</f>
        <v>8213.3772232546289</v>
      </c>
      <c r="S6" s="334">
        <f t="shared" ref="S6:S69" si="8">(O6+R6)*5.45%</f>
        <v>3825.961576911734</v>
      </c>
      <c r="T6" s="334">
        <f t="shared" ref="T6:T69" si="9">(O6)*0.75%</f>
        <v>464.90814471252611</v>
      </c>
      <c r="U6" s="335">
        <f t="shared" ref="U6:U69" si="10">O6+R6+S6+T6</f>
        <v>74491.999573215711</v>
      </c>
      <c r="V6" s="336">
        <f t="shared" ref="V6:V69" si="11">U6*1.25</f>
        <v>93114.999466519643</v>
      </c>
    </row>
    <row r="7" spans="1:22" s="338" customFormat="1" ht="14.4" x14ac:dyDescent="0.3">
      <c r="A7" s="337" t="s">
        <v>140</v>
      </c>
      <c r="B7" s="333" t="s">
        <v>134</v>
      </c>
      <c r="C7" s="90">
        <f>'2029 (Cas)'!C7*1.02</f>
        <v>0</v>
      </c>
      <c r="D7" s="90">
        <f t="shared" si="0"/>
        <v>0</v>
      </c>
      <c r="E7" s="333">
        <v>37.5</v>
      </c>
      <c r="F7" s="334">
        <f t="shared" si="1"/>
        <v>0</v>
      </c>
      <c r="G7" s="334">
        <f t="shared" si="2"/>
        <v>0</v>
      </c>
      <c r="H7" s="334">
        <f t="shared" si="3"/>
        <v>0</v>
      </c>
      <c r="I7" s="335">
        <f t="shared" si="4"/>
        <v>0</v>
      </c>
      <c r="J7" s="336">
        <f t="shared" si="5"/>
        <v>0</v>
      </c>
      <c r="M7" s="337" t="s">
        <v>141</v>
      </c>
      <c r="N7" s="333" t="s">
        <v>137</v>
      </c>
      <c r="O7" s="90">
        <f>'2029 (Cas)'!O7*1.02</f>
        <v>63699.008020665882</v>
      </c>
      <c r="P7" s="90">
        <f t="shared" si="6"/>
        <v>32.561793237401091</v>
      </c>
      <c r="Q7" s="333">
        <v>37.5</v>
      </c>
      <c r="R7" s="334">
        <f t="shared" si="7"/>
        <v>8440.1185627382292</v>
      </c>
      <c r="S7" s="334">
        <f t="shared" si="8"/>
        <v>3931.5823987955241</v>
      </c>
      <c r="T7" s="334">
        <f t="shared" si="9"/>
        <v>477.74256015499412</v>
      </c>
      <c r="U7" s="335">
        <f t="shared" si="10"/>
        <v>76548.451542354625</v>
      </c>
      <c r="V7" s="336">
        <f t="shared" si="11"/>
        <v>95685.564427943289</v>
      </c>
    </row>
    <row r="8" spans="1:22" s="338" customFormat="1" ht="14.4" x14ac:dyDescent="0.3">
      <c r="A8" s="337" t="s">
        <v>41</v>
      </c>
      <c r="B8" s="333" t="s">
        <v>134</v>
      </c>
      <c r="C8" s="90">
        <f>'2029 (Cas)'!C8*1.02</f>
        <v>0</v>
      </c>
      <c r="D8" s="90">
        <f t="shared" si="0"/>
        <v>0</v>
      </c>
      <c r="E8" s="333">
        <v>37.5</v>
      </c>
      <c r="F8" s="334">
        <f t="shared" si="1"/>
        <v>0</v>
      </c>
      <c r="G8" s="334">
        <f t="shared" si="2"/>
        <v>0</v>
      </c>
      <c r="H8" s="334">
        <f t="shared" si="3"/>
        <v>0</v>
      </c>
      <c r="I8" s="335">
        <f t="shared" si="4"/>
        <v>0</v>
      </c>
      <c r="J8" s="336">
        <f t="shared" si="5"/>
        <v>0</v>
      </c>
      <c r="M8" s="337" t="s">
        <v>142</v>
      </c>
      <c r="N8" s="333" t="s">
        <v>137</v>
      </c>
      <c r="O8" s="90">
        <f>'2029 (Cas)'!O8*1.02</f>
        <v>65413.883840482231</v>
      </c>
      <c r="P8" s="90">
        <f t="shared" si="6"/>
        <v>33.438407075006893</v>
      </c>
      <c r="Q8" s="333">
        <v>37.5</v>
      </c>
      <c r="R8" s="334">
        <f t="shared" si="7"/>
        <v>8667.3396088638965</v>
      </c>
      <c r="S8" s="334">
        <f t="shared" si="8"/>
        <v>4037.4266779893642</v>
      </c>
      <c r="T8" s="334">
        <f t="shared" si="9"/>
        <v>490.60412880361673</v>
      </c>
      <c r="U8" s="335">
        <f t="shared" si="10"/>
        <v>78609.254256139116</v>
      </c>
      <c r="V8" s="336">
        <f t="shared" si="11"/>
        <v>98261.567820173892</v>
      </c>
    </row>
    <row r="9" spans="1:22" s="338" customFormat="1" ht="14.4" x14ac:dyDescent="0.3">
      <c r="A9" s="337" t="s">
        <v>42</v>
      </c>
      <c r="B9" s="333" t="s">
        <v>134</v>
      </c>
      <c r="C9" s="90">
        <f>'2029 (Cas)'!C9*1.02</f>
        <v>0</v>
      </c>
      <c r="D9" s="90">
        <f t="shared" si="0"/>
        <v>0</v>
      </c>
      <c r="E9" s="333">
        <v>37.5</v>
      </c>
      <c r="F9" s="334">
        <f t="shared" si="1"/>
        <v>0</v>
      </c>
      <c r="G9" s="334">
        <f t="shared" si="2"/>
        <v>0</v>
      </c>
      <c r="H9" s="334">
        <f t="shared" si="3"/>
        <v>0</v>
      </c>
      <c r="I9" s="335">
        <f t="shared" si="4"/>
        <v>0</v>
      </c>
      <c r="J9" s="336">
        <f t="shared" si="5"/>
        <v>0</v>
      </c>
      <c r="M9" s="337" t="s">
        <v>143</v>
      </c>
      <c r="N9" s="333" t="s">
        <v>137</v>
      </c>
      <c r="O9" s="90">
        <f>'2029 (Cas)'!O9*1.02</f>
        <v>67128.759660298558</v>
      </c>
      <c r="P9" s="90">
        <f t="shared" si="6"/>
        <v>34.315020912612681</v>
      </c>
      <c r="Q9" s="333">
        <v>37.5</v>
      </c>
      <c r="R9" s="334">
        <f t="shared" si="7"/>
        <v>8894.5606549895601</v>
      </c>
      <c r="S9" s="334">
        <f t="shared" si="8"/>
        <v>4143.270957183202</v>
      </c>
      <c r="T9" s="334">
        <f t="shared" si="9"/>
        <v>503.46569745223917</v>
      </c>
      <c r="U9" s="335">
        <f t="shared" si="10"/>
        <v>80670.056969923564</v>
      </c>
      <c r="V9" s="336">
        <f t="shared" si="11"/>
        <v>100837.57121240445</v>
      </c>
    </row>
    <row r="10" spans="1:22" s="338" customFormat="1" ht="14.4" x14ac:dyDescent="0.3">
      <c r="A10" s="337" t="s">
        <v>43</v>
      </c>
      <c r="B10" s="333" t="s">
        <v>134</v>
      </c>
      <c r="C10" s="90">
        <f>'2029 (Cas)'!C10*1.02</f>
        <v>0</v>
      </c>
      <c r="D10" s="90">
        <f t="shared" si="0"/>
        <v>0</v>
      </c>
      <c r="E10" s="333">
        <v>37.5</v>
      </c>
      <c r="F10" s="334">
        <f t="shared" si="1"/>
        <v>0</v>
      </c>
      <c r="G10" s="334">
        <f t="shared" si="2"/>
        <v>0</v>
      </c>
      <c r="H10" s="334">
        <f t="shared" si="3"/>
        <v>0</v>
      </c>
      <c r="I10" s="335">
        <f t="shared" si="4"/>
        <v>0</v>
      </c>
      <c r="J10" s="336">
        <f t="shared" si="5"/>
        <v>0</v>
      </c>
      <c r="M10" s="337" t="s">
        <v>144</v>
      </c>
      <c r="N10" s="333" t="s">
        <v>137</v>
      </c>
      <c r="O10" s="90">
        <f>'2029 (Cas)'!O10*1.02</f>
        <v>68029.039295473092</v>
      </c>
      <c r="P10" s="90">
        <f t="shared" si="6"/>
        <v>34.775227754874429</v>
      </c>
      <c r="Q10" s="333">
        <v>37.5</v>
      </c>
      <c r="R10" s="334">
        <f t="shared" si="7"/>
        <v>9013.8477066501855</v>
      </c>
      <c r="S10" s="334">
        <f t="shared" si="8"/>
        <v>4198.8373416157183</v>
      </c>
      <c r="T10" s="334">
        <f t="shared" si="9"/>
        <v>510.21779471604816</v>
      </c>
      <c r="U10" s="335">
        <f t="shared" si="10"/>
        <v>81751.942138455037</v>
      </c>
      <c r="V10" s="336">
        <f t="shared" si="11"/>
        <v>102189.9276730688</v>
      </c>
    </row>
    <row r="11" spans="1:22" s="338" customFormat="1" ht="14.4" x14ac:dyDescent="0.3">
      <c r="A11" s="337" t="s">
        <v>44</v>
      </c>
      <c r="B11" s="333" t="s">
        <v>134</v>
      </c>
      <c r="C11" s="90">
        <f>'2029 (Cas)'!C11*1.02</f>
        <v>58894.700745022761</v>
      </c>
      <c r="D11" s="90">
        <f t="shared" si="0"/>
        <v>30.10591731374965</v>
      </c>
      <c r="E11" s="333">
        <v>37.5</v>
      </c>
      <c r="F11" s="334">
        <f t="shared" si="1"/>
        <v>7803.547848715516</v>
      </c>
      <c r="G11" s="334">
        <f t="shared" si="2"/>
        <v>3716.5598081402836</v>
      </c>
      <c r="H11" s="334">
        <f t="shared" si="3"/>
        <v>441.7102555876707</v>
      </c>
      <c r="I11" s="335">
        <f t="shared" si="4"/>
        <v>70856.518657466237</v>
      </c>
      <c r="J11" s="336">
        <f t="shared" si="5"/>
        <v>88570.648321832792</v>
      </c>
      <c r="M11" s="337" t="s">
        <v>145</v>
      </c>
      <c r="N11" s="333" t="s">
        <v>137</v>
      </c>
      <c r="O11" s="90">
        <f>'2029 (Cas)'!O11*1.02</f>
        <v>68931.732548972475</v>
      </c>
      <c r="P11" s="90">
        <f t="shared" si="6"/>
        <v>35.236668395640883</v>
      </c>
      <c r="Q11" s="333">
        <v>37.5</v>
      </c>
      <c r="R11" s="334">
        <f t="shared" si="7"/>
        <v>9133.4545627388543</v>
      </c>
      <c r="S11" s="334">
        <f t="shared" si="8"/>
        <v>4254.5526975882676</v>
      </c>
      <c r="T11" s="334">
        <f t="shared" si="9"/>
        <v>516.98799411729351</v>
      </c>
      <c r="U11" s="335">
        <f t="shared" si="10"/>
        <v>82836.727803416899</v>
      </c>
      <c r="V11" s="336">
        <f t="shared" si="11"/>
        <v>103545.90975427112</v>
      </c>
    </row>
    <row r="12" spans="1:22" s="338" customFormat="1" ht="14.4" x14ac:dyDescent="0.3">
      <c r="A12" s="337" t="s">
        <v>45</v>
      </c>
      <c r="B12" s="333" t="s">
        <v>134</v>
      </c>
      <c r="C12" s="90">
        <f>'2029 (Cas)'!C12*1.02</f>
        <v>60125.646090703733</v>
      </c>
      <c r="D12" s="90">
        <f t="shared" si="0"/>
        <v>30.735154551158459</v>
      </c>
      <c r="E12" s="333">
        <v>37.5</v>
      </c>
      <c r="F12" s="334">
        <f t="shared" si="1"/>
        <v>7966.6481070182454</v>
      </c>
      <c r="G12" s="334">
        <f t="shared" si="2"/>
        <v>3794.2388172854635</v>
      </c>
      <c r="H12" s="334">
        <f t="shared" si="3"/>
        <v>450.94234568027798</v>
      </c>
      <c r="I12" s="335">
        <f t="shared" si="4"/>
        <v>72337.47536068772</v>
      </c>
      <c r="J12" s="336">
        <f t="shared" si="5"/>
        <v>90421.844200859647</v>
      </c>
      <c r="M12" s="337" t="s">
        <v>146</v>
      </c>
      <c r="N12" s="333" t="s">
        <v>137</v>
      </c>
      <c r="O12" s="90">
        <f>'2029 (Cas)'!O12*1.02</f>
        <v>70669.537742875036</v>
      </c>
      <c r="P12" s="90">
        <f t="shared" si="6"/>
        <v>36.125003319041554</v>
      </c>
      <c r="Q12" s="333">
        <v>37.5</v>
      </c>
      <c r="R12" s="334">
        <f t="shared" si="7"/>
        <v>9363.7137509309432</v>
      </c>
      <c r="S12" s="334">
        <f t="shared" si="8"/>
        <v>4361.8122064124254</v>
      </c>
      <c r="T12" s="334">
        <f t="shared" si="9"/>
        <v>530.02153307156277</v>
      </c>
      <c r="U12" s="335">
        <f t="shared" si="10"/>
        <v>84925.085233289952</v>
      </c>
      <c r="V12" s="336">
        <f t="shared" si="11"/>
        <v>106156.35654161245</v>
      </c>
    </row>
    <row r="13" spans="1:22" s="338" customFormat="1" ht="14.4" x14ac:dyDescent="0.3">
      <c r="A13" s="337" t="s">
        <v>46</v>
      </c>
      <c r="B13" s="333" t="s">
        <v>134</v>
      </c>
      <c r="C13" s="90">
        <f>'2029 (Cas)'!C13*1.02</f>
        <v>61367.452718846602</v>
      </c>
      <c r="D13" s="90">
        <f t="shared" si="0"/>
        <v>31.369943881838516</v>
      </c>
      <c r="E13" s="333">
        <v>37.5</v>
      </c>
      <c r="F13" s="334">
        <f t="shared" si="1"/>
        <v>8131.1874852471756</v>
      </c>
      <c r="G13" s="334">
        <f t="shared" si="2"/>
        <v>3872.6032294525135</v>
      </c>
      <c r="H13" s="334">
        <f t="shared" si="3"/>
        <v>460.2558953913495</v>
      </c>
      <c r="I13" s="335">
        <f t="shared" si="4"/>
        <v>73831.499328937643</v>
      </c>
      <c r="J13" s="336">
        <f t="shared" si="5"/>
        <v>92289.374161172047</v>
      </c>
      <c r="M13" s="337" t="s">
        <v>147</v>
      </c>
      <c r="N13" s="333" t="s">
        <v>137</v>
      </c>
      <c r="O13" s="90">
        <f>'2029 (Cas)'!O13*1.02</f>
        <v>71744.804706602241</v>
      </c>
      <c r="P13" s="90">
        <f t="shared" si="6"/>
        <v>36.674660552895709</v>
      </c>
      <c r="Q13" s="333">
        <v>37.5</v>
      </c>
      <c r="R13" s="334">
        <f t="shared" si="7"/>
        <v>9506.186623624797</v>
      </c>
      <c r="S13" s="334">
        <f t="shared" si="8"/>
        <v>4428.1790274973737</v>
      </c>
      <c r="T13" s="334">
        <f t="shared" si="9"/>
        <v>538.08603529951677</v>
      </c>
      <c r="U13" s="335">
        <f t="shared" si="10"/>
        <v>86217.256393023941</v>
      </c>
      <c r="V13" s="336">
        <f t="shared" si="11"/>
        <v>107771.57049127993</v>
      </c>
    </row>
    <row r="14" spans="1:22" s="338" customFormat="1" ht="14.4" x14ac:dyDescent="0.3">
      <c r="A14" s="337" t="s">
        <v>47</v>
      </c>
      <c r="B14" s="333" t="s">
        <v>134</v>
      </c>
      <c r="C14" s="90">
        <f>'2029 (Cas)'!C14*1.02</f>
        <v>63217.491164855368</v>
      </c>
      <c r="D14" s="90">
        <f t="shared" si="0"/>
        <v>32.315650435708811</v>
      </c>
      <c r="E14" s="333">
        <v>37.5</v>
      </c>
      <c r="F14" s="334">
        <f t="shared" si="1"/>
        <v>8376.3175793433365</v>
      </c>
      <c r="G14" s="334">
        <f t="shared" si="2"/>
        <v>3989.3502108442394</v>
      </c>
      <c r="H14" s="334">
        <f t="shared" si="3"/>
        <v>474.13118373641527</v>
      </c>
      <c r="I14" s="335">
        <f t="shared" si="4"/>
        <v>76057.290138779354</v>
      </c>
      <c r="J14" s="336">
        <f t="shared" si="5"/>
        <v>95071.612673474185</v>
      </c>
      <c r="M14" s="337" t="s">
        <v>148</v>
      </c>
      <c r="N14" s="333" t="s">
        <v>137</v>
      </c>
      <c r="O14" s="90">
        <f>'2029 (Cas)'!O14*1.02</f>
        <v>72814.037624517296</v>
      </c>
      <c r="P14" s="90">
        <f t="shared" si="6"/>
        <v>37.22123329048808</v>
      </c>
      <c r="Q14" s="333">
        <v>37.5</v>
      </c>
      <c r="R14" s="334">
        <f t="shared" si="7"/>
        <v>9647.8599852485422</v>
      </c>
      <c r="S14" s="334">
        <f t="shared" si="8"/>
        <v>4494.1734197322385</v>
      </c>
      <c r="T14" s="334">
        <f t="shared" si="9"/>
        <v>546.10528218387969</v>
      </c>
      <c r="U14" s="335">
        <f t="shared" si="10"/>
        <v>87502.176311681964</v>
      </c>
      <c r="V14" s="336">
        <f t="shared" si="11"/>
        <v>109377.72038960246</v>
      </c>
    </row>
    <row r="15" spans="1:22" s="338" customFormat="1" ht="14.4" x14ac:dyDescent="0.3">
      <c r="A15" s="337" t="s">
        <v>48</v>
      </c>
      <c r="B15" s="333" t="s">
        <v>134</v>
      </c>
      <c r="C15" s="90">
        <f>'2029 (Cas)'!C15*1.02</f>
        <v>64458.090983835806</v>
      </c>
      <c r="D15" s="90">
        <f t="shared" si="0"/>
        <v>32.949822867136511</v>
      </c>
      <c r="E15" s="333">
        <v>37.5</v>
      </c>
      <c r="F15" s="334">
        <f t="shared" si="1"/>
        <v>8540.6970553582451</v>
      </c>
      <c r="G15" s="334">
        <f t="shared" si="2"/>
        <v>4067.6384671199708</v>
      </c>
      <c r="H15" s="334">
        <f t="shared" si="3"/>
        <v>483.43568237876855</v>
      </c>
      <c r="I15" s="335">
        <f t="shared" si="4"/>
        <v>77549.862188692801</v>
      </c>
      <c r="J15" s="336">
        <f t="shared" si="5"/>
        <v>96937.327735865998</v>
      </c>
      <c r="M15" s="337" t="s">
        <v>149</v>
      </c>
      <c r="N15" s="333" t="s">
        <v>137</v>
      </c>
      <c r="O15" s="90">
        <f>'2029 (Cas)'!O15*1.02</f>
        <v>74951.296651184966</v>
      </c>
      <c r="P15" s="90">
        <f t="shared" si="6"/>
        <v>38.313761866420428</v>
      </c>
      <c r="Q15" s="333">
        <v>37.5</v>
      </c>
      <c r="R15" s="334">
        <f t="shared" si="7"/>
        <v>9931.0468062820091</v>
      </c>
      <c r="S15" s="334">
        <f t="shared" si="8"/>
        <v>4626.0877184319506</v>
      </c>
      <c r="T15" s="334">
        <f t="shared" si="9"/>
        <v>562.1347248838872</v>
      </c>
      <c r="U15" s="335">
        <f t="shared" si="10"/>
        <v>90070.565900782822</v>
      </c>
      <c r="V15" s="336">
        <f t="shared" si="11"/>
        <v>112588.20737597853</v>
      </c>
    </row>
    <row r="16" spans="1:22" s="338" customFormat="1" ht="14.4" x14ac:dyDescent="0.3">
      <c r="A16" s="337" t="s">
        <v>49</v>
      </c>
      <c r="B16" s="333" t="s">
        <v>134</v>
      </c>
      <c r="C16" s="90">
        <f>'2029 (Cas)'!C16*1.02</f>
        <v>65383.713611421415</v>
      </c>
      <c r="D16" s="90">
        <f t="shared" si="0"/>
        <v>33.422984593697848</v>
      </c>
      <c r="E16" s="333">
        <v>37.5</v>
      </c>
      <c r="F16" s="334">
        <f t="shared" si="1"/>
        <v>8663.3420535133373</v>
      </c>
      <c r="G16" s="334">
        <f t="shared" si="2"/>
        <v>4126.0500357614937</v>
      </c>
      <c r="H16" s="334">
        <f t="shared" si="3"/>
        <v>490.37785208566061</v>
      </c>
      <c r="I16" s="335">
        <f t="shared" si="4"/>
        <v>78663.483552781909</v>
      </c>
      <c r="J16" s="336">
        <f t="shared" si="5"/>
        <v>98329.354440977389</v>
      </c>
      <c r="M16" s="337" t="s">
        <v>150</v>
      </c>
      <c r="N16" s="333" t="s">
        <v>137</v>
      </c>
      <c r="O16" s="90">
        <f>'2029 (Cas)'!O16*1.02</f>
        <v>77097.003341989635</v>
      </c>
      <c r="P16" s="90">
        <f t="shared" si="6"/>
        <v>39.410608737119297</v>
      </c>
      <c r="Q16" s="333">
        <v>37.5</v>
      </c>
      <c r="R16" s="334">
        <f t="shared" si="7"/>
        <v>10215.352942813628</v>
      </c>
      <c r="S16" s="334">
        <f t="shared" si="8"/>
        <v>4758.5234175217774</v>
      </c>
      <c r="T16" s="334">
        <f t="shared" si="9"/>
        <v>578.22752506492225</v>
      </c>
      <c r="U16" s="335">
        <f t="shared" si="10"/>
        <v>92649.107227389963</v>
      </c>
      <c r="V16" s="336">
        <f t="shared" si="11"/>
        <v>115811.38403423745</v>
      </c>
    </row>
    <row r="17" spans="1:22" s="338" customFormat="1" ht="14.4" x14ac:dyDescent="0.3">
      <c r="A17" s="337" t="s">
        <v>50</v>
      </c>
      <c r="B17" s="333" t="s">
        <v>134</v>
      </c>
      <c r="C17" s="90">
        <f>'2029 (Cas)'!C17*1.02</f>
        <v>66629.140667051586</v>
      </c>
      <c r="D17" s="90">
        <f t="shared" si="0"/>
        <v>34.05962462213499</v>
      </c>
      <c r="E17" s="333">
        <v>37.5</v>
      </c>
      <c r="F17" s="334">
        <f t="shared" si="1"/>
        <v>8828.3611383843363</v>
      </c>
      <c r="G17" s="334">
        <f t="shared" si="2"/>
        <v>4204.6429156024997</v>
      </c>
      <c r="H17" s="334">
        <f t="shared" si="3"/>
        <v>499.71855500288689</v>
      </c>
      <c r="I17" s="335">
        <f t="shared" si="4"/>
        <v>80161.863276041302</v>
      </c>
      <c r="J17" s="336">
        <f t="shared" si="5"/>
        <v>100202.32909505162</v>
      </c>
      <c r="M17" s="337" t="s">
        <v>151</v>
      </c>
      <c r="N17" s="333" t="s">
        <v>137</v>
      </c>
      <c r="O17" s="90">
        <f>'2029 (Cas)'!O17*1.02</f>
        <v>79235.469177819745</v>
      </c>
      <c r="P17" s="90">
        <f t="shared" si="6"/>
        <v>40.503754212304024</v>
      </c>
      <c r="Q17" s="333">
        <v>37.5</v>
      </c>
      <c r="R17" s="334">
        <f t="shared" si="7"/>
        <v>10498.699666061117</v>
      </c>
      <c r="S17" s="334">
        <f t="shared" si="8"/>
        <v>4890.512201991507</v>
      </c>
      <c r="T17" s="334">
        <f t="shared" si="9"/>
        <v>594.2660188336481</v>
      </c>
      <c r="U17" s="335">
        <f t="shared" si="10"/>
        <v>95218.947064706008</v>
      </c>
      <c r="V17" s="336">
        <f t="shared" si="11"/>
        <v>119023.68383088251</v>
      </c>
    </row>
    <row r="18" spans="1:22" s="338" customFormat="1" ht="14.4" x14ac:dyDescent="0.3">
      <c r="A18" s="337" t="s">
        <v>51</v>
      </c>
      <c r="B18" s="333" t="s">
        <v>134</v>
      </c>
      <c r="C18" s="90">
        <f>'2029 (Cas)'!C18*1.02</f>
        <v>68494.867632171969</v>
      </c>
      <c r="D18" s="90">
        <f t="shared" si="0"/>
        <v>35.013350866285997</v>
      </c>
      <c r="E18" s="333">
        <v>37.5</v>
      </c>
      <c r="F18" s="334">
        <f t="shared" si="1"/>
        <v>9075.5699612627868</v>
      </c>
      <c r="G18" s="334">
        <f t="shared" si="2"/>
        <v>4322.3799235813713</v>
      </c>
      <c r="H18" s="334">
        <f t="shared" si="3"/>
        <v>513.71150724128972</v>
      </c>
      <c r="I18" s="335">
        <f t="shared" si="4"/>
        <v>82406.529024257426</v>
      </c>
      <c r="J18" s="336">
        <f t="shared" si="5"/>
        <v>103008.16128032179</v>
      </c>
      <c r="M18" s="337" t="s">
        <v>152</v>
      </c>
      <c r="N18" s="333" t="s">
        <v>137</v>
      </c>
      <c r="O18" s="90">
        <f>'2029 (Cas)'!O18*1.02</f>
        <v>81376.348631974688</v>
      </c>
      <c r="P18" s="90">
        <f t="shared" si="6"/>
        <v>41.598133485993451</v>
      </c>
      <c r="Q18" s="333">
        <v>37.5</v>
      </c>
      <c r="R18" s="334">
        <f t="shared" si="7"/>
        <v>10782.366193736647</v>
      </c>
      <c r="S18" s="334">
        <f t="shared" si="8"/>
        <v>5022.6499580012678</v>
      </c>
      <c r="T18" s="334">
        <f t="shared" si="9"/>
        <v>610.32261473981009</v>
      </c>
      <c r="U18" s="335">
        <f t="shared" si="10"/>
        <v>97791.687398452414</v>
      </c>
      <c r="V18" s="336">
        <f t="shared" si="11"/>
        <v>122239.60924806552</v>
      </c>
    </row>
    <row r="19" spans="1:22" s="338" customFormat="1" ht="14.4" x14ac:dyDescent="0.3">
      <c r="A19" s="337" t="s">
        <v>52</v>
      </c>
      <c r="B19" s="333" t="s">
        <v>134</v>
      </c>
      <c r="C19" s="90">
        <f>'2029 (Cas)'!C19*1.02</f>
        <v>70360.594597292351</v>
      </c>
      <c r="D19" s="90">
        <f t="shared" si="0"/>
        <v>35.967077110436982</v>
      </c>
      <c r="E19" s="333">
        <v>37.5</v>
      </c>
      <c r="F19" s="334">
        <f t="shared" si="1"/>
        <v>9322.7787841412373</v>
      </c>
      <c r="G19" s="334">
        <f t="shared" si="2"/>
        <v>4440.1169315602419</v>
      </c>
      <c r="H19" s="334">
        <f t="shared" si="3"/>
        <v>527.70445947969256</v>
      </c>
      <c r="I19" s="335">
        <f t="shared" si="4"/>
        <v>84651.194772473522</v>
      </c>
      <c r="J19" s="336">
        <f t="shared" si="5"/>
        <v>105813.99346559191</v>
      </c>
      <c r="M19" s="337" t="s">
        <v>153</v>
      </c>
      <c r="N19" s="333" t="s">
        <v>137</v>
      </c>
      <c r="O19" s="90">
        <f>'2029 (Cas)'!O19*1.02</f>
        <v>83688.594987195043</v>
      </c>
      <c r="P19" s="90">
        <f t="shared" si="6"/>
        <v>42.780112453518228</v>
      </c>
      <c r="Q19" s="333">
        <v>37.5</v>
      </c>
      <c r="R19" s="334">
        <f t="shared" si="7"/>
        <v>11088.738835803344</v>
      </c>
      <c r="S19" s="334">
        <f t="shared" si="8"/>
        <v>5165.3646933534128</v>
      </c>
      <c r="T19" s="334">
        <f t="shared" si="9"/>
        <v>627.66446240396283</v>
      </c>
      <c r="U19" s="335">
        <f t="shared" si="10"/>
        <v>100570.36297875577</v>
      </c>
      <c r="V19" s="336">
        <f t="shared" si="11"/>
        <v>125712.95372344472</v>
      </c>
    </row>
    <row r="20" spans="1:22" s="338" customFormat="1" ht="14.4" x14ac:dyDescent="0.3">
      <c r="A20" s="337" t="s">
        <v>53</v>
      </c>
      <c r="B20" s="333" t="s">
        <v>134</v>
      </c>
      <c r="C20" s="90">
        <f>'2029 (Cas)'!C20*1.02</f>
        <v>72229.94198990005</v>
      </c>
      <c r="D20" s="90">
        <f t="shared" si="0"/>
        <v>36.922654052345074</v>
      </c>
      <c r="E20" s="333">
        <v>37.5</v>
      </c>
      <c r="F20" s="334">
        <f t="shared" si="1"/>
        <v>9570.4673136617566</v>
      </c>
      <c r="G20" s="334">
        <f t="shared" si="2"/>
        <v>4558.0824072130708</v>
      </c>
      <c r="H20" s="334">
        <f t="shared" si="3"/>
        <v>541.72456492425033</v>
      </c>
      <c r="I20" s="335">
        <f t="shared" si="4"/>
        <v>86900.216275699146</v>
      </c>
      <c r="J20" s="336">
        <f t="shared" si="5"/>
        <v>108625.27034462393</v>
      </c>
      <c r="M20" s="337" t="s">
        <v>154</v>
      </c>
      <c r="N20" s="333" t="s">
        <v>137</v>
      </c>
      <c r="O20" s="90">
        <f>'2029 (Cas)'!O20*1.02</f>
        <v>86029.804762313783</v>
      </c>
      <c r="P20" s="90">
        <f t="shared" si="6"/>
        <v>43.976897003099701</v>
      </c>
      <c r="Q20" s="333">
        <v>37.5</v>
      </c>
      <c r="R20" s="334">
        <f t="shared" si="7"/>
        <v>11398.949131006577</v>
      </c>
      <c r="S20" s="334">
        <f t="shared" si="8"/>
        <v>5309.8670871859595</v>
      </c>
      <c r="T20" s="334">
        <f t="shared" si="9"/>
        <v>645.22353571735334</v>
      </c>
      <c r="U20" s="335">
        <f t="shared" si="10"/>
        <v>103383.84451622367</v>
      </c>
      <c r="V20" s="336">
        <f t="shared" si="11"/>
        <v>129229.80564527959</v>
      </c>
    </row>
    <row r="21" spans="1:22" s="338" customFormat="1" ht="14.4" x14ac:dyDescent="0.3">
      <c r="A21" s="337" t="s">
        <v>54</v>
      </c>
      <c r="B21" s="333" t="s">
        <v>134</v>
      </c>
      <c r="C21" s="90">
        <f>'2029 (Cas)'!C21*1.02</f>
        <v>74094.462145857979</v>
      </c>
      <c r="D21" s="90">
        <f t="shared" si="0"/>
        <v>37.875763397243695</v>
      </c>
      <c r="E21" s="333">
        <v>37.5</v>
      </c>
      <c r="F21" s="334">
        <f t="shared" si="1"/>
        <v>9817.5162343261818</v>
      </c>
      <c r="G21" s="334">
        <f t="shared" si="2"/>
        <v>4675.7432593006206</v>
      </c>
      <c r="H21" s="334">
        <f t="shared" si="3"/>
        <v>555.70846609393482</v>
      </c>
      <c r="I21" s="335">
        <f t="shared" si="4"/>
        <v>89143.430105578707</v>
      </c>
      <c r="J21" s="336">
        <f t="shared" si="5"/>
        <v>111429.28763197339</v>
      </c>
      <c r="M21" s="337" t="s">
        <v>155</v>
      </c>
      <c r="N21" s="333" t="s">
        <v>137</v>
      </c>
      <c r="O21" s="90">
        <f>'2029 (Cas)'!O21*1.02</f>
        <v>88345.671545021411</v>
      </c>
      <c r="P21" s="90">
        <f t="shared" si="6"/>
        <v>45.16072666838155</v>
      </c>
      <c r="Q21" s="333">
        <v>37.5</v>
      </c>
      <c r="R21" s="334">
        <f t="shared" si="7"/>
        <v>11705.801479715337</v>
      </c>
      <c r="S21" s="334">
        <f t="shared" si="8"/>
        <v>5452.8052798481522</v>
      </c>
      <c r="T21" s="334">
        <f t="shared" si="9"/>
        <v>662.59253658766056</v>
      </c>
      <c r="U21" s="335">
        <f t="shared" si="10"/>
        <v>106166.87084117255</v>
      </c>
      <c r="V21" s="336">
        <f t="shared" si="11"/>
        <v>132708.58855146568</v>
      </c>
    </row>
    <row r="22" spans="1:22" s="338" customFormat="1" ht="14.4" x14ac:dyDescent="0.3">
      <c r="A22" s="337" t="s">
        <v>55</v>
      </c>
      <c r="B22" s="333" t="s">
        <v>134</v>
      </c>
      <c r="C22" s="90">
        <f>'2029 (Cas)'!C22*1.02</f>
        <v>77203.20254828372</v>
      </c>
      <c r="D22" s="90">
        <f t="shared" si="0"/>
        <v>39.464895871327144</v>
      </c>
      <c r="E22" s="333">
        <v>37.5</v>
      </c>
      <c r="F22" s="334">
        <f t="shared" si="1"/>
        <v>10229.424337647593</v>
      </c>
      <c r="G22" s="334">
        <f t="shared" si="2"/>
        <v>4871.9208353378644</v>
      </c>
      <c r="H22" s="334">
        <f t="shared" si="3"/>
        <v>579.02401911212792</v>
      </c>
      <c r="I22" s="335">
        <f t="shared" si="4"/>
        <v>92883.571740381303</v>
      </c>
      <c r="J22" s="336">
        <f t="shared" si="5"/>
        <v>116104.46467547663</v>
      </c>
      <c r="M22" s="337" t="s">
        <v>156</v>
      </c>
      <c r="N22" s="333" t="s">
        <v>137</v>
      </c>
      <c r="O22" s="90">
        <f>'2029 (Cas)'!O22*1.02</f>
        <v>89871.078326335875</v>
      </c>
      <c r="P22" s="90">
        <f t="shared" si="6"/>
        <v>45.940487323366582</v>
      </c>
      <c r="Q22" s="333">
        <v>37.5</v>
      </c>
      <c r="R22" s="334">
        <f t="shared" si="7"/>
        <v>11907.917878239505</v>
      </c>
      <c r="S22" s="334">
        <f t="shared" si="8"/>
        <v>5546.9552931493581</v>
      </c>
      <c r="T22" s="334">
        <f t="shared" si="9"/>
        <v>674.03308744751905</v>
      </c>
      <c r="U22" s="335">
        <f t="shared" si="10"/>
        <v>107999.98458517225</v>
      </c>
      <c r="V22" s="336">
        <f t="shared" si="11"/>
        <v>134999.9807314653</v>
      </c>
    </row>
    <row r="23" spans="1:22" s="338" customFormat="1" ht="14.4" x14ac:dyDescent="0.3">
      <c r="A23" s="337" t="s">
        <v>56</v>
      </c>
      <c r="B23" s="333" t="s">
        <v>134</v>
      </c>
      <c r="C23" s="90">
        <f>'2029 (Cas)'!C23*1.02</f>
        <v>79070.136322566497</v>
      </c>
      <c r="D23" s="90">
        <f t="shared" si="0"/>
        <v>40.419239014730486</v>
      </c>
      <c r="E23" s="333">
        <v>37.5</v>
      </c>
      <c r="F23" s="334">
        <f t="shared" si="1"/>
        <v>10476.793062740062</v>
      </c>
      <c r="G23" s="334">
        <f t="shared" si="2"/>
        <v>4989.7339992080515</v>
      </c>
      <c r="H23" s="334">
        <f t="shared" si="3"/>
        <v>593.02602241924876</v>
      </c>
      <c r="I23" s="335">
        <f t="shared" si="4"/>
        <v>95129.68940693386</v>
      </c>
      <c r="J23" s="336">
        <f t="shared" si="5"/>
        <v>118912.11175866732</v>
      </c>
      <c r="M23" s="337" t="s">
        <v>157</v>
      </c>
      <c r="N23" s="333" t="s">
        <v>137</v>
      </c>
      <c r="O23" s="90">
        <f>'2029 (Cas)'!O23*1.02</f>
        <v>91396.485107650369</v>
      </c>
      <c r="P23" s="90">
        <f t="shared" si="6"/>
        <v>46.720247978351622</v>
      </c>
      <c r="Q23" s="333">
        <v>37.5</v>
      </c>
      <c r="R23" s="334">
        <f t="shared" si="7"/>
        <v>12110.034276763674</v>
      </c>
      <c r="S23" s="334">
        <f t="shared" si="8"/>
        <v>5641.1053064505659</v>
      </c>
      <c r="T23" s="334">
        <f t="shared" si="9"/>
        <v>685.47363830737777</v>
      </c>
      <c r="U23" s="335">
        <f t="shared" si="10"/>
        <v>109833.09832917199</v>
      </c>
      <c r="V23" s="336">
        <f t="shared" si="11"/>
        <v>137291.37291146498</v>
      </c>
    </row>
    <row r="24" spans="1:22" s="338" customFormat="1" ht="14.4" x14ac:dyDescent="0.3">
      <c r="A24" s="337" t="s">
        <v>57</v>
      </c>
      <c r="B24" s="333" t="s">
        <v>134</v>
      </c>
      <c r="C24" s="90">
        <f>'2029 (Cas)'!C24*1.02</f>
        <v>80625.713332941785</v>
      </c>
      <c r="D24" s="90">
        <f t="shared" si="0"/>
        <v>41.214422151024557</v>
      </c>
      <c r="E24" s="333">
        <v>37.5</v>
      </c>
      <c r="F24" s="334">
        <f t="shared" si="1"/>
        <v>10682.907016614787</v>
      </c>
      <c r="G24" s="334">
        <f t="shared" si="2"/>
        <v>5087.8989431179907</v>
      </c>
      <c r="H24" s="334">
        <f t="shared" si="3"/>
        <v>604.69284999706338</v>
      </c>
      <c r="I24" s="335">
        <f t="shared" si="4"/>
        <v>97001.212142671633</v>
      </c>
      <c r="J24" s="336">
        <f t="shared" si="5"/>
        <v>121251.51517833954</v>
      </c>
      <c r="M24" s="337" t="s">
        <v>158</v>
      </c>
      <c r="N24" s="333" t="s">
        <v>137</v>
      </c>
      <c r="O24" s="90">
        <f>'2029 (Cas)'!O24*1.02</f>
        <v>94429.19653284282</v>
      </c>
      <c r="P24" s="90">
        <f t="shared" si="6"/>
        <v>48.27051579953627</v>
      </c>
      <c r="Q24" s="333">
        <v>37.5</v>
      </c>
      <c r="R24" s="334">
        <f t="shared" si="7"/>
        <v>12511.868540601674</v>
      </c>
      <c r="S24" s="334">
        <f t="shared" si="8"/>
        <v>5828.2880465027247</v>
      </c>
      <c r="T24" s="334">
        <f t="shared" si="9"/>
        <v>708.2189739963211</v>
      </c>
      <c r="U24" s="335">
        <f t="shared" si="10"/>
        <v>113477.57209394354</v>
      </c>
      <c r="V24" s="336">
        <f t="shared" si="11"/>
        <v>141846.96511742944</v>
      </c>
    </row>
    <row r="25" spans="1:22" s="338" customFormat="1" ht="14.4" x14ac:dyDescent="0.3">
      <c r="A25" s="337" t="s">
        <v>58</v>
      </c>
      <c r="B25" s="333" t="s">
        <v>134</v>
      </c>
      <c r="C25" s="90">
        <f>'2029 (Cas)'!C25*1.02</f>
        <v>82177.669915829742</v>
      </c>
      <c r="D25" s="90">
        <f t="shared" si="0"/>
        <v>42.007754589561529</v>
      </c>
      <c r="E25" s="333">
        <v>37.5</v>
      </c>
      <c r="F25" s="334">
        <f t="shared" si="1"/>
        <v>10888.541263847441</v>
      </c>
      <c r="G25" s="334">
        <f t="shared" si="2"/>
        <v>5185.8354193539708</v>
      </c>
      <c r="H25" s="334">
        <f t="shared" si="3"/>
        <v>616.33252436872306</v>
      </c>
      <c r="I25" s="335">
        <f t="shared" si="4"/>
        <v>98868.379123399878</v>
      </c>
      <c r="J25" s="336">
        <f t="shared" si="5"/>
        <v>123585.47390424984</v>
      </c>
      <c r="M25" s="337" t="s">
        <v>159</v>
      </c>
      <c r="N25" s="333" t="s">
        <v>137</v>
      </c>
      <c r="O25" s="90">
        <f>'2029 (Cas)'!O25*1.02</f>
        <v>97452.253484735847</v>
      </c>
      <c r="P25" s="90">
        <f t="shared" si="6"/>
        <v>49.815848426702033</v>
      </c>
      <c r="Q25" s="333">
        <v>37.5</v>
      </c>
      <c r="R25" s="334">
        <f t="shared" si="7"/>
        <v>12912.4235867275</v>
      </c>
      <c r="S25" s="334">
        <f t="shared" si="8"/>
        <v>6014.8749003947523</v>
      </c>
      <c r="T25" s="334">
        <f t="shared" si="9"/>
        <v>730.89190113551888</v>
      </c>
      <c r="U25" s="335">
        <f t="shared" si="10"/>
        <v>117110.44387299362</v>
      </c>
      <c r="V25" s="336">
        <f t="shared" si="11"/>
        <v>146388.05484124203</v>
      </c>
    </row>
    <row r="26" spans="1:22" s="338" customFormat="1" ht="14.4" x14ac:dyDescent="0.3">
      <c r="A26" s="337" t="s">
        <v>59</v>
      </c>
      <c r="B26" s="333" t="s">
        <v>134</v>
      </c>
      <c r="C26" s="90">
        <f>'2029 (Cas)'!C26*1.02</f>
        <v>83424.303780622373</v>
      </c>
      <c r="D26" s="90">
        <f t="shared" si="0"/>
        <v>42.645011517251056</v>
      </c>
      <c r="E26" s="333">
        <v>37.5</v>
      </c>
      <c r="F26" s="334">
        <f t="shared" si="1"/>
        <v>11053.720250932465</v>
      </c>
      <c r="G26" s="334">
        <f t="shared" si="2"/>
        <v>5264.5044550862985</v>
      </c>
      <c r="H26" s="334">
        <f t="shared" si="3"/>
        <v>625.6822783546678</v>
      </c>
      <c r="I26" s="335">
        <f t="shared" si="4"/>
        <v>100368.21076499581</v>
      </c>
      <c r="J26" s="336">
        <f t="shared" si="5"/>
        <v>125460.26345624475</v>
      </c>
      <c r="M26" s="337" t="s">
        <v>160</v>
      </c>
      <c r="N26" s="333" t="s">
        <v>137</v>
      </c>
      <c r="O26" s="90">
        <f>'2029 (Cas)'!O26*1.02</f>
        <v>100507.89428401449</v>
      </c>
      <c r="P26" s="90">
        <f t="shared" si="6"/>
        <v>51.377837333681526</v>
      </c>
      <c r="Q26" s="333">
        <v>37.5</v>
      </c>
      <c r="R26" s="334">
        <f t="shared" si="7"/>
        <v>13317.29599263192</v>
      </c>
      <c r="S26" s="334">
        <f t="shared" si="8"/>
        <v>6203.4728700772293</v>
      </c>
      <c r="T26" s="334">
        <f t="shared" si="9"/>
        <v>753.80920713010869</v>
      </c>
      <c r="U26" s="335">
        <f t="shared" si="10"/>
        <v>120782.47235385374</v>
      </c>
      <c r="V26" s="336">
        <f t="shared" si="11"/>
        <v>150978.09044231716</v>
      </c>
    </row>
    <row r="27" spans="1:22" s="338" customFormat="1" ht="14.4" x14ac:dyDescent="0.3">
      <c r="A27" s="337" t="s">
        <v>60</v>
      </c>
      <c r="B27" s="333" t="s">
        <v>134</v>
      </c>
      <c r="C27" s="90">
        <f>'2029 (Cas)'!C27*1.02</f>
        <v>85909.123846070535</v>
      </c>
      <c r="D27" s="90">
        <f t="shared" si="0"/>
        <v>43.915207077863528</v>
      </c>
      <c r="E27" s="333">
        <v>37.5</v>
      </c>
      <c r="F27" s="334">
        <f t="shared" si="1"/>
        <v>11382.958909604347</v>
      </c>
      <c r="G27" s="334">
        <f t="shared" si="2"/>
        <v>5421.3094353117149</v>
      </c>
      <c r="H27" s="334">
        <f t="shared" si="3"/>
        <v>644.31842884552896</v>
      </c>
      <c r="I27" s="335">
        <f t="shared" si="4"/>
        <v>103357.71061983213</v>
      </c>
      <c r="J27" s="336">
        <f t="shared" si="5"/>
        <v>129197.13827479017</v>
      </c>
      <c r="M27" s="337" t="s">
        <v>161</v>
      </c>
      <c r="N27" s="333" t="s">
        <v>137</v>
      </c>
      <c r="O27" s="90">
        <f>'2029 (Cas)'!O27*1.02</f>
        <v>107163.44681482881</v>
      </c>
      <c r="P27" s="90">
        <f t="shared" si="6"/>
        <v>54.780036710455633</v>
      </c>
      <c r="Q27" s="333">
        <v>37.5</v>
      </c>
      <c r="R27" s="334">
        <f t="shared" si="7"/>
        <v>14199.156702964819</v>
      </c>
      <c r="S27" s="334">
        <f t="shared" si="8"/>
        <v>6614.2618917197524</v>
      </c>
      <c r="T27" s="334">
        <f t="shared" si="9"/>
        <v>803.72585111121612</v>
      </c>
      <c r="U27" s="335">
        <f t="shared" si="10"/>
        <v>128780.5912606246</v>
      </c>
      <c r="V27" s="336">
        <f t="shared" si="11"/>
        <v>160975.73907578076</v>
      </c>
    </row>
    <row r="28" spans="1:22" s="338" customFormat="1" ht="14.4" x14ac:dyDescent="0.3">
      <c r="A28" s="337" t="s">
        <v>61</v>
      </c>
      <c r="B28" s="333" t="s">
        <v>134</v>
      </c>
      <c r="C28" s="90">
        <f>'2029 (Cas)'!C28*1.02</f>
        <v>89023.898294308412</v>
      </c>
      <c r="D28" s="90">
        <f t="shared" si="0"/>
        <v>45.507424048208776</v>
      </c>
      <c r="E28" s="333">
        <v>37.5</v>
      </c>
      <c r="F28" s="334">
        <f t="shared" si="1"/>
        <v>11795.666523995866</v>
      </c>
      <c r="G28" s="334">
        <f t="shared" si="2"/>
        <v>5617.8677908055506</v>
      </c>
      <c r="H28" s="334">
        <f t="shared" si="3"/>
        <v>667.67923720731312</v>
      </c>
      <c r="I28" s="335">
        <f t="shared" si="4"/>
        <v>107105.11184631714</v>
      </c>
      <c r="J28" s="336">
        <f t="shared" si="5"/>
        <v>133881.38980789643</v>
      </c>
      <c r="M28" s="337" t="s">
        <v>162</v>
      </c>
      <c r="N28" s="333" t="s">
        <v>137</v>
      </c>
      <c r="O28" s="90">
        <f>'2029 (Cas)'!O28*1.02</f>
        <v>110759.73811887717</v>
      </c>
      <c r="P28" s="90">
        <f t="shared" si="6"/>
        <v>56.618396482493118</v>
      </c>
      <c r="Q28" s="333">
        <v>37.5</v>
      </c>
      <c r="R28" s="334">
        <f t="shared" si="7"/>
        <v>14675.665300751225</v>
      </c>
      <c r="S28" s="334">
        <f t="shared" si="8"/>
        <v>6836.2294863697471</v>
      </c>
      <c r="T28" s="334">
        <f t="shared" si="9"/>
        <v>830.69803589157868</v>
      </c>
      <c r="U28" s="335">
        <f t="shared" si="10"/>
        <v>133102.33094188973</v>
      </c>
      <c r="V28" s="336">
        <f t="shared" si="11"/>
        <v>166377.91367736214</v>
      </c>
    </row>
    <row r="29" spans="1:22" s="338" customFormat="1" ht="14.4" x14ac:dyDescent="0.3">
      <c r="A29" s="337" t="s">
        <v>62</v>
      </c>
      <c r="B29" s="333" t="s">
        <v>134</v>
      </c>
      <c r="C29" s="90">
        <f>'2029 (Cas)'!C29*1.02</f>
        <v>92757.76584287404</v>
      </c>
      <c r="D29" s="90">
        <f t="shared" si="0"/>
        <v>47.416110335015482</v>
      </c>
      <c r="E29" s="333">
        <v>37.5</v>
      </c>
      <c r="F29" s="334">
        <f t="shared" si="1"/>
        <v>12290.40397418081</v>
      </c>
      <c r="G29" s="334">
        <f t="shared" si="2"/>
        <v>5853.4941185459293</v>
      </c>
      <c r="H29" s="334">
        <f t="shared" si="3"/>
        <v>695.68324382155527</v>
      </c>
      <c r="I29" s="335">
        <f t="shared" si="4"/>
        <v>111597.34717942233</v>
      </c>
      <c r="J29" s="336">
        <f t="shared" si="5"/>
        <v>139496.68397427793</v>
      </c>
      <c r="M29" s="337" t="s">
        <v>163</v>
      </c>
      <c r="N29" s="333" t="s">
        <v>137</v>
      </c>
      <c r="O29" s="90">
        <f>'2029 (Cas)'!O29*1.02</f>
        <v>114383.78603366147</v>
      </c>
      <c r="P29" s="90">
        <f t="shared" si="6"/>
        <v>58.470944937334934</v>
      </c>
      <c r="Q29" s="333">
        <v>37.5</v>
      </c>
      <c r="R29" s="334">
        <f t="shared" si="7"/>
        <v>15155.851649460144</v>
      </c>
      <c r="S29" s="334">
        <f t="shared" si="8"/>
        <v>7059.9102537301278</v>
      </c>
      <c r="T29" s="334">
        <f t="shared" si="9"/>
        <v>857.87839525246102</v>
      </c>
      <c r="U29" s="335">
        <f t="shared" si="10"/>
        <v>137457.42633210419</v>
      </c>
      <c r="V29" s="336">
        <f t="shared" si="11"/>
        <v>171821.78291513026</v>
      </c>
    </row>
    <row r="30" spans="1:22" s="338" customFormat="1" ht="14.4" x14ac:dyDescent="0.3">
      <c r="A30" s="337" t="s">
        <v>63</v>
      </c>
      <c r="B30" s="333" t="s">
        <v>134</v>
      </c>
      <c r="C30" s="90">
        <f>'2029 (Cas)'!C30*1.02</f>
        <v>95866.506245299723</v>
      </c>
      <c r="D30" s="90">
        <f t="shared" si="0"/>
        <v>49.005242809098903</v>
      </c>
      <c r="E30" s="333">
        <v>37.5</v>
      </c>
      <c r="F30" s="334">
        <f t="shared" si="1"/>
        <v>12702.312077502214</v>
      </c>
      <c r="G30" s="334">
        <f t="shared" si="2"/>
        <v>6049.6716945831686</v>
      </c>
      <c r="H30" s="334">
        <f t="shared" si="3"/>
        <v>718.99879683974791</v>
      </c>
      <c r="I30" s="335">
        <f t="shared" si="4"/>
        <v>115337.48881422485</v>
      </c>
      <c r="J30" s="336">
        <f t="shared" si="5"/>
        <v>144171.86101778108</v>
      </c>
      <c r="M30" s="337" t="s">
        <v>164</v>
      </c>
      <c r="N30" s="333" t="s">
        <v>137</v>
      </c>
      <c r="O30" s="90">
        <f>'2029 (Cas)'!O30*1.02</f>
        <v>116012.9784029451</v>
      </c>
      <c r="P30" s="90">
        <f t="shared" si="6"/>
        <v>59.303758928023051</v>
      </c>
      <c r="Q30" s="333">
        <v>37.5</v>
      </c>
      <c r="R30" s="334">
        <f t="shared" si="7"/>
        <v>15371.719638390226</v>
      </c>
      <c r="S30" s="334">
        <f t="shared" si="8"/>
        <v>7160.4660432527753</v>
      </c>
      <c r="T30" s="334">
        <f t="shared" si="9"/>
        <v>870.09733802208814</v>
      </c>
      <c r="U30" s="335">
        <f t="shared" si="10"/>
        <v>139415.2614226102</v>
      </c>
      <c r="V30" s="336">
        <f t="shared" si="11"/>
        <v>174269.07677826274</v>
      </c>
    </row>
    <row r="31" spans="1:22" s="338" customFormat="1" ht="14.4" x14ac:dyDescent="0.3">
      <c r="A31" s="337" t="s">
        <v>64</v>
      </c>
      <c r="B31" s="333" t="s">
        <v>134</v>
      </c>
      <c r="C31" s="90">
        <f>'2029 (Cas)'!C31*1.02</f>
        <v>97731.026401257725</v>
      </c>
      <c r="D31" s="90">
        <f t="shared" si="0"/>
        <v>49.958352153997559</v>
      </c>
      <c r="E31" s="333">
        <v>37.5</v>
      </c>
      <c r="F31" s="334">
        <f t="shared" si="1"/>
        <v>12949.360998166649</v>
      </c>
      <c r="G31" s="334">
        <f t="shared" si="2"/>
        <v>6167.3325466707247</v>
      </c>
      <c r="H31" s="334">
        <f t="shared" si="3"/>
        <v>732.98269800943285</v>
      </c>
      <c r="I31" s="335">
        <f t="shared" si="4"/>
        <v>117580.70264410455</v>
      </c>
      <c r="J31" s="336">
        <f t="shared" si="5"/>
        <v>146975.8783051307</v>
      </c>
      <c r="M31" s="337" t="s">
        <v>165</v>
      </c>
      <c r="N31" s="333" t="s">
        <v>137</v>
      </c>
      <c r="O31" s="90">
        <f>'2029 (Cas)'!O31*1.02</f>
        <v>117639.75715390391</v>
      </c>
      <c r="P31" s="90">
        <f t="shared" si="6"/>
        <v>60.135339120206467</v>
      </c>
      <c r="Q31" s="333">
        <v>37.5</v>
      </c>
      <c r="R31" s="334">
        <f t="shared" si="7"/>
        <v>15587.267822892269</v>
      </c>
      <c r="S31" s="334">
        <f t="shared" si="8"/>
        <v>7260.8728612353916</v>
      </c>
      <c r="T31" s="334">
        <f t="shared" si="9"/>
        <v>882.29817865427924</v>
      </c>
      <c r="U31" s="335">
        <f t="shared" si="10"/>
        <v>141370.19601668586</v>
      </c>
      <c r="V31" s="336">
        <f t="shared" si="11"/>
        <v>176712.74502085731</v>
      </c>
    </row>
    <row r="32" spans="1:22" s="338" customFormat="1" ht="14.4" x14ac:dyDescent="0.3">
      <c r="A32" s="337" t="s">
        <v>65</v>
      </c>
      <c r="B32" s="333" t="s">
        <v>134</v>
      </c>
      <c r="C32" s="90">
        <f>'2029 (Cas)'!C32*1.02</f>
        <v>99595.546557215668</v>
      </c>
      <c r="D32" s="90">
        <f t="shared" si="0"/>
        <v>50.911461498896188</v>
      </c>
      <c r="E32" s="333">
        <v>37.5</v>
      </c>
      <c r="F32" s="334">
        <f t="shared" si="1"/>
        <v>13196.409918831077</v>
      </c>
      <c r="G32" s="334">
        <f t="shared" si="2"/>
        <v>6284.9933987582763</v>
      </c>
      <c r="H32" s="334">
        <f t="shared" si="3"/>
        <v>746.96659917911745</v>
      </c>
      <c r="I32" s="335">
        <f t="shared" si="4"/>
        <v>119823.91647398414</v>
      </c>
      <c r="J32" s="336">
        <f t="shared" si="5"/>
        <v>149779.89559248017</v>
      </c>
      <c r="M32" s="337" t="s">
        <v>166</v>
      </c>
      <c r="N32" s="333" t="s">
        <v>137</v>
      </c>
      <c r="O32" s="90">
        <f>'2029 (Cas)'!O32*1.02</f>
        <v>120894.5214649839</v>
      </c>
      <c r="P32" s="90">
        <f t="shared" si="6"/>
        <v>61.799116403825636</v>
      </c>
      <c r="Q32" s="333">
        <v>37.5</v>
      </c>
      <c r="R32" s="334">
        <f t="shared" si="7"/>
        <v>16018.524094110368</v>
      </c>
      <c r="S32" s="334">
        <f t="shared" si="8"/>
        <v>7461.7609829706371</v>
      </c>
      <c r="T32" s="334">
        <f t="shared" si="9"/>
        <v>906.70891098737923</v>
      </c>
      <c r="U32" s="335">
        <f t="shared" si="10"/>
        <v>145281.5154530523</v>
      </c>
      <c r="V32" s="336">
        <f t="shared" si="11"/>
        <v>181601.89431631536</v>
      </c>
    </row>
    <row r="33" spans="1:22" s="338" customFormat="1" ht="14.4" x14ac:dyDescent="0.3">
      <c r="A33" s="337" t="s">
        <v>66</v>
      </c>
      <c r="B33" s="333" t="s">
        <v>134</v>
      </c>
      <c r="C33" s="90">
        <f>'2029 (Cas)'!C33*1.02</f>
        <v>101462.48033149846</v>
      </c>
      <c r="D33" s="90">
        <f t="shared" si="0"/>
        <v>51.865804642299537</v>
      </c>
      <c r="E33" s="333">
        <v>37.5</v>
      </c>
      <c r="F33" s="334">
        <f t="shared" si="1"/>
        <v>13443.778643923546</v>
      </c>
      <c r="G33" s="334">
        <f t="shared" si="2"/>
        <v>6402.8065626284642</v>
      </c>
      <c r="H33" s="334">
        <f t="shared" si="3"/>
        <v>760.96860248623841</v>
      </c>
      <c r="I33" s="335">
        <f t="shared" si="4"/>
        <v>122070.03414053671</v>
      </c>
      <c r="J33" s="336">
        <f t="shared" si="5"/>
        <v>152587.54267567088</v>
      </c>
      <c r="M33" s="337" t="s">
        <v>167</v>
      </c>
      <c r="N33" s="333" t="s">
        <v>137</v>
      </c>
      <c r="O33" s="90">
        <f>'2029 (Cas)'!O33*1.02</f>
        <v>124146.87215773904</v>
      </c>
      <c r="P33" s="90">
        <f t="shared" si="6"/>
        <v>63.461659888940083</v>
      </c>
      <c r="Q33" s="333">
        <v>37.5</v>
      </c>
      <c r="R33" s="334">
        <f t="shared" si="7"/>
        <v>16449.460560900425</v>
      </c>
      <c r="S33" s="334">
        <f t="shared" si="8"/>
        <v>7662.5001331658505</v>
      </c>
      <c r="T33" s="334">
        <f t="shared" si="9"/>
        <v>931.10154118304274</v>
      </c>
      <c r="U33" s="335">
        <f t="shared" si="10"/>
        <v>149189.93439298836</v>
      </c>
      <c r="V33" s="336">
        <f t="shared" si="11"/>
        <v>186487.41799123544</v>
      </c>
    </row>
    <row r="34" spans="1:22" s="338" customFormat="1" ht="14.4" x14ac:dyDescent="0.3">
      <c r="A34" s="337" t="s">
        <v>67</v>
      </c>
      <c r="B34" s="333" t="s">
        <v>134</v>
      </c>
      <c r="C34" s="90">
        <f>'2029 (Cas)'!C34*1.02</f>
        <v>105195.14107090168</v>
      </c>
      <c r="D34" s="90">
        <f t="shared" si="0"/>
        <v>53.7738740298539</v>
      </c>
      <c r="E34" s="333">
        <v>37.5</v>
      </c>
      <c r="F34" s="334">
        <f t="shared" si="1"/>
        <v>13938.356191894472</v>
      </c>
      <c r="G34" s="334">
        <f t="shared" si="2"/>
        <v>6638.3567344775265</v>
      </c>
      <c r="H34" s="334">
        <f t="shared" si="3"/>
        <v>788.96355803176255</v>
      </c>
      <c r="I34" s="335">
        <f t="shared" si="4"/>
        <v>126560.81755530543</v>
      </c>
      <c r="J34" s="336">
        <f t="shared" si="5"/>
        <v>158201.02194413179</v>
      </c>
      <c r="M34" s="337" t="s">
        <v>168</v>
      </c>
      <c r="N34" s="333" t="s">
        <v>137</v>
      </c>
      <c r="O34" s="90">
        <f>'2029 (Cas)'!O34*1.02</f>
        <v>127402.84327798149</v>
      </c>
      <c r="P34" s="90">
        <f t="shared" si="6"/>
        <v>65.126054071811623</v>
      </c>
      <c r="Q34" s="333">
        <v>37.5</v>
      </c>
      <c r="R34" s="334">
        <f t="shared" si="7"/>
        <v>16880.876734332549</v>
      </c>
      <c r="S34" s="334">
        <f t="shared" si="8"/>
        <v>7863.4627406711152</v>
      </c>
      <c r="T34" s="334">
        <f t="shared" si="9"/>
        <v>955.52132458486119</v>
      </c>
      <c r="U34" s="335">
        <f t="shared" si="10"/>
        <v>153102.70407757003</v>
      </c>
      <c r="V34" s="336">
        <f t="shared" si="11"/>
        <v>191378.38009696253</v>
      </c>
    </row>
    <row r="35" spans="1:22" s="338" customFormat="1" ht="14.4" x14ac:dyDescent="0.3">
      <c r="A35" s="337" t="s">
        <v>68</v>
      </c>
      <c r="B35" s="333" t="s">
        <v>134</v>
      </c>
      <c r="C35" s="90">
        <f>'2029 (Cas)'!C35*1.02</f>
        <v>108926.59500114246</v>
      </c>
      <c r="D35" s="90">
        <f t="shared" si="0"/>
        <v>55.681326518155885</v>
      </c>
      <c r="E35" s="333">
        <v>37.5</v>
      </c>
      <c r="F35" s="334">
        <f t="shared" si="1"/>
        <v>14432.773837651377</v>
      </c>
      <c r="G35" s="334">
        <f t="shared" si="2"/>
        <v>6873.8307504352688</v>
      </c>
      <c r="H35" s="334">
        <f t="shared" si="3"/>
        <v>816.94946250856844</v>
      </c>
      <c r="I35" s="335">
        <f t="shared" si="4"/>
        <v>131050.14905173767</v>
      </c>
      <c r="J35" s="336">
        <f t="shared" si="5"/>
        <v>163812.68631467209</v>
      </c>
      <c r="M35" s="337" t="s">
        <v>169</v>
      </c>
      <c r="N35" s="333" t="s">
        <v>137</v>
      </c>
      <c r="O35" s="90">
        <f>'2029 (Cas)'!O35*1.02</f>
        <v>131629.0889648195</v>
      </c>
      <c r="P35" s="90">
        <f t="shared" si="6"/>
        <v>67.286435253581857</v>
      </c>
      <c r="Q35" s="333">
        <v>37.5</v>
      </c>
      <c r="R35" s="334">
        <f t="shared" si="7"/>
        <v>17440.854287838585</v>
      </c>
      <c r="S35" s="334">
        <f t="shared" si="8"/>
        <v>8124.3119072698664</v>
      </c>
      <c r="T35" s="334">
        <f t="shared" si="9"/>
        <v>987.2181672361462</v>
      </c>
      <c r="U35" s="335">
        <f t="shared" si="10"/>
        <v>158181.4733271641</v>
      </c>
      <c r="V35" s="336">
        <f t="shared" si="11"/>
        <v>197726.84165895512</v>
      </c>
    </row>
    <row r="36" spans="1:22" s="338" customFormat="1" ht="14.4" x14ac:dyDescent="0.3">
      <c r="A36" s="337" t="s">
        <v>69</v>
      </c>
      <c r="B36" s="333" t="s">
        <v>134</v>
      </c>
      <c r="C36" s="90">
        <f>'2029 (Cas)'!C36*1.02</f>
        <v>112658.04893138324</v>
      </c>
      <c r="D36" s="90">
        <f t="shared" si="0"/>
        <v>57.588779006457884</v>
      </c>
      <c r="E36" s="333">
        <v>37.5</v>
      </c>
      <c r="F36" s="334">
        <f t="shared" si="1"/>
        <v>14927.19148340828</v>
      </c>
      <c r="G36" s="334">
        <f t="shared" si="2"/>
        <v>7109.304766393012</v>
      </c>
      <c r="H36" s="334">
        <f t="shared" si="3"/>
        <v>844.93536698537423</v>
      </c>
      <c r="I36" s="335">
        <f t="shared" si="4"/>
        <v>135539.48054816993</v>
      </c>
      <c r="J36" s="336">
        <f t="shared" si="5"/>
        <v>169424.35068521241</v>
      </c>
      <c r="M36" s="337" t="s">
        <v>170</v>
      </c>
      <c r="N36" s="333" t="s">
        <v>137</v>
      </c>
      <c r="O36" s="90">
        <f>'2029 (Cas)'!O36*1.02</f>
        <v>135832.40527757132</v>
      </c>
      <c r="P36" s="90">
        <f t="shared" si="6"/>
        <v>69.43509534955723</v>
      </c>
      <c r="Q36" s="333">
        <v>37.5</v>
      </c>
      <c r="R36" s="334">
        <f t="shared" si="7"/>
        <v>17997.793699278202</v>
      </c>
      <c r="S36" s="334">
        <f t="shared" si="8"/>
        <v>8383.7458442382995</v>
      </c>
      <c r="T36" s="334">
        <f t="shared" si="9"/>
        <v>1018.7430395817848</v>
      </c>
      <c r="U36" s="335">
        <f t="shared" si="10"/>
        <v>163232.6878606696</v>
      </c>
      <c r="V36" s="336">
        <f t="shared" si="11"/>
        <v>204040.85982583699</v>
      </c>
    </row>
    <row r="37" spans="1:22" s="338" customFormat="1" ht="14.4" x14ac:dyDescent="0.3">
      <c r="A37" s="337" t="s">
        <v>70</v>
      </c>
      <c r="B37" s="333" t="s">
        <v>134</v>
      </c>
      <c r="C37" s="90">
        <f>'2029 (Cas)'!C37*1.02</f>
        <v>117008.59596195178</v>
      </c>
      <c r="D37" s="90">
        <f t="shared" si="0"/>
        <v>59.812700811221369</v>
      </c>
      <c r="E37" s="333">
        <v>37.5</v>
      </c>
      <c r="F37" s="334">
        <f t="shared" si="1"/>
        <v>15503.638964958613</v>
      </c>
      <c r="G37" s="334">
        <f t="shared" si="2"/>
        <v>7383.8467545973008</v>
      </c>
      <c r="H37" s="334">
        <f t="shared" si="3"/>
        <v>877.56446971463834</v>
      </c>
      <c r="I37" s="335">
        <f t="shared" si="4"/>
        <v>140773.64615122235</v>
      </c>
      <c r="J37" s="336">
        <f t="shared" si="5"/>
        <v>175967.05768902792</v>
      </c>
      <c r="M37" s="337" t="s">
        <v>171</v>
      </c>
      <c r="N37" s="333" t="s">
        <v>137</v>
      </c>
      <c r="O37" s="90">
        <f>'2029 (Cas)'!O37*1.02</f>
        <v>140022.44668953639</v>
      </c>
      <c r="P37" s="90">
        <f t="shared" si="6"/>
        <v>71.576969553756626</v>
      </c>
      <c r="Q37" s="333">
        <v>37.5</v>
      </c>
      <c r="R37" s="334">
        <f t="shared" si="7"/>
        <v>18552.974186363572</v>
      </c>
      <c r="S37" s="334">
        <f t="shared" si="8"/>
        <v>8642.3604377365482</v>
      </c>
      <c r="T37" s="334">
        <f t="shared" si="9"/>
        <v>1050.1683501715229</v>
      </c>
      <c r="U37" s="335">
        <f t="shared" si="10"/>
        <v>168267.94966380805</v>
      </c>
      <c r="V37" s="336">
        <f t="shared" si="11"/>
        <v>210334.93707976007</v>
      </c>
    </row>
    <row r="38" spans="1:22" s="338" customFormat="1" ht="14.4" x14ac:dyDescent="0.3">
      <c r="A38" s="337" t="s">
        <v>71</v>
      </c>
      <c r="B38" s="333" t="s">
        <v>134</v>
      </c>
      <c r="C38" s="90">
        <f>'2029 (Cas)'!C38*1.02</f>
        <v>117633.72310809174</v>
      </c>
      <c r="D38" s="90">
        <f t="shared" si="0"/>
        <v>60.132254623944661</v>
      </c>
      <c r="E38" s="333">
        <v>37.5</v>
      </c>
      <c r="F38" s="334">
        <f t="shared" si="1"/>
        <v>15586.468311822156</v>
      </c>
      <c r="G38" s="334">
        <f t="shared" si="2"/>
        <v>7423.295506300441</v>
      </c>
      <c r="H38" s="334">
        <f t="shared" si="3"/>
        <v>882.25292331068806</v>
      </c>
      <c r="I38" s="335">
        <f t="shared" si="4"/>
        <v>141525.73984952501</v>
      </c>
      <c r="J38" s="336">
        <f t="shared" si="5"/>
        <v>176907.17481190627</v>
      </c>
      <c r="M38" s="337" t="s">
        <v>172</v>
      </c>
      <c r="N38" s="333" t="s">
        <v>137</v>
      </c>
      <c r="O38" s="90">
        <f>'2029 (Cas)'!O38*1.02</f>
        <v>144220.93576563848</v>
      </c>
      <c r="P38" s="90">
        <f t="shared" si="6"/>
        <v>73.723162052722543</v>
      </c>
      <c r="Q38" s="333">
        <v>37.5</v>
      </c>
      <c r="R38" s="334">
        <f t="shared" si="7"/>
        <v>19109.273988947101</v>
      </c>
      <c r="S38" s="334">
        <f t="shared" si="8"/>
        <v>8901.4964316249134</v>
      </c>
      <c r="T38" s="334">
        <f t="shared" si="9"/>
        <v>1081.6570182422886</v>
      </c>
      <c r="U38" s="335">
        <f t="shared" si="10"/>
        <v>173313.36320445279</v>
      </c>
      <c r="V38" s="336">
        <f t="shared" si="11"/>
        <v>216641.70400556599</v>
      </c>
    </row>
    <row r="39" spans="1:22" s="338" customFormat="1" ht="14.4" x14ac:dyDescent="0.3">
      <c r="A39" s="337" t="s">
        <v>72</v>
      </c>
      <c r="B39" s="333" t="s">
        <v>134</v>
      </c>
      <c r="C39" s="90">
        <f>'2029 (Cas)'!C39*1.02</f>
        <v>121365.17703833252</v>
      </c>
      <c r="D39" s="90">
        <f t="shared" si="0"/>
        <v>62.039707112246667</v>
      </c>
      <c r="E39" s="333">
        <v>37.5</v>
      </c>
      <c r="F39" s="334">
        <f t="shared" si="1"/>
        <v>16080.885957579059</v>
      </c>
      <c r="G39" s="334">
        <f t="shared" si="2"/>
        <v>7658.7695222581842</v>
      </c>
      <c r="H39" s="334">
        <f t="shared" si="3"/>
        <v>910.23882778749385</v>
      </c>
      <c r="I39" s="335">
        <f t="shared" si="4"/>
        <v>146015.07134595726</v>
      </c>
      <c r="J39" s="336">
        <f t="shared" si="5"/>
        <v>182518.83918244657</v>
      </c>
      <c r="M39" s="337" t="s">
        <v>173</v>
      </c>
      <c r="N39" s="333" t="s">
        <v>137</v>
      </c>
      <c r="O39" s="90">
        <f>'2029 (Cas)'!O39*1.02</f>
        <v>153133.22143020129</v>
      </c>
      <c r="P39" s="90">
        <f t="shared" si="6"/>
        <v>78.2789630314128</v>
      </c>
      <c r="Q39" s="333">
        <v>37.5</v>
      </c>
      <c r="R39" s="334">
        <f t="shared" si="7"/>
        <v>20290.151839501672</v>
      </c>
      <c r="S39" s="334">
        <f t="shared" si="8"/>
        <v>9451.5738431988102</v>
      </c>
      <c r="T39" s="334">
        <f t="shared" si="9"/>
        <v>1148.4991607265097</v>
      </c>
      <c r="U39" s="335">
        <f t="shared" si="10"/>
        <v>184023.44627362824</v>
      </c>
      <c r="V39" s="336">
        <f t="shared" si="11"/>
        <v>230029.30784203531</v>
      </c>
    </row>
    <row r="40" spans="1:22" s="338" customFormat="1" ht="14.4" x14ac:dyDescent="0.3">
      <c r="A40" s="337" t="s">
        <v>73</v>
      </c>
      <c r="B40" s="333" t="s">
        <v>134</v>
      </c>
      <c r="C40" s="90">
        <f>'2029 (Cas)'!C40*1.02</f>
        <v>125103.8718235479</v>
      </c>
      <c r="D40" s="90">
        <f t="shared" si="0"/>
        <v>63.950860996062829</v>
      </c>
      <c r="E40" s="333">
        <v>37.5</v>
      </c>
      <c r="F40" s="334">
        <f t="shared" si="1"/>
        <v>16576.263016620098</v>
      </c>
      <c r="G40" s="334">
        <f t="shared" si="2"/>
        <v>7894.7004735638402</v>
      </c>
      <c r="H40" s="334">
        <f t="shared" si="3"/>
        <v>938.27903867660928</v>
      </c>
      <c r="I40" s="335">
        <f t="shared" si="4"/>
        <v>150513.11435240845</v>
      </c>
      <c r="J40" s="336">
        <f t="shared" si="5"/>
        <v>188141.39294051056</v>
      </c>
      <c r="M40" s="337" t="s">
        <v>174</v>
      </c>
      <c r="N40" s="333" t="s">
        <v>137</v>
      </c>
      <c r="O40" s="90">
        <f>'2029 (Cas)'!O40*1.02</f>
        <v>157844.60440033706</v>
      </c>
      <c r="P40" s="90">
        <f t="shared" si="6"/>
        <v>80.687337712632356</v>
      </c>
      <c r="Q40" s="333">
        <v>37.5</v>
      </c>
      <c r="R40" s="334">
        <f t="shared" si="7"/>
        <v>20914.410083044662</v>
      </c>
      <c r="S40" s="334">
        <f t="shared" si="8"/>
        <v>9742.3662893443052</v>
      </c>
      <c r="T40" s="334">
        <f t="shared" si="9"/>
        <v>1183.8345330025279</v>
      </c>
      <c r="U40" s="335">
        <f t="shared" si="10"/>
        <v>189685.21530572855</v>
      </c>
      <c r="V40" s="336">
        <f t="shared" si="11"/>
        <v>237106.5191321607</v>
      </c>
    </row>
    <row r="41" spans="1:22" s="338" customFormat="1" ht="14.4" x14ac:dyDescent="0.3">
      <c r="A41" s="337" t="s">
        <v>74</v>
      </c>
      <c r="B41" s="333" t="s">
        <v>134</v>
      </c>
      <c r="C41" s="90">
        <f>'2029 (Cas)'!C41*1.02</f>
        <v>128831.70532630137</v>
      </c>
      <c r="D41" s="90">
        <f t="shared" si="0"/>
        <v>65.856462786607722</v>
      </c>
      <c r="E41" s="333">
        <v>37.5</v>
      </c>
      <c r="F41" s="334">
        <f t="shared" si="1"/>
        <v>17070.20095573493</v>
      </c>
      <c r="G41" s="334">
        <f t="shared" si="2"/>
        <v>8129.9460218476261</v>
      </c>
      <c r="H41" s="334">
        <f t="shared" si="3"/>
        <v>966.23778994726024</v>
      </c>
      <c r="I41" s="335">
        <f t="shared" si="4"/>
        <v>154998.09009383118</v>
      </c>
      <c r="J41" s="336">
        <f t="shared" si="5"/>
        <v>193747.61261728898</v>
      </c>
      <c r="M41" s="337" t="s">
        <v>175</v>
      </c>
      <c r="N41" s="333" t="s">
        <v>137</v>
      </c>
      <c r="O41" s="90">
        <f>'2029 (Cas)'!O41*1.02</f>
        <v>162559.60779796023</v>
      </c>
      <c r="P41" s="90">
        <f t="shared" si="6"/>
        <v>83.097563091609061</v>
      </c>
      <c r="Q41" s="333">
        <v>37.5</v>
      </c>
      <c r="R41" s="334">
        <f t="shared" si="7"/>
        <v>21539.148033229732</v>
      </c>
      <c r="S41" s="334">
        <f t="shared" si="8"/>
        <v>10033.382192799852</v>
      </c>
      <c r="T41" s="334">
        <f t="shared" si="9"/>
        <v>1219.1970584847018</v>
      </c>
      <c r="U41" s="335">
        <f t="shared" si="10"/>
        <v>195351.33508247451</v>
      </c>
      <c r="V41" s="336">
        <f t="shared" si="11"/>
        <v>244189.16885309314</v>
      </c>
    </row>
    <row r="42" spans="1:22" s="338" customFormat="1" ht="14.4" x14ac:dyDescent="0.3">
      <c r="A42" s="337" t="s">
        <v>75</v>
      </c>
      <c r="B42" s="333" t="s">
        <v>134</v>
      </c>
      <c r="C42" s="90">
        <f>'2029 (Cas)'!C42*1.02</f>
        <v>136293.40637762047</v>
      </c>
      <c r="D42" s="90">
        <f t="shared" si="0"/>
        <v>69.670750863959341</v>
      </c>
      <c r="E42" s="333">
        <v>37.5</v>
      </c>
      <c r="F42" s="334">
        <f t="shared" si="1"/>
        <v>18058.876345034714</v>
      </c>
      <c r="G42" s="334">
        <f t="shared" si="2"/>
        <v>8600.8178978717915</v>
      </c>
      <c r="H42" s="334">
        <f t="shared" si="3"/>
        <v>1022.2005478321535</v>
      </c>
      <c r="I42" s="335">
        <f t="shared" si="4"/>
        <v>163975.30116835915</v>
      </c>
      <c r="J42" s="336">
        <f t="shared" si="5"/>
        <v>204969.12646044893</v>
      </c>
      <c r="M42" s="337" t="s">
        <v>727</v>
      </c>
      <c r="N42" s="333" t="s">
        <v>137</v>
      </c>
      <c r="O42" s="90">
        <f>'2029 (Cas)'!O42*1.02</f>
        <v>0</v>
      </c>
      <c r="P42" s="90">
        <f t="shared" si="6"/>
        <v>0</v>
      </c>
      <c r="Q42" s="90">
        <v>0</v>
      </c>
      <c r="R42" s="334">
        <f t="shared" si="7"/>
        <v>0</v>
      </c>
      <c r="S42" s="334">
        <f t="shared" si="8"/>
        <v>0</v>
      </c>
      <c r="T42" s="90">
        <v>0</v>
      </c>
      <c r="U42" s="90">
        <v>0</v>
      </c>
      <c r="V42" s="336">
        <f t="shared" si="11"/>
        <v>0</v>
      </c>
    </row>
    <row r="43" spans="1:22" s="338" customFormat="1" ht="14.4" x14ac:dyDescent="0.3">
      <c r="A43" s="337" t="s">
        <v>76</v>
      </c>
      <c r="B43" s="333" t="s">
        <v>134</v>
      </c>
      <c r="C43" s="90">
        <f>'2029 (Cas)'!C43*1.02</f>
        <v>138784.26048888083</v>
      </c>
      <c r="D43" s="90">
        <f t="shared" si="0"/>
        <v>70.944030920833654</v>
      </c>
      <c r="E43" s="333">
        <v>37.5</v>
      </c>
      <c r="F43" s="334">
        <f t="shared" si="1"/>
        <v>18388.914514776712</v>
      </c>
      <c r="G43" s="334">
        <f t="shared" si="2"/>
        <v>8758.0036575538034</v>
      </c>
      <c r="H43" s="334">
        <f t="shared" si="3"/>
        <v>1040.8819536666063</v>
      </c>
      <c r="I43" s="335">
        <f t="shared" si="4"/>
        <v>166972.06061487793</v>
      </c>
      <c r="J43" s="336">
        <f t="shared" si="5"/>
        <v>208715.07576859742</v>
      </c>
      <c r="M43" s="337" t="s">
        <v>176</v>
      </c>
      <c r="N43" s="333" t="s">
        <v>137</v>
      </c>
      <c r="O43" s="90">
        <f>'2029 (Cas)'!O43*1.02</f>
        <v>0</v>
      </c>
      <c r="P43" s="90">
        <f t="shared" si="6"/>
        <v>0</v>
      </c>
      <c r="Q43" s="333">
        <v>37.5</v>
      </c>
      <c r="R43" s="334">
        <f t="shared" si="7"/>
        <v>0</v>
      </c>
      <c r="S43" s="334">
        <f t="shared" si="8"/>
        <v>0</v>
      </c>
      <c r="T43" s="334">
        <f t="shared" si="9"/>
        <v>0</v>
      </c>
      <c r="U43" s="335">
        <f t="shared" si="10"/>
        <v>0</v>
      </c>
      <c r="V43" s="336">
        <f t="shared" si="11"/>
        <v>0</v>
      </c>
    </row>
    <row r="44" spans="1:22" s="338" customFormat="1" ht="14.4" x14ac:dyDescent="0.3">
      <c r="A44" s="337" t="s">
        <v>77</v>
      </c>
      <c r="B44" s="333" t="s">
        <v>134</v>
      </c>
      <c r="C44" s="90">
        <f>'2029 (Cas)'!C44*1.02</f>
        <v>141272.70098181628</v>
      </c>
      <c r="D44" s="90">
        <f t="shared" si="0"/>
        <v>72.216077179203197</v>
      </c>
      <c r="E44" s="333">
        <v>37.5</v>
      </c>
      <c r="F44" s="334">
        <f t="shared" si="1"/>
        <v>18718.632880090656</v>
      </c>
      <c r="G44" s="334">
        <f t="shared" si="2"/>
        <v>8915.037105453177</v>
      </c>
      <c r="H44" s="334">
        <f t="shared" si="3"/>
        <v>1059.5452573636221</v>
      </c>
      <c r="I44" s="335">
        <f t="shared" si="4"/>
        <v>169965.91622472371</v>
      </c>
      <c r="J44" s="336">
        <f t="shared" si="5"/>
        <v>212457.39528090463</v>
      </c>
      <c r="M44" s="337" t="s">
        <v>177</v>
      </c>
      <c r="N44" s="333" t="s">
        <v>137</v>
      </c>
      <c r="O44" s="90">
        <f>'2029 (Cas)'!O44*1.02</f>
        <v>172975.57767891375</v>
      </c>
      <c r="P44" s="90">
        <f t="shared" si="6"/>
        <v>88.422020538741847</v>
      </c>
      <c r="Q44" s="333">
        <v>37.5</v>
      </c>
      <c r="R44" s="334">
        <f t="shared" si="7"/>
        <v>22919.264042456074</v>
      </c>
      <c r="S44" s="334">
        <f t="shared" si="8"/>
        <v>10676.268873814655</v>
      </c>
      <c r="T44" s="334">
        <f t="shared" si="9"/>
        <v>1297.316832591853</v>
      </c>
      <c r="U44" s="335">
        <f t="shared" si="10"/>
        <v>207868.42742777636</v>
      </c>
      <c r="V44" s="336">
        <f t="shared" si="11"/>
        <v>259835.53428472046</v>
      </c>
    </row>
    <row r="45" spans="1:22" s="338" customFormat="1" ht="14.4" x14ac:dyDescent="0.3">
      <c r="A45" s="337" t="s">
        <v>78</v>
      </c>
      <c r="B45" s="333" t="s">
        <v>134</v>
      </c>
      <c r="C45" s="90">
        <f>'2029 (Cas)'!C45*1.02</f>
        <v>144379.0277659171</v>
      </c>
      <c r="D45" s="90">
        <f t="shared" si="0"/>
        <v>73.803975854781896</v>
      </c>
      <c r="E45" s="333">
        <v>37.5</v>
      </c>
      <c r="F45" s="334">
        <f t="shared" si="1"/>
        <v>19130.221178984015</v>
      </c>
      <c r="G45" s="334">
        <f t="shared" si="2"/>
        <v>9111.062369707779</v>
      </c>
      <c r="H45" s="334">
        <f t="shared" si="3"/>
        <v>1082.8427082443782</v>
      </c>
      <c r="I45" s="335">
        <f t="shared" si="4"/>
        <v>173703.15402285324</v>
      </c>
      <c r="J45" s="336">
        <f t="shared" si="5"/>
        <v>217128.94252856655</v>
      </c>
      <c r="M45" s="337" t="s">
        <v>178</v>
      </c>
      <c r="N45" s="333" t="s">
        <v>137</v>
      </c>
      <c r="O45" s="90">
        <f>'2029 (Cas)'!O45*1.02</f>
        <v>176407.74293687125</v>
      </c>
      <c r="P45" s="90">
        <f t="shared" si="6"/>
        <v>90.176482012458152</v>
      </c>
      <c r="Q45" s="333">
        <v>37.5</v>
      </c>
      <c r="R45" s="334">
        <f t="shared" si="7"/>
        <v>23374.025939135441</v>
      </c>
      <c r="S45" s="334">
        <f t="shared" si="8"/>
        <v>10888.106403742364</v>
      </c>
      <c r="T45" s="334">
        <f t="shared" si="9"/>
        <v>1323.0580720265343</v>
      </c>
      <c r="U45" s="335">
        <f t="shared" si="10"/>
        <v>211992.93335177557</v>
      </c>
      <c r="V45" s="336">
        <f t="shared" si="11"/>
        <v>264991.16668971948</v>
      </c>
    </row>
    <row r="46" spans="1:22" s="338" customFormat="1" ht="14.4" x14ac:dyDescent="0.3">
      <c r="A46" s="337" t="s">
        <v>79</v>
      </c>
      <c r="B46" s="333" t="s">
        <v>134</v>
      </c>
      <c r="C46" s="90">
        <f>'2029 (Cas)'!C46*1.02</f>
        <v>0</v>
      </c>
      <c r="D46" s="90">
        <f t="shared" si="0"/>
        <v>0</v>
      </c>
      <c r="E46" s="333">
        <v>37.5</v>
      </c>
      <c r="F46" s="334">
        <f t="shared" si="1"/>
        <v>0</v>
      </c>
      <c r="G46" s="334">
        <f t="shared" si="2"/>
        <v>0</v>
      </c>
      <c r="H46" s="334">
        <f t="shared" si="3"/>
        <v>0</v>
      </c>
      <c r="I46" s="335">
        <f t="shared" si="4"/>
        <v>0</v>
      </c>
      <c r="J46" s="336">
        <f t="shared" si="5"/>
        <v>0</v>
      </c>
      <c r="M46" s="337" t="s">
        <v>179</v>
      </c>
      <c r="N46" s="333" t="s">
        <v>137</v>
      </c>
      <c r="O46" s="90">
        <f>'2029 (Cas)'!O46*1.02</f>
        <v>179833.87414901663</v>
      </c>
      <c r="P46" s="90">
        <f t="shared" si="6"/>
        <v>91.927858989912664</v>
      </c>
      <c r="Q46" s="333">
        <v>37.5</v>
      </c>
      <c r="R46" s="334">
        <f t="shared" si="7"/>
        <v>23827.988324744703</v>
      </c>
      <c r="S46" s="334">
        <f t="shared" si="8"/>
        <v>11099.571504819993</v>
      </c>
      <c r="T46" s="334">
        <f t="shared" si="9"/>
        <v>1348.7540561176247</v>
      </c>
      <c r="U46" s="335">
        <f t="shared" si="10"/>
        <v>216110.18803469895</v>
      </c>
      <c r="V46" s="336">
        <f t="shared" si="11"/>
        <v>270137.73504337366</v>
      </c>
    </row>
    <row r="47" spans="1:22" s="338" customFormat="1" ht="14.4" x14ac:dyDescent="0.3">
      <c r="A47" s="337" t="s">
        <v>80</v>
      </c>
      <c r="B47" s="333" t="s">
        <v>134</v>
      </c>
      <c r="C47" s="90">
        <f>'2029 (Cas)'!C47*1.02</f>
        <v>155832.85352656237</v>
      </c>
      <c r="D47" s="90">
        <f t="shared" si="0"/>
        <v>79.658966658945616</v>
      </c>
      <c r="E47" s="333">
        <v>37.5</v>
      </c>
      <c r="F47" s="334">
        <f t="shared" si="1"/>
        <v>20647.853092269514</v>
      </c>
      <c r="G47" s="334">
        <f t="shared" si="2"/>
        <v>9833.8579342145476</v>
      </c>
      <c r="H47" s="334">
        <f t="shared" si="3"/>
        <v>1168.7464014492177</v>
      </c>
      <c r="I47" s="335">
        <f t="shared" si="4"/>
        <v>187483.31095449565</v>
      </c>
      <c r="J47" s="336">
        <f t="shared" si="5"/>
        <v>234354.13869311957</v>
      </c>
      <c r="M47" s="337" t="s">
        <v>180</v>
      </c>
      <c r="N47" s="333" t="s">
        <v>137</v>
      </c>
      <c r="O47" s="90">
        <f>'2029 (Cas)'!O47*1.02</f>
        <v>0</v>
      </c>
      <c r="P47" s="90">
        <f t="shared" si="6"/>
        <v>0</v>
      </c>
      <c r="Q47" s="333">
        <v>37.5</v>
      </c>
      <c r="R47" s="334">
        <f t="shared" si="7"/>
        <v>0</v>
      </c>
      <c r="S47" s="334">
        <f t="shared" si="8"/>
        <v>0</v>
      </c>
      <c r="T47" s="334">
        <f t="shared" si="9"/>
        <v>0</v>
      </c>
      <c r="U47" s="335">
        <f t="shared" si="10"/>
        <v>0</v>
      </c>
      <c r="V47" s="336">
        <f t="shared" si="11"/>
        <v>0</v>
      </c>
    </row>
    <row r="48" spans="1:22" s="338" customFormat="1" ht="14.4" x14ac:dyDescent="0.3">
      <c r="A48" s="337" t="s">
        <v>81</v>
      </c>
      <c r="B48" s="333" t="s">
        <v>134</v>
      </c>
      <c r="C48" s="90">
        <f>'2029 (Cas)'!C48*1.02</f>
        <v>158923.49179155158</v>
      </c>
      <c r="D48" s="90">
        <f t="shared" si="0"/>
        <v>81.238845644243611</v>
      </c>
      <c r="E48" s="333">
        <v>37.5</v>
      </c>
      <c r="F48" s="334">
        <f t="shared" si="1"/>
        <v>21057.362662380587</v>
      </c>
      <c r="G48" s="334">
        <f t="shared" si="2"/>
        <v>10028.893171882008</v>
      </c>
      <c r="H48" s="334">
        <f t="shared" si="3"/>
        <v>1191.9261884366367</v>
      </c>
      <c r="I48" s="335">
        <f t="shared" si="4"/>
        <v>191201.6738142508</v>
      </c>
      <c r="J48" s="336">
        <f t="shared" si="5"/>
        <v>239002.09226781351</v>
      </c>
      <c r="M48" s="337" t="s">
        <v>181</v>
      </c>
      <c r="N48" s="333" t="s">
        <v>137</v>
      </c>
      <c r="O48" s="90">
        <f>'2029 (Cas)'!O48*1.02</f>
        <v>0</v>
      </c>
      <c r="P48" s="90">
        <f t="shared" si="6"/>
        <v>0</v>
      </c>
      <c r="Q48" s="333">
        <v>37.5</v>
      </c>
      <c r="R48" s="334">
        <f t="shared" si="7"/>
        <v>0</v>
      </c>
      <c r="S48" s="334">
        <f t="shared" si="8"/>
        <v>0</v>
      </c>
      <c r="T48" s="334">
        <f t="shared" si="9"/>
        <v>0</v>
      </c>
      <c r="U48" s="335">
        <f t="shared" si="10"/>
        <v>0</v>
      </c>
      <c r="V48" s="336">
        <f t="shared" si="11"/>
        <v>0</v>
      </c>
    </row>
    <row r="49" spans="1:22" s="338" customFormat="1" ht="14.4" x14ac:dyDescent="0.3">
      <c r="A49" s="337" t="s">
        <v>82</v>
      </c>
      <c r="B49" s="333" t="s">
        <v>134</v>
      </c>
      <c r="C49" s="90">
        <f>'2029 (Cas)'!C49*1.02</f>
        <v>162014.13005654086</v>
      </c>
      <c r="D49" s="90">
        <f t="shared" si="0"/>
        <v>82.818724629541663</v>
      </c>
      <c r="E49" s="333">
        <v>37.5</v>
      </c>
      <c r="F49" s="334">
        <f t="shared" si="1"/>
        <v>21466.872232491663</v>
      </c>
      <c r="G49" s="334">
        <f t="shared" si="2"/>
        <v>10223.92840954947</v>
      </c>
      <c r="H49" s="334">
        <f t="shared" si="3"/>
        <v>1215.1059754240564</v>
      </c>
      <c r="I49" s="335">
        <f t="shared" si="4"/>
        <v>194920.03667400606</v>
      </c>
      <c r="J49" s="336">
        <f t="shared" si="5"/>
        <v>243650.04584250756</v>
      </c>
      <c r="M49" s="337" t="s">
        <v>182</v>
      </c>
      <c r="N49" s="333" t="s">
        <v>137</v>
      </c>
      <c r="O49" s="90">
        <f>'2029 (Cas)'!O49*1.02</f>
        <v>0</v>
      </c>
      <c r="P49" s="90">
        <f t="shared" si="6"/>
        <v>0</v>
      </c>
      <c r="Q49" s="333">
        <v>37.5</v>
      </c>
      <c r="R49" s="334">
        <f t="shared" si="7"/>
        <v>0</v>
      </c>
      <c r="S49" s="334">
        <f t="shared" si="8"/>
        <v>0</v>
      </c>
      <c r="T49" s="334">
        <f t="shared" si="9"/>
        <v>0</v>
      </c>
      <c r="U49" s="335">
        <f t="shared" si="10"/>
        <v>0</v>
      </c>
      <c r="V49" s="336">
        <f t="shared" si="11"/>
        <v>0</v>
      </c>
    </row>
    <row r="50" spans="1:22" s="338" customFormat="1" ht="14.4" x14ac:dyDescent="0.3">
      <c r="A50" s="337" t="s">
        <v>83</v>
      </c>
      <c r="B50" s="333" t="s">
        <v>134</v>
      </c>
      <c r="C50" s="90">
        <f>'2029 (Cas)'!C50*1.02</f>
        <v>0</v>
      </c>
      <c r="D50" s="90">
        <f t="shared" si="0"/>
        <v>0</v>
      </c>
      <c r="E50" s="333">
        <v>37.5</v>
      </c>
      <c r="F50" s="334">
        <f t="shared" si="1"/>
        <v>0</v>
      </c>
      <c r="G50" s="334">
        <f t="shared" si="2"/>
        <v>0</v>
      </c>
      <c r="H50" s="334">
        <f t="shared" si="3"/>
        <v>0</v>
      </c>
      <c r="I50" s="335">
        <f t="shared" si="4"/>
        <v>0</v>
      </c>
      <c r="J50" s="336">
        <f t="shared" si="5"/>
        <v>0</v>
      </c>
      <c r="M50" s="337" t="s">
        <v>183</v>
      </c>
      <c r="N50" s="333" t="s">
        <v>137</v>
      </c>
      <c r="O50" s="90">
        <f>'2029 (Cas)'!O50*1.02</f>
        <v>0</v>
      </c>
      <c r="P50" s="90">
        <f t="shared" si="6"/>
        <v>0</v>
      </c>
      <c r="Q50" s="333">
        <v>37.5</v>
      </c>
      <c r="R50" s="334">
        <f t="shared" si="7"/>
        <v>0</v>
      </c>
      <c r="S50" s="334">
        <f t="shared" si="8"/>
        <v>0</v>
      </c>
      <c r="T50" s="334">
        <f t="shared" si="9"/>
        <v>0</v>
      </c>
      <c r="U50" s="335">
        <f t="shared" si="10"/>
        <v>0</v>
      </c>
      <c r="V50" s="336">
        <f t="shared" si="11"/>
        <v>0</v>
      </c>
    </row>
    <row r="51" spans="1:22" s="338" customFormat="1" ht="14.4" x14ac:dyDescent="0.3">
      <c r="A51" s="337" t="s">
        <v>84</v>
      </c>
      <c r="B51" s="333" t="s">
        <v>134</v>
      </c>
      <c r="C51" s="90">
        <f>'2029 (Cas)'!C51*1.02</f>
        <v>0</v>
      </c>
      <c r="D51" s="90">
        <f t="shared" si="0"/>
        <v>0</v>
      </c>
      <c r="E51" s="333">
        <v>37.5</v>
      </c>
      <c r="F51" s="334">
        <f t="shared" si="1"/>
        <v>0</v>
      </c>
      <c r="G51" s="334">
        <f t="shared" si="2"/>
        <v>0</v>
      </c>
      <c r="H51" s="334">
        <f t="shared" si="3"/>
        <v>0</v>
      </c>
      <c r="I51" s="335">
        <f t="shared" si="4"/>
        <v>0</v>
      </c>
      <c r="J51" s="336">
        <f t="shared" si="5"/>
        <v>0</v>
      </c>
      <c r="M51" s="337" t="s">
        <v>184</v>
      </c>
      <c r="N51" s="333" t="s">
        <v>137</v>
      </c>
      <c r="O51" s="90">
        <f>'2029 (Cas)'!O51*1.02</f>
        <v>0</v>
      </c>
      <c r="P51" s="90">
        <f t="shared" si="6"/>
        <v>0</v>
      </c>
      <c r="Q51" s="333">
        <v>37.5</v>
      </c>
      <c r="R51" s="334">
        <f t="shared" si="7"/>
        <v>0</v>
      </c>
      <c r="S51" s="334">
        <f t="shared" si="8"/>
        <v>0</v>
      </c>
      <c r="T51" s="334">
        <f t="shared" si="9"/>
        <v>0</v>
      </c>
      <c r="U51" s="335">
        <f t="shared" si="10"/>
        <v>0</v>
      </c>
      <c r="V51" s="336">
        <f t="shared" si="11"/>
        <v>0</v>
      </c>
    </row>
    <row r="52" spans="1:22" s="338" customFormat="1" ht="14.4" x14ac:dyDescent="0.3">
      <c r="A52" s="337" t="s">
        <v>85</v>
      </c>
      <c r="B52" s="333" t="s">
        <v>134</v>
      </c>
      <c r="C52" s="90">
        <f>'2029 (Cas)'!C52*1.02</f>
        <v>0</v>
      </c>
      <c r="D52" s="90">
        <f t="shared" si="0"/>
        <v>0</v>
      </c>
      <c r="E52" s="333">
        <v>37.5</v>
      </c>
      <c r="F52" s="334">
        <f t="shared" si="1"/>
        <v>0</v>
      </c>
      <c r="G52" s="334">
        <f t="shared" si="2"/>
        <v>0</v>
      </c>
      <c r="H52" s="334">
        <f t="shared" si="3"/>
        <v>0</v>
      </c>
      <c r="I52" s="335">
        <f t="shared" si="4"/>
        <v>0</v>
      </c>
      <c r="J52" s="336">
        <f t="shared" si="5"/>
        <v>0</v>
      </c>
      <c r="M52" s="337" t="s">
        <v>185</v>
      </c>
      <c r="N52" s="333" t="s">
        <v>137</v>
      </c>
      <c r="O52" s="90">
        <f>'2029 (Cas)'!O52*1.02</f>
        <v>0</v>
      </c>
      <c r="P52" s="90">
        <f t="shared" si="6"/>
        <v>0</v>
      </c>
      <c r="Q52" s="333">
        <v>37.5</v>
      </c>
      <c r="R52" s="334">
        <f t="shared" si="7"/>
        <v>0</v>
      </c>
      <c r="S52" s="334">
        <f t="shared" si="8"/>
        <v>0</v>
      </c>
      <c r="T52" s="334">
        <f t="shared" si="9"/>
        <v>0</v>
      </c>
      <c r="U52" s="335">
        <f t="shared" si="10"/>
        <v>0</v>
      </c>
      <c r="V52" s="336">
        <f t="shared" si="11"/>
        <v>0</v>
      </c>
    </row>
    <row r="53" spans="1:22" s="338" customFormat="1" ht="14.4" x14ac:dyDescent="0.3">
      <c r="A53" s="337" t="s">
        <v>86</v>
      </c>
      <c r="B53" s="333" t="s">
        <v>134</v>
      </c>
      <c r="C53" s="90">
        <f>'2029 (Cas)'!C53*1.02</f>
        <v>0</v>
      </c>
      <c r="D53" s="90">
        <f t="shared" si="0"/>
        <v>0</v>
      </c>
      <c r="E53" s="333">
        <v>37.5</v>
      </c>
      <c r="F53" s="334">
        <f t="shared" si="1"/>
        <v>0</v>
      </c>
      <c r="G53" s="334">
        <f t="shared" si="2"/>
        <v>0</v>
      </c>
      <c r="H53" s="334">
        <f t="shared" si="3"/>
        <v>0</v>
      </c>
      <c r="I53" s="335">
        <f t="shared" si="4"/>
        <v>0</v>
      </c>
      <c r="J53" s="336">
        <f t="shared" si="5"/>
        <v>0</v>
      </c>
      <c r="M53" s="337" t="s">
        <v>186</v>
      </c>
      <c r="N53" s="333" t="s">
        <v>137</v>
      </c>
      <c r="O53" s="90">
        <f>'2029 (Cas)'!O53*1.02</f>
        <v>0</v>
      </c>
      <c r="P53" s="90">
        <f t="shared" si="6"/>
        <v>0</v>
      </c>
      <c r="Q53" s="333">
        <v>37.5</v>
      </c>
      <c r="R53" s="334">
        <f t="shared" si="7"/>
        <v>0</v>
      </c>
      <c r="S53" s="334">
        <f t="shared" si="8"/>
        <v>0</v>
      </c>
      <c r="T53" s="334">
        <f t="shared" si="9"/>
        <v>0</v>
      </c>
      <c r="U53" s="335">
        <f t="shared" si="10"/>
        <v>0</v>
      </c>
      <c r="V53" s="336">
        <f t="shared" si="11"/>
        <v>0</v>
      </c>
    </row>
    <row r="54" spans="1:22" s="338" customFormat="1" ht="14.4" x14ac:dyDescent="0.3">
      <c r="A54" s="337" t="s">
        <v>87</v>
      </c>
      <c r="B54" s="333" t="s">
        <v>134</v>
      </c>
      <c r="C54" s="90">
        <f>'2029 (Cas)'!C54*1.02</f>
        <v>0</v>
      </c>
      <c r="D54" s="90">
        <f t="shared" si="0"/>
        <v>0</v>
      </c>
      <c r="E54" s="333">
        <v>37.5</v>
      </c>
      <c r="F54" s="334">
        <f t="shared" si="1"/>
        <v>0</v>
      </c>
      <c r="G54" s="334">
        <f t="shared" si="2"/>
        <v>0</v>
      </c>
      <c r="H54" s="334">
        <f t="shared" si="3"/>
        <v>0</v>
      </c>
      <c r="I54" s="335">
        <f t="shared" si="4"/>
        <v>0</v>
      </c>
      <c r="J54" s="336">
        <f t="shared" si="5"/>
        <v>0</v>
      </c>
      <c r="M54" s="337" t="s">
        <v>187</v>
      </c>
      <c r="N54" s="333" t="s">
        <v>137</v>
      </c>
      <c r="O54" s="90">
        <f>'2029 (Cas)'!O54*1.02</f>
        <v>0</v>
      </c>
      <c r="P54" s="90">
        <f t="shared" si="6"/>
        <v>0</v>
      </c>
      <c r="Q54" s="333">
        <v>37.5</v>
      </c>
      <c r="R54" s="334">
        <f t="shared" si="7"/>
        <v>0</v>
      </c>
      <c r="S54" s="334">
        <f t="shared" si="8"/>
        <v>0</v>
      </c>
      <c r="T54" s="334">
        <f t="shared" si="9"/>
        <v>0</v>
      </c>
      <c r="U54" s="335">
        <f t="shared" si="10"/>
        <v>0</v>
      </c>
      <c r="V54" s="336">
        <f t="shared" si="11"/>
        <v>0</v>
      </c>
    </row>
    <row r="55" spans="1:22" s="338" customFormat="1" ht="14.4" x14ac:dyDescent="0.3">
      <c r="A55" s="337" t="s">
        <v>88</v>
      </c>
      <c r="B55" s="333" t="s">
        <v>134</v>
      </c>
      <c r="C55" s="90">
        <f>'2029 (Cas)'!C55*1.02</f>
        <v>0</v>
      </c>
      <c r="D55" s="90">
        <f t="shared" si="0"/>
        <v>0</v>
      </c>
      <c r="E55" s="333">
        <v>37.5</v>
      </c>
      <c r="F55" s="334">
        <f t="shared" si="1"/>
        <v>0</v>
      </c>
      <c r="G55" s="334">
        <f t="shared" si="2"/>
        <v>0</v>
      </c>
      <c r="H55" s="334">
        <f t="shared" si="3"/>
        <v>0</v>
      </c>
      <c r="I55" s="335">
        <f t="shared" si="4"/>
        <v>0</v>
      </c>
      <c r="J55" s="336">
        <f t="shared" si="5"/>
        <v>0</v>
      </c>
      <c r="M55" s="337" t="s">
        <v>188</v>
      </c>
      <c r="N55" s="333" t="s">
        <v>137</v>
      </c>
      <c r="O55" s="90">
        <f>'2029 (Cas)'!O55*1.02</f>
        <v>0</v>
      </c>
      <c r="P55" s="90">
        <f t="shared" si="6"/>
        <v>0</v>
      </c>
      <c r="Q55" s="333">
        <v>37.5</v>
      </c>
      <c r="R55" s="334">
        <f t="shared" si="7"/>
        <v>0</v>
      </c>
      <c r="S55" s="334">
        <f t="shared" si="8"/>
        <v>0</v>
      </c>
      <c r="T55" s="334">
        <f t="shared" si="9"/>
        <v>0</v>
      </c>
      <c r="U55" s="335">
        <f t="shared" si="10"/>
        <v>0</v>
      </c>
      <c r="V55" s="336">
        <f t="shared" si="11"/>
        <v>0</v>
      </c>
    </row>
    <row r="56" spans="1:22" s="338" customFormat="1" ht="14.4" x14ac:dyDescent="0.3">
      <c r="A56" s="337" t="s">
        <v>89</v>
      </c>
      <c r="B56" s="333" t="s">
        <v>134</v>
      </c>
      <c r="C56" s="90">
        <f>'2029 (Cas)'!C56*1.02</f>
        <v>0</v>
      </c>
      <c r="D56" s="90">
        <f t="shared" si="0"/>
        <v>0</v>
      </c>
      <c r="E56" s="333">
        <v>37.5</v>
      </c>
      <c r="F56" s="334">
        <f t="shared" si="1"/>
        <v>0</v>
      </c>
      <c r="G56" s="334">
        <f t="shared" si="2"/>
        <v>0</v>
      </c>
      <c r="H56" s="334">
        <f t="shared" si="3"/>
        <v>0</v>
      </c>
      <c r="I56" s="335">
        <f t="shared" si="4"/>
        <v>0</v>
      </c>
      <c r="J56" s="336">
        <f t="shared" si="5"/>
        <v>0</v>
      </c>
      <c r="M56" s="337" t="s">
        <v>189</v>
      </c>
      <c r="N56" s="333" t="s">
        <v>137</v>
      </c>
      <c r="O56" s="90">
        <f>'2029 (Cas)'!O56*1.02</f>
        <v>0</v>
      </c>
      <c r="P56" s="90">
        <f t="shared" si="6"/>
        <v>0</v>
      </c>
      <c r="Q56" s="333">
        <v>37.5</v>
      </c>
      <c r="R56" s="334">
        <f t="shared" si="7"/>
        <v>0</v>
      </c>
      <c r="S56" s="334">
        <f t="shared" si="8"/>
        <v>0</v>
      </c>
      <c r="T56" s="334">
        <f t="shared" si="9"/>
        <v>0</v>
      </c>
      <c r="U56" s="335">
        <f t="shared" si="10"/>
        <v>0</v>
      </c>
      <c r="V56" s="336">
        <f t="shared" si="11"/>
        <v>0</v>
      </c>
    </row>
    <row r="57" spans="1:22" s="338" customFormat="1" ht="14.4" x14ac:dyDescent="0.3">
      <c r="A57" s="337" t="s">
        <v>90</v>
      </c>
      <c r="B57" s="333" t="s">
        <v>134</v>
      </c>
      <c r="C57" s="90">
        <f>'2029 (Cas)'!C57*1.02</f>
        <v>0</v>
      </c>
      <c r="D57" s="90">
        <f t="shared" si="0"/>
        <v>0</v>
      </c>
      <c r="E57" s="333">
        <v>37.5</v>
      </c>
      <c r="F57" s="334">
        <f t="shared" si="1"/>
        <v>0</v>
      </c>
      <c r="G57" s="334">
        <f t="shared" si="2"/>
        <v>0</v>
      </c>
      <c r="H57" s="334">
        <f t="shared" si="3"/>
        <v>0</v>
      </c>
      <c r="I57" s="335">
        <f t="shared" si="4"/>
        <v>0</v>
      </c>
      <c r="J57" s="336">
        <f t="shared" si="5"/>
        <v>0</v>
      </c>
      <c r="M57" s="337" t="s">
        <v>190</v>
      </c>
      <c r="N57" s="333" t="s">
        <v>137</v>
      </c>
      <c r="O57" s="90">
        <f>'2029 (Cas)'!O57*1.02</f>
        <v>0</v>
      </c>
      <c r="P57" s="90">
        <f t="shared" si="6"/>
        <v>0</v>
      </c>
      <c r="Q57" s="333">
        <v>37.5</v>
      </c>
      <c r="R57" s="334">
        <f t="shared" si="7"/>
        <v>0</v>
      </c>
      <c r="S57" s="334">
        <f t="shared" si="8"/>
        <v>0</v>
      </c>
      <c r="T57" s="334">
        <f t="shared" si="9"/>
        <v>0</v>
      </c>
      <c r="U57" s="335">
        <f t="shared" si="10"/>
        <v>0</v>
      </c>
      <c r="V57" s="336">
        <f t="shared" si="11"/>
        <v>0</v>
      </c>
    </row>
    <row r="58" spans="1:22" s="338" customFormat="1" ht="14.4" x14ac:dyDescent="0.3">
      <c r="A58" s="337" t="s">
        <v>91</v>
      </c>
      <c r="B58" s="333" t="s">
        <v>134</v>
      </c>
      <c r="C58" s="90">
        <f>'2029 (Cas)'!C58*1.02</f>
        <v>0</v>
      </c>
      <c r="D58" s="90">
        <f t="shared" si="0"/>
        <v>0</v>
      </c>
      <c r="E58" s="333">
        <v>37.5</v>
      </c>
      <c r="F58" s="334">
        <f t="shared" si="1"/>
        <v>0</v>
      </c>
      <c r="G58" s="334">
        <f t="shared" si="2"/>
        <v>0</v>
      </c>
      <c r="H58" s="334">
        <f t="shared" si="3"/>
        <v>0</v>
      </c>
      <c r="I58" s="335">
        <f t="shared" si="4"/>
        <v>0</v>
      </c>
      <c r="J58" s="336">
        <f t="shared" si="5"/>
        <v>0</v>
      </c>
      <c r="M58" s="337" t="s">
        <v>191</v>
      </c>
      <c r="N58" s="333" t="s">
        <v>137</v>
      </c>
      <c r="O58" s="90">
        <f>'2029 (Cas)'!O58*1.02</f>
        <v>0</v>
      </c>
      <c r="P58" s="90">
        <f t="shared" si="6"/>
        <v>0</v>
      </c>
      <c r="Q58" s="333">
        <v>37.5</v>
      </c>
      <c r="R58" s="334">
        <f t="shared" si="7"/>
        <v>0</v>
      </c>
      <c r="S58" s="334">
        <f t="shared" si="8"/>
        <v>0</v>
      </c>
      <c r="T58" s="334">
        <f t="shared" si="9"/>
        <v>0</v>
      </c>
      <c r="U58" s="335">
        <f t="shared" si="10"/>
        <v>0</v>
      </c>
      <c r="V58" s="336">
        <f t="shared" si="11"/>
        <v>0</v>
      </c>
    </row>
    <row r="59" spans="1:22" s="338" customFormat="1" ht="14.4" x14ac:dyDescent="0.3">
      <c r="A59" s="337" t="s">
        <v>92</v>
      </c>
      <c r="B59" s="333" t="s">
        <v>134</v>
      </c>
      <c r="C59" s="90">
        <f>'2029 (Cas)'!C59*1.02</f>
        <v>0</v>
      </c>
      <c r="D59" s="90">
        <f t="shared" si="0"/>
        <v>0</v>
      </c>
      <c r="E59" s="333">
        <v>37.5</v>
      </c>
      <c r="F59" s="334">
        <f t="shared" si="1"/>
        <v>0</v>
      </c>
      <c r="G59" s="334">
        <f t="shared" si="2"/>
        <v>0</v>
      </c>
      <c r="H59" s="334">
        <f t="shared" si="3"/>
        <v>0</v>
      </c>
      <c r="I59" s="335">
        <f t="shared" si="4"/>
        <v>0</v>
      </c>
      <c r="J59" s="336">
        <f t="shared" si="5"/>
        <v>0</v>
      </c>
      <c r="M59" s="337" t="s">
        <v>192</v>
      </c>
      <c r="N59" s="333" t="s">
        <v>137</v>
      </c>
      <c r="O59" s="90">
        <f>'2029 (Cas)'!O59*1.02</f>
        <v>0</v>
      </c>
      <c r="P59" s="90">
        <f t="shared" si="6"/>
        <v>0</v>
      </c>
      <c r="Q59" s="333">
        <v>37.5</v>
      </c>
      <c r="R59" s="334">
        <f t="shared" si="7"/>
        <v>0</v>
      </c>
      <c r="S59" s="334">
        <f t="shared" si="8"/>
        <v>0</v>
      </c>
      <c r="T59" s="334">
        <f t="shared" si="9"/>
        <v>0</v>
      </c>
      <c r="U59" s="335">
        <f t="shared" si="10"/>
        <v>0</v>
      </c>
      <c r="V59" s="336">
        <f t="shared" si="11"/>
        <v>0</v>
      </c>
    </row>
    <row r="60" spans="1:22" s="338" customFormat="1" ht="14.4" x14ac:dyDescent="0.3">
      <c r="A60" s="337" t="s">
        <v>93</v>
      </c>
      <c r="B60" s="333" t="s">
        <v>134</v>
      </c>
      <c r="C60" s="90">
        <f>'2029 (Cas)'!C60*1.02</f>
        <v>0</v>
      </c>
      <c r="D60" s="90">
        <f t="shared" si="0"/>
        <v>0</v>
      </c>
      <c r="E60" s="333">
        <v>37.5</v>
      </c>
      <c r="F60" s="334">
        <f t="shared" si="1"/>
        <v>0</v>
      </c>
      <c r="G60" s="334">
        <f t="shared" si="2"/>
        <v>0</v>
      </c>
      <c r="H60" s="334">
        <f t="shared" si="3"/>
        <v>0</v>
      </c>
      <c r="I60" s="335">
        <f t="shared" si="4"/>
        <v>0</v>
      </c>
      <c r="J60" s="336">
        <f t="shared" si="5"/>
        <v>0</v>
      </c>
      <c r="M60" s="337" t="s">
        <v>193</v>
      </c>
      <c r="N60" s="333" t="s">
        <v>137</v>
      </c>
      <c r="O60" s="90">
        <f>'2029 (Cas)'!O60*1.02</f>
        <v>87651.756276622822</v>
      </c>
      <c r="P60" s="90">
        <f t="shared" si="6"/>
        <v>44.806009598273647</v>
      </c>
      <c r="Q60" s="333">
        <v>37.5</v>
      </c>
      <c r="R60" s="334">
        <f t="shared" si="7"/>
        <v>11613.857706652525</v>
      </c>
      <c r="S60" s="334">
        <f t="shared" si="8"/>
        <v>5409.9759620885061</v>
      </c>
      <c r="T60" s="334">
        <f t="shared" si="9"/>
        <v>657.38817207467116</v>
      </c>
      <c r="U60" s="335">
        <f t="shared" si="10"/>
        <v>105332.97811743851</v>
      </c>
      <c r="V60" s="336">
        <f t="shared" si="11"/>
        <v>131666.22264679815</v>
      </c>
    </row>
    <row r="61" spans="1:22" s="338" customFormat="1" ht="14.4" x14ac:dyDescent="0.3">
      <c r="A61" s="337" t="s">
        <v>94</v>
      </c>
      <c r="B61" s="333" t="s">
        <v>134</v>
      </c>
      <c r="C61" s="90">
        <f>'2029 (Cas)'!C61*1.02</f>
        <v>0</v>
      </c>
      <c r="D61" s="90">
        <f t="shared" si="0"/>
        <v>0</v>
      </c>
      <c r="E61" s="333">
        <v>37.5</v>
      </c>
      <c r="F61" s="334">
        <f t="shared" si="1"/>
        <v>0</v>
      </c>
      <c r="G61" s="334">
        <f t="shared" si="2"/>
        <v>0</v>
      </c>
      <c r="H61" s="334">
        <f t="shared" si="3"/>
        <v>0</v>
      </c>
      <c r="I61" s="335">
        <f t="shared" si="4"/>
        <v>0</v>
      </c>
      <c r="J61" s="336">
        <f t="shared" si="5"/>
        <v>0</v>
      </c>
      <c r="M61" s="337" t="s">
        <v>194</v>
      </c>
      <c r="N61" s="333" t="s">
        <v>137</v>
      </c>
      <c r="O61" s="90">
        <f>'2029 (Cas)'!O61*1.02</f>
        <v>92288.317078687862</v>
      </c>
      <c r="P61" s="90">
        <f t="shared" si="6"/>
        <v>47.176136525846836</v>
      </c>
      <c r="Q61" s="333">
        <v>37.5</v>
      </c>
      <c r="R61" s="334">
        <f t="shared" si="7"/>
        <v>12228.202012926142</v>
      </c>
      <c r="S61" s="334">
        <f t="shared" si="8"/>
        <v>5696.150290492963</v>
      </c>
      <c r="T61" s="334">
        <f t="shared" si="9"/>
        <v>692.16237809015888</v>
      </c>
      <c r="U61" s="335">
        <f t="shared" si="10"/>
        <v>110904.83176019712</v>
      </c>
      <c r="V61" s="336">
        <f t="shared" si="11"/>
        <v>138631.03970024642</v>
      </c>
    </row>
    <row r="62" spans="1:22" s="338" customFormat="1" ht="14.4" x14ac:dyDescent="0.3">
      <c r="A62" s="337" t="s">
        <v>95</v>
      </c>
      <c r="B62" s="333" t="s">
        <v>134</v>
      </c>
      <c r="C62" s="90">
        <f>'2029 (Cas)'!C62*1.02</f>
        <v>0</v>
      </c>
      <c r="D62" s="90">
        <f t="shared" si="0"/>
        <v>0</v>
      </c>
      <c r="E62" s="333">
        <v>37.5</v>
      </c>
      <c r="F62" s="334">
        <f t="shared" si="1"/>
        <v>0</v>
      </c>
      <c r="G62" s="334">
        <f t="shared" si="2"/>
        <v>0</v>
      </c>
      <c r="H62" s="334">
        <f t="shared" si="3"/>
        <v>0</v>
      </c>
      <c r="I62" s="335">
        <f t="shared" si="4"/>
        <v>0</v>
      </c>
      <c r="J62" s="336">
        <f t="shared" si="5"/>
        <v>0</v>
      </c>
      <c r="M62" s="337" t="s">
        <v>195</v>
      </c>
      <c r="N62" s="333" t="s">
        <v>137</v>
      </c>
      <c r="O62" s="90">
        <f>'2029 (Cas)'!O62*1.02</f>
        <v>96965.909392275571</v>
      </c>
      <c r="P62" s="90">
        <f t="shared" si="6"/>
        <v>49.567238028000297</v>
      </c>
      <c r="Q62" s="333">
        <v>37.5</v>
      </c>
      <c r="R62" s="334">
        <f t="shared" si="7"/>
        <v>12847.982994476513</v>
      </c>
      <c r="S62" s="334">
        <f t="shared" si="8"/>
        <v>5984.8571350779885</v>
      </c>
      <c r="T62" s="334">
        <f t="shared" si="9"/>
        <v>727.24432044206674</v>
      </c>
      <c r="U62" s="335">
        <f t="shared" si="10"/>
        <v>116525.99384227213</v>
      </c>
      <c r="V62" s="336">
        <f t="shared" si="11"/>
        <v>145657.49230284017</v>
      </c>
    </row>
    <row r="63" spans="1:22" s="338" customFormat="1" ht="14.4" x14ac:dyDescent="0.3">
      <c r="A63" s="337" t="s">
        <v>96</v>
      </c>
      <c r="B63" s="333" t="s">
        <v>134</v>
      </c>
      <c r="C63" s="90">
        <f>'2029 (Cas)'!C63*1.02</f>
        <v>82069.057091210896</v>
      </c>
      <c r="D63" s="90">
        <f t="shared" si="0"/>
        <v>41.952233656849018</v>
      </c>
      <c r="E63" s="333">
        <v>37.5</v>
      </c>
      <c r="F63" s="334">
        <f t="shared" si="1"/>
        <v>10874.150064585445</v>
      </c>
      <c r="G63" s="334">
        <f t="shared" si="2"/>
        <v>5178.9813891352824</v>
      </c>
      <c r="H63" s="334">
        <f t="shared" si="3"/>
        <v>615.51792818408171</v>
      </c>
      <c r="I63" s="335">
        <f t="shared" si="4"/>
        <v>98737.706473115701</v>
      </c>
      <c r="J63" s="336">
        <f t="shared" si="5"/>
        <v>123422.13309139463</v>
      </c>
      <c r="M63" s="337" t="s">
        <v>196</v>
      </c>
      <c r="N63" s="333" t="s">
        <v>137</v>
      </c>
      <c r="O63" s="90">
        <f>'2029 (Cas)'!O63*1.02</f>
        <v>101654.36298832523</v>
      </c>
      <c r="P63" s="90">
        <f t="shared" si="6"/>
        <v>51.963891623425035</v>
      </c>
      <c r="Q63" s="333">
        <v>37.5</v>
      </c>
      <c r="R63" s="334">
        <f t="shared" si="7"/>
        <v>13469.203095953093</v>
      </c>
      <c r="S63" s="334">
        <f t="shared" si="8"/>
        <v>6274.2343515931689</v>
      </c>
      <c r="T63" s="334">
        <f t="shared" si="9"/>
        <v>762.40772241243917</v>
      </c>
      <c r="U63" s="335">
        <f t="shared" si="10"/>
        <v>122160.20815828393</v>
      </c>
      <c r="V63" s="336">
        <f t="shared" si="11"/>
        <v>152700.26019785492</v>
      </c>
    </row>
    <row r="64" spans="1:22" s="338" customFormat="1" ht="14.4" x14ac:dyDescent="0.3">
      <c r="A64" s="337" t="s">
        <v>97</v>
      </c>
      <c r="B64" s="333" t="s">
        <v>134</v>
      </c>
      <c r="C64" s="90">
        <f>'2029 (Cas)'!C64*1.02</f>
        <v>86757.510687260481</v>
      </c>
      <c r="D64" s="90">
        <f t="shared" si="0"/>
        <v>44.348887252273727</v>
      </c>
      <c r="E64" s="333">
        <v>37.5</v>
      </c>
      <c r="F64" s="334">
        <f t="shared" si="1"/>
        <v>11495.370166062014</v>
      </c>
      <c r="G64" s="334">
        <f t="shared" si="2"/>
        <v>5474.8470269088357</v>
      </c>
      <c r="H64" s="334">
        <f t="shared" si="3"/>
        <v>650.68133015445358</v>
      </c>
      <c r="I64" s="335">
        <f t="shared" si="4"/>
        <v>104378.4092103858</v>
      </c>
      <c r="J64" s="336">
        <f t="shared" si="5"/>
        <v>130473.01151298225</v>
      </c>
      <c r="M64" s="337" t="s">
        <v>197</v>
      </c>
      <c r="N64" s="333" t="s">
        <v>137</v>
      </c>
      <c r="O64" s="90">
        <f>'2029 (Cas)'!O64*1.02</f>
        <v>105457.01865914946</v>
      </c>
      <c r="P64" s="90">
        <f t="shared" si="6"/>
        <v>53.907741167616329</v>
      </c>
      <c r="Q64" s="333">
        <v>37.5</v>
      </c>
      <c r="R64" s="334">
        <f t="shared" si="7"/>
        <v>13973.054972337304</v>
      </c>
      <c r="S64" s="334">
        <f t="shared" si="8"/>
        <v>6508.9390129160292</v>
      </c>
      <c r="T64" s="334">
        <f t="shared" si="9"/>
        <v>790.92763994362087</v>
      </c>
      <c r="U64" s="335">
        <f t="shared" si="10"/>
        <v>126729.94028434642</v>
      </c>
      <c r="V64" s="336">
        <f t="shared" si="11"/>
        <v>158412.42535543302</v>
      </c>
    </row>
    <row r="65" spans="1:22" s="338" customFormat="1" ht="14.4" x14ac:dyDescent="0.3">
      <c r="A65" s="337" t="s">
        <v>98</v>
      </c>
      <c r="B65" s="333" t="s">
        <v>134</v>
      </c>
      <c r="C65" s="90">
        <f>'2029 (Cas)'!C65*1.02</f>
        <v>91445.96428331011</v>
      </c>
      <c r="D65" s="90">
        <f t="shared" si="0"/>
        <v>46.745540847698457</v>
      </c>
      <c r="E65" s="333">
        <v>37.5</v>
      </c>
      <c r="F65" s="334">
        <f t="shared" si="1"/>
        <v>12116.59026753859</v>
      </c>
      <c r="G65" s="334">
        <f t="shared" si="2"/>
        <v>5770.7126646823908</v>
      </c>
      <c r="H65" s="334">
        <f t="shared" si="3"/>
        <v>685.84473212482578</v>
      </c>
      <c r="I65" s="335">
        <f t="shared" si="4"/>
        <v>110019.11194765591</v>
      </c>
      <c r="J65" s="336">
        <f t="shared" si="5"/>
        <v>137523.88993456989</v>
      </c>
      <c r="M65" s="337" t="s">
        <v>198</v>
      </c>
      <c r="N65" s="333" t="s">
        <v>137</v>
      </c>
      <c r="O65" s="90">
        <f>'2029 (Cas)'!O65*1.02</f>
        <v>109263.29475746106</v>
      </c>
      <c r="P65" s="90">
        <f t="shared" si="6"/>
        <v>55.853441409564752</v>
      </c>
      <c r="Q65" s="333">
        <v>37.5</v>
      </c>
      <c r="R65" s="334">
        <f t="shared" si="7"/>
        <v>14477.386555363591</v>
      </c>
      <c r="S65" s="334">
        <f t="shared" si="8"/>
        <v>6743.8671315489437</v>
      </c>
      <c r="T65" s="334">
        <f t="shared" si="9"/>
        <v>819.47471068095786</v>
      </c>
      <c r="U65" s="335">
        <f t="shared" si="10"/>
        <v>131304.02315505457</v>
      </c>
      <c r="V65" s="336">
        <f t="shared" si="11"/>
        <v>164130.02894381821</v>
      </c>
    </row>
    <row r="66" spans="1:22" s="338" customFormat="1" ht="14.4" x14ac:dyDescent="0.3">
      <c r="A66" s="337" t="s">
        <v>99</v>
      </c>
      <c r="B66" s="333" t="s">
        <v>134</v>
      </c>
      <c r="C66" s="90">
        <f>'2029 (Cas)'!C66*1.02</f>
        <v>96134.417879359709</v>
      </c>
      <c r="D66" s="90">
        <f t="shared" si="0"/>
        <v>49.142194443123181</v>
      </c>
      <c r="E66" s="333">
        <v>37.5</v>
      </c>
      <c r="F66" s="334">
        <f t="shared" si="1"/>
        <v>12737.810369015162</v>
      </c>
      <c r="G66" s="334">
        <f t="shared" si="2"/>
        <v>6066.5783024559441</v>
      </c>
      <c r="H66" s="334">
        <f t="shared" si="3"/>
        <v>721.00813409519776</v>
      </c>
      <c r="I66" s="335">
        <f t="shared" si="4"/>
        <v>115659.81468492602</v>
      </c>
      <c r="J66" s="336">
        <f t="shared" si="5"/>
        <v>144574.76835615752</v>
      </c>
      <c r="M66" s="337" t="s">
        <v>199</v>
      </c>
      <c r="N66" s="333" t="s">
        <v>137</v>
      </c>
      <c r="O66" s="90">
        <f>'2029 (Cas)'!O66*1.02</f>
        <v>113068.36404661022</v>
      </c>
      <c r="P66" s="90">
        <f t="shared" si="6"/>
        <v>57.798524752260818</v>
      </c>
      <c r="Q66" s="333">
        <v>37.5</v>
      </c>
      <c r="R66" s="334">
        <f t="shared" si="7"/>
        <v>14981.558236175855</v>
      </c>
      <c r="S66" s="334">
        <f t="shared" si="8"/>
        <v>6978.7207644118416</v>
      </c>
      <c r="T66" s="334">
        <f t="shared" si="9"/>
        <v>848.0127303495766</v>
      </c>
      <c r="U66" s="335">
        <f t="shared" si="10"/>
        <v>135876.65577754751</v>
      </c>
      <c r="V66" s="336">
        <f t="shared" si="11"/>
        <v>169845.81972193439</v>
      </c>
    </row>
    <row r="67" spans="1:22" s="338" customFormat="1" ht="14.4" x14ac:dyDescent="0.3">
      <c r="A67" s="337" t="s">
        <v>100</v>
      </c>
      <c r="B67" s="333" t="s">
        <v>134</v>
      </c>
      <c r="C67" s="90">
        <f>'2029 (Cas)'!C67*1.02</f>
        <v>99949.14164180831</v>
      </c>
      <c r="D67" s="90">
        <f t="shared" si="0"/>
        <v>51.092212979838116</v>
      </c>
      <c r="E67" s="333">
        <v>37.5</v>
      </c>
      <c r="F67" s="334">
        <f t="shared" si="1"/>
        <v>13243.261267539601</v>
      </c>
      <c r="G67" s="334">
        <f t="shared" si="2"/>
        <v>6307.3070749146827</v>
      </c>
      <c r="H67" s="334">
        <f t="shared" si="3"/>
        <v>749.61856231356228</v>
      </c>
      <c r="I67" s="335">
        <f t="shared" si="4"/>
        <v>120249.32854657616</v>
      </c>
      <c r="J67" s="336">
        <f t="shared" si="5"/>
        <v>150311.66068322019</v>
      </c>
      <c r="M67" s="337" t="s">
        <v>200</v>
      </c>
      <c r="N67" s="333" t="s">
        <v>137</v>
      </c>
      <c r="O67" s="90">
        <f>'2029 (Cas)'!O67*1.02</f>
        <v>116869.81290827207</v>
      </c>
      <c r="P67" s="90">
        <f t="shared" si="6"/>
        <v>59.741757397199777</v>
      </c>
      <c r="Q67" s="333">
        <v>37.5</v>
      </c>
      <c r="R67" s="334">
        <f t="shared" si="7"/>
        <v>15485.25021034605</v>
      </c>
      <c r="S67" s="334">
        <f t="shared" si="8"/>
        <v>7213.3509399646882</v>
      </c>
      <c r="T67" s="334">
        <f t="shared" si="9"/>
        <v>876.52359681204052</v>
      </c>
      <c r="U67" s="335">
        <f t="shared" si="10"/>
        <v>140444.93765539487</v>
      </c>
      <c r="V67" s="336">
        <f t="shared" si="11"/>
        <v>175556.17206924359</v>
      </c>
    </row>
    <row r="68" spans="1:22" s="338" customFormat="1" ht="14.4" x14ac:dyDescent="0.3">
      <c r="A68" s="337" t="s">
        <v>101</v>
      </c>
      <c r="B68" s="333" t="s">
        <v>134</v>
      </c>
      <c r="C68" s="90">
        <f>'2029 (Cas)'!C68*1.02</f>
        <v>103755.4177401199</v>
      </c>
      <c r="D68" s="90">
        <f t="shared" si="0"/>
        <v>53.037913221786525</v>
      </c>
      <c r="E68" s="333">
        <v>37.5</v>
      </c>
      <c r="F68" s="334">
        <f t="shared" si="1"/>
        <v>13747.592850565887</v>
      </c>
      <c r="G68" s="334">
        <f t="shared" si="2"/>
        <v>6547.5027561341922</v>
      </c>
      <c r="H68" s="334">
        <f t="shared" si="3"/>
        <v>778.16563305089926</v>
      </c>
      <c r="I68" s="335">
        <f t="shared" si="4"/>
        <v>124828.67897987086</v>
      </c>
      <c r="J68" s="336">
        <f t="shared" si="5"/>
        <v>156035.84872483858</v>
      </c>
      <c r="M68" s="337" t="s">
        <v>201</v>
      </c>
      <c r="N68" s="333" t="s">
        <v>137</v>
      </c>
      <c r="O68" s="90">
        <f>'2029 (Cas)'!O68*1.02</f>
        <v>122727.6645827186</v>
      </c>
      <c r="P68" s="90">
        <f t="shared" si="6"/>
        <v>62.736186368162855</v>
      </c>
      <c r="Q68" s="333">
        <v>37.5</v>
      </c>
      <c r="R68" s="334">
        <f t="shared" si="7"/>
        <v>16261.415557210215</v>
      </c>
      <c r="S68" s="334">
        <f t="shared" si="8"/>
        <v>7574.9048676261209</v>
      </c>
      <c r="T68" s="334">
        <f t="shared" si="9"/>
        <v>920.45748437038947</v>
      </c>
      <c r="U68" s="335">
        <f t="shared" si="10"/>
        <v>147484.44249192532</v>
      </c>
      <c r="V68" s="336">
        <f t="shared" si="11"/>
        <v>184355.55311490665</v>
      </c>
    </row>
    <row r="69" spans="1:22" s="338" customFormat="1" ht="14.4" x14ac:dyDescent="0.3">
      <c r="A69" s="337" t="s">
        <v>102</v>
      </c>
      <c r="B69" s="333" t="s">
        <v>134</v>
      </c>
      <c r="C69" s="90">
        <f>'2029 (Cas)'!C69*1.02</f>
        <v>107566.52107508123</v>
      </c>
      <c r="D69" s="90">
        <f t="shared" si="0"/>
        <v>54.986081060744397</v>
      </c>
      <c r="E69" s="333">
        <v>37.5</v>
      </c>
      <c r="F69" s="334">
        <f t="shared" si="1"/>
        <v>14252.564042448263</v>
      </c>
      <c r="G69" s="334">
        <f t="shared" si="2"/>
        <v>6788.003060918978</v>
      </c>
      <c r="H69" s="334">
        <f t="shared" si="3"/>
        <v>806.74890806310918</v>
      </c>
      <c r="I69" s="335">
        <f t="shared" si="4"/>
        <v>129413.83708651157</v>
      </c>
      <c r="J69" s="336">
        <f t="shared" si="5"/>
        <v>161767.29635813946</v>
      </c>
      <c r="M69" s="337" t="s">
        <v>202</v>
      </c>
      <c r="N69" s="333" t="s">
        <v>137</v>
      </c>
      <c r="O69" s="90">
        <f>'2029 (Cas)'!O69*1.02</f>
        <v>127119.2431248099</v>
      </c>
      <c r="P69" s="90">
        <f t="shared" si="6"/>
        <v>64.981082747506647</v>
      </c>
      <c r="Q69" s="333">
        <v>37.5</v>
      </c>
      <c r="R69" s="334">
        <f t="shared" si="7"/>
        <v>16843.299714037312</v>
      </c>
      <c r="S69" s="334">
        <f t="shared" si="8"/>
        <v>7845.9585847171729</v>
      </c>
      <c r="T69" s="334">
        <f t="shared" si="9"/>
        <v>953.39432343607427</v>
      </c>
      <c r="U69" s="335">
        <f t="shared" si="10"/>
        <v>152761.89574700047</v>
      </c>
      <c r="V69" s="336">
        <f t="shared" si="11"/>
        <v>190952.36968375058</v>
      </c>
    </row>
    <row r="70" spans="1:22" s="338" customFormat="1" ht="14.4" x14ac:dyDescent="0.3">
      <c r="A70" s="337" t="s">
        <v>103</v>
      </c>
      <c r="B70" s="333" t="s">
        <v>134</v>
      </c>
      <c r="C70" s="90">
        <f>'2029 (Cas)'!C70*1.02</f>
        <v>111371.59036423033</v>
      </c>
      <c r="D70" s="90">
        <f t="shared" ref="D70:D87" si="12">+C70*12/313/75</f>
        <v>56.931164403440427</v>
      </c>
      <c r="E70" s="333">
        <v>37.5</v>
      </c>
      <c r="F70" s="334">
        <f t="shared" ref="F70:F87" si="13">C70*F$4</f>
        <v>14756.735723260519</v>
      </c>
      <c r="G70" s="334">
        <f t="shared" ref="G70:G87" si="14">(C70+F70)*5.5722%</f>
        <v>7028.1225862471638</v>
      </c>
      <c r="H70" s="334">
        <f t="shared" ref="H70:H87" si="15">(C70)*0.75%</f>
        <v>835.28692773172747</v>
      </c>
      <c r="I70" s="335">
        <f t="shared" ref="I70:I87" si="16">C70+F70+G70+H70</f>
        <v>133991.73560146976</v>
      </c>
      <c r="J70" s="336">
        <f t="shared" ref="J70:J87" si="17">I70*1.25</f>
        <v>167489.6695018372</v>
      </c>
      <c r="M70" s="337" t="s">
        <v>203</v>
      </c>
      <c r="N70" s="333" t="s">
        <v>137</v>
      </c>
      <c r="O70" s="90">
        <f>'2029 (Cas)'!O70*1.02</f>
        <v>131503.58081192654</v>
      </c>
      <c r="P70" s="90">
        <f t="shared" ref="P70:P84" si="18">+O70*12/313/75</f>
        <v>67.222277731336249</v>
      </c>
      <c r="Q70" s="333">
        <v>37.5</v>
      </c>
      <c r="R70" s="334">
        <f t="shared" ref="R70:R84" si="19">O70*R$4</f>
        <v>17424.224457580269</v>
      </c>
      <c r="S70" s="334">
        <f t="shared" ref="S70:S84" si="20">(O70+R70)*5.45%</f>
        <v>8116.5653871881213</v>
      </c>
      <c r="T70" s="334">
        <f t="shared" ref="T70:T84" si="21">(O70)*0.75%</f>
        <v>986.27685608944898</v>
      </c>
      <c r="U70" s="335">
        <f t="shared" ref="U70:U84" si="22">O70+R70+S70+T70</f>
        <v>158030.64751278437</v>
      </c>
      <c r="V70" s="336">
        <f t="shared" ref="V70:V84" si="23">U70*1.25</f>
        <v>197538.30939098046</v>
      </c>
    </row>
    <row r="71" spans="1:22" s="338" customFormat="1" ht="14.4" x14ac:dyDescent="0.3">
      <c r="A71" s="337" t="s">
        <v>104</v>
      </c>
      <c r="B71" s="333" t="s">
        <v>134</v>
      </c>
      <c r="C71" s="90">
        <f>'2029 (Cas)'!C71*1.02</f>
        <v>117235.47608448908</v>
      </c>
      <c r="D71" s="90">
        <f t="shared" si="12"/>
        <v>59.928677870665339</v>
      </c>
      <c r="E71" s="333">
        <v>37.5</v>
      </c>
      <c r="F71" s="334">
        <f t="shared" si="13"/>
        <v>15533.700581194804</v>
      </c>
      <c r="G71" s="334">
        <f t="shared" si="14"/>
        <v>7398.1640621652368</v>
      </c>
      <c r="H71" s="334">
        <f t="shared" si="15"/>
        <v>879.26607063366805</v>
      </c>
      <c r="I71" s="335">
        <f t="shared" si="16"/>
        <v>141046.6067984828</v>
      </c>
      <c r="J71" s="336">
        <f t="shared" si="17"/>
        <v>176308.2584981035</v>
      </c>
      <c r="M71" s="337" t="s">
        <v>204</v>
      </c>
      <c r="N71" s="333" t="s">
        <v>137</v>
      </c>
      <c r="O71" s="90">
        <f>'2029 (Cas)'!O71*1.02</f>
        <v>135896.36616318024</v>
      </c>
      <c r="P71" s="90">
        <f t="shared" si="18"/>
        <v>69.467791009932398</v>
      </c>
      <c r="Q71" s="333">
        <v>37.5</v>
      </c>
      <c r="R71" s="334">
        <f t="shared" si="19"/>
        <v>18006.268516621381</v>
      </c>
      <c r="S71" s="334">
        <f t="shared" si="20"/>
        <v>8387.6935900491881</v>
      </c>
      <c r="T71" s="334">
        <f t="shared" si="21"/>
        <v>1019.2227462238518</v>
      </c>
      <c r="U71" s="335">
        <f t="shared" si="22"/>
        <v>163309.55101607466</v>
      </c>
      <c r="V71" s="336">
        <f t="shared" si="23"/>
        <v>204136.93877009331</v>
      </c>
    </row>
    <row r="72" spans="1:22" s="338" customFormat="1" ht="14.4" x14ac:dyDescent="0.3">
      <c r="A72" s="337" t="s">
        <v>105</v>
      </c>
      <c r="B72" s="333" t="s">
        <v>134</v>
      </c>
      <c r="C72" s="90">
        <f>'2029 (Cas)'!C72*1.02</f>
        <v>121631.88186323005</v>
      </c>
      <c r="D72" s="90">
        <f t="shared" si="12"/>
        <v>62.176041847018567</v>
      </c>
      <c r="E72" s="333">
        <v>37.5</v>
      </c>
      <c r="F72" s="334">
        <f t="shared" si="13"/>
        <v>16116.224346877983</v>
      </c>
      <c r="G72" s="334">
        <f t="shared" si="14"/>
        <v>7675.5999742396389</v>
      </c>
      <c r="H72" s="334">
        <f t="shared" si="15"/>
        <v>912.23911397422535</v>
      </c>
      <c r="I72" s="335">
        <f t="shared" si="16"/>
        <v>146335.94529832192</v>
      </c>
      <c r="J72" s="336">
        <f t="shared" si="17"/>
        <v>182919.9316229024</v>
      </c>
      <c r="M72" s="337" t="s">
        <v>205</v>
      </c>
      <c r="N72" s="333" t="s">
        <v>137</v>
      </c>
      <c r="O72" s="90">
        <f>'2029 (Cas)'!O72*1.02</f>
        <v>140281.91065945933</v>
      </c>
      <c r="P72" s="90">
        <f t="shared" si="18"/>
        <v>71.709602893014349</v>
      </c>
      <c r="Q72" s="333">
        <v>37.5</v>
      </c>
      <c r="R72" s="334">
        <f t="shared" si="19"/>
        <v>18587.353162378364</v>
      </c>
      <c r="S72" s="334">
        <f t="shared" si="20"/>
        <v>8658.3748782901548</v>
      </c>
      <c r="T72" s="334">
        <f t="shared" si="21"/>
        <v>1052.114329945945</v>
      </c>
      <c r="U72" s="335">
        <f t="shared" si="22"/>
        <v>168579.7530300738</v>
      </c>
      <c r="V72" s="336">
        <f t="shared" si="23"/>
        <v>210724.69128759226</v>
      </c>
    </row>
    <row r="73" spans="1:22" s="338" customFormat="1" ht="14.4" x14ac:dyDescent="0.3">
      <c r="A73" s="337" t="s">
        <v>106</v>
      </c>
      <c r="B73" s="333" t="s">
        <v>134</v>
      </c>
      <c r="C73" s="90">
        <f>'2029 (Cas)'!C73*1.02</f>
        <v>126031.90806945831</v>
      </c>
      <c r="D73" s="90">
        <f t="shared" si="12"/>
        <v>64.425256521128844</v>
      </c>
      <c r="E73" s="333">
        <v>37.5</v>
      </c>
      <c r="F73" s="334">
        <f t="shared" si="13"/>
        <v>16699.227819203228</v>
      </c>
      <c r="G73" s="334">
        <f t="shared" si="14"/>
        <v>7953.2643539879982</v>
      </c>
      <c r="H73" s="334">
        <f t="shared" si="15"/>
        <v>945.23931052093724</v>
      </c>
      <c r="I73" s="335">
        <f t="shared" si="16"/>
        <v>151629.63955317048</v>
      </c>
      <c r="J73" s="336">
        <f t="shared" si="17"/>
        <v>189537.04944146308</v>
      </c>
      <c r="M73" s="337" t="s">
        <v>206</v>
      </c>
      <c r="N73" s="333" t="s">
        <v>137</v>
      </c>
      <c r="O73" s="90">
        <f>'2029 (Cas)'!O73*1.02</f>
        <v>144679.52324736278</v>
      </c>
      <c r="P73" s="90">
        <f t="shared" si="18"/>
        <v>73.957583768619955</v>
      </c>
      <c r="Q73" s="333">
        <v>37.5</v>
      </c>
      <c r="R73" s="334">
        <f t="shared" si="19"/>
        <v>19170.036830275571</v>
      </c>
      <c r="S73" s="334">
        <f t="shared" si="20"/>
        <v>8929.8010242312903</v>
      </c>
      <c r="T73" s="334">
        <f t="shared" si="21"/>
        <v>1085.0964243552207</v>
      </c>
      <c r="U73" s="335">
        <f t="shared" si="22"/>
        <v>173864.4575262249</v>
      </c>
      <c r="V73" s="336">
        <f t="shared" si="23"/>
        <v>217330.57190778112</v>
      </c>
    </row>
    <row r="74" spans="1:22" s="338" customFormat="1" ht="14.4" x14ac:dyDescent="0.3">
      <c r="A74" s="337" t="s">
        <v>107</v>
      </c>
      <c r="B74" s="333" t="s">
        <v>134</v>
      </c>
      <c r="C74" s="90">
        <f>'2029 (Cas)'!C74*1.02</f>
        <v>130429.52065736176</v>
      </c>
      <c r="D74" s="90">
        <f t="shared" si="12"/>
        <v>66.673237396734436</v>
      </c>
      <c r="E74" s="333">
        <v>37.5</v>
      </c>
      <c r="F74" s="334">
        <f t="shared" si="13"/>
        <v>17281.911487100435</v>
      </c>
      <c r="G74" s="334">
        <f t="shared" si="14"/>
        <v>8230.7764219537203</v>
      </c>
      <c r="H74" s="334">
        <f t="shared" si="15"/>
        <v>978.22140493021323</v>
      </c>
      <c r="I74" s="335">
        <f t="shared" si="16"/>
        <v>156920.42997134614</v>
      </c>
      <c r="J74" s="336">
        <f t="shared" si="17"/>
        <v>196150.53746418268</v>
      </c>
      <c r="M74" s="337" t="s">
        <v>207</v>
      </c>
      <c r="N74" s="333" t="s">
        <v>137</v>
      </c>
      <c r="O74" s="90">
        <f>'2029 (Cas)'!O74*1.02</f>
        <v>149063.86093447945</v>
      </c>
      <c r="P74" s="90">
        <f t="shared" si="18"/>
        <v>76.198778752449556</v>
      </c>
      <c r="Q74" s="333">
        <v>37.5</v>
      </c>
      <c r="R74" s="334">
        <f t="shared" si="19"/>
        <v>19750.961573818528</v>
      </c>
      <c r="S74" s="334">
        <f t="shared" si="20"/>
        <v>9200.4078267022396</v>
      </c>
      <c r="T74" s="334">
        <f t="shared" si="21"/>
        <v>1117.9789570085959</v>
      </c>
      <c r="U74" s="335">
        <f t="shared" si="22"/>
        <v>179133.2092920088</v>
      </c>
      <c r="V74" s="336">
        <f t="shared" si="23"/>
        <v>223916.511615011</v>
      </c>
    </row>
    <row r="75" spans="1:22" s="338" customFormat="1" ht="14.4" x14ac:dyDescent="0.3">
      <c r="A75" s="337" t="s">
        <v>108</v>
      </c>
      <c r="B75" s="333" t="s">
        <v>134</v>
      </c>
      <c r="C75" s="90">
        <f>'2029 (Cas)'!C75*1.02</f>
        <v>134823.5128177779</v>
      </c>
      <c r="D75" s="90">
        <f t="shared" si="12"/>
        <v>68.919367574582949</v>
      </c>
      <c r="E75" s="333">
        <v>37.5</v>
      </c>
      <c r="F75" s="334">
        <f t="shared" si="13"/>
        <v>17864.115448355573</v>
      </c>
      <c r="G75" s="334">
        <f t="shared" si="14"/>
        <v>8508.0600222454887</v>
      </c>
      <c r="H75" s="334">
        <f t="shared" si="15"/>
        <v>1011.1763461333342</v>
      </c>
      <c r="I75" s="335">
        <f t="shared" si="16"/>
        <v>162206.86463451231</v>
      </c>
      <c r="J75" s="336">
        <f t="shared" si="17"/>
        <v>202758.5807931404</v>
      </c>
      <c r="M75" s="337" t="s">
        <v>208</v>
      </c>
      <c r="N75" s="333" t="s">
        <v>137</v>
      </c>
      <c r="O75" s="90">
        <f>'2029 (Cas)'!O75*1.02</f>
        <v>153454.23266740824</v>
      </c>
      <c r="P75" s="90">
        <f t="shared" si="18"/>
        <v>78.443058232540963</v>
      </c>
      <c r="Q75" s="333">
        <v>37.5</v>
      </c>
      <c r="R75" s="334">
        <f t="shared" si="19"/>
        <v>20332.685828431593</v>
      </c>
      <c r="S75" s="334">
        <f t="shared" si="20"/>
        <v>9471.3870580232706</v>
      </c>
      <c r="T75" s="334">
        <f t="shared" si="21"/>
        <v>1150.9067450055618</v>
      </c>
      <c r="U75" s="335">
        <f t="shared" si="22"/>
        <v>184409.21229886869</v>
      </c>
      <c r="V75" s="336">
        <f t="shared" si="23"/>
        <v>230511.51537358586</v>
      </c>
    </row>
    <row r="76" spans="1:22" s="338" customFormat="1" ht="14.4" x14ac:dyDescent="0.3">
      <c r="A76" s="337" t="s">
        <v>109</v>
      </c>
      <c r="B76" s="333" t="s">
        <v>134</v>
      </c>
      <c r="C76" s="90">
        <f>'2029 (Cas)'!C76*1.02</f>
        <v>139221.12540568132</v>
      </c>
      <c r="D76" s="90">
        <f t="shared" si="12"/>
        <v>71.167348450188541</v>
      </c>
      <c r="E76" s="333">
        <v>37.5</v>
      </c>
      <c r="F76" s="334">
        <f t="shared" si="13"/>
        <v>18446.799116252776</v>
      </c>
      <c r="G76" s="334">
        <f t="shared" si="14"/>
        <v>8785.5720902112098</v>
      </c>
      <c r="H76" s="334">
        <f t="shared" si="15"/>
        <v>1044.1584405426099</v>
      </c>
      <c r="I76" s="335">
        <f t="shared" si="16"/>
        <v>167497.65505268791</v>
      </c>
      <c r="J76" s="336">
        <f t="shared" si="17"/>
        <v>209372.06881585991</v>
      </c>
      <c r="M76" s="337" t="s">
        <v>209</v>
      </c>
      <c r="N76" s="333" t="s">
        <v>137</v>
      </c>
      <c r="O76" s="90">
        <f>'2029 (Cas)'!O76*1.02</f>
        <v>157840.98397284982</v>
      </c>
      <c r="P76" s="90">
        <f t="shared" si="18"/>
        <v>80.685487014875306</v>
      </c>
      <c r="Q76" s="333">
        <v>37.5</v>
      </c>
      <c r="R76" s="334">
        <f t="shared" si="19"/>
        <v>20913.930376402601</v>
      </c>
      <c r="S76" s="334">
        <f t="shared" si="20"/>
        <v>9742.1428320342566</v>
      </c>
      <c r="T76" s="334">
        <f t="shared" si="21"/>
        <v>1183.8073797963737</v>
      </c>
      <c r="U76" s="335">
        <f t="shared" si="22"/>
        <v>189680.86456108306</v>
      </c>
      <c r="V76" s="336">
        <f t="shared" si="23"/>
        <v>237101.08070135381</v>
      </c>
    </row>
    <row r="77" spans="1:22" s="338" customFormat="1" ht="14.4" x14ac:dyDescent="0.3">
      <c r="A77" s="337" t="s">
        <v>110</v>
      </c>
      <c r="B77" s="333" t="s">
        <v>134</v>
      </c>
      <c r="C77" s="90">
        <f>'2029 (Cas)'!C77*1.02</f>
        <v>143611.49713861017</v>
      </c>
      <c r="D77" s="90">
        <f t="shared" si="12"/>
        <v>73.411627930279963</v>
      </c>
      <c r="E77" s="333">
        <v>37.5</v>
      </c>
      <c r="F77" s="334">
        <f t="shared" si="13"/>
        <v>19028.523370865849</v>
      </c>
      <c r="G77" s="334">
        <f t="shared" si="14"/>
        <v>9062.6272228290218</v>
      </c>
      <c r="H77" s="334">
        <f t="shared" si="15"/>
        <v>1077.0862285395763</v>
      </c>
      <c r="I77" s="335">
        <f t="shared" si="16"/>
        <v>172779.73396084463</v>
      </c>
      <c r="J77" s="336">
        <f t="shared" si="17"/>
        <v>215974.66745105578</v>
      </c>
      <c r="M77" s="337" t="s">
        <v>210</v>
      </c>
      <c r="N77" s="333" t="s">
        <v>137</v>
      </c>
      <c r="O77" s="90">
        <f>'2029 (Cas)'!O77*1.02</f>
        <v>162236.18294242834</v>
      </c>
      <c r="P77" s="90">
        <f t="shared" si="18"/>
        <v>82.932234091976142</v>
      </c>
      <c r="Q77" s="333">
        <v>37.5</v>
      </c>
      <c r="R77" s="334">
        <f t="shared" si="19"/>
        <v>21496.294239871757</v>
      </c>
      <c r="S77" s="334">
        <f t="shared" si="20"/>
        <v>10013.420006435355</v>
      </c>
      <c r="T77" s="334">
        <f t="shared" si="21"/>
        <v>1216.7713720682125</v>
      </c>
      <c r="U77" s="335">
        <f t="shared" si="22"/>
        <v>194962.66856080366</v>
      </c>
      <c r="V77" s="336">
        <f t="shared" si="23"/>
        <v>243703.33570100457</v>
      </c>
    </row>
    <row r="78" spans="1:22" s="338" customFormat="1" ht="14.4" x14ac:dyDescent="0.3">
      <c r="A78" s="337" t="s">
        <v>111</v>
      </c>
      <c r="B78" s="333" t="s">
        <v>134</v>
      </c>
      <c r="C78" s="90">
        <f>'2029 (Cas)'!C78*1.02</f>
        <v>148010.31653567599</v>
      </c>
      <c r="D78" s="90">
        <f t="shared" si="12"/>
        <v>75.660225705137876</v>
      </c>
      <c r="E78" s="333">
        <v>37.5</v>
      </c>
      <c r="F78" s="334">
        <f t="shared" si="13"/>
        <v>19611.36694097707</v>
      </c>
      <c r="G78" s="334">
        <f t="shared" si="14"/>
        <v>9340.2154466860611</v>
      </c>
      <c r="H78" s="334">
        <f t="shared" si="15"/>
        <v>1110.0773740175698</v>
      </c>
      <c r="I78" s="335">
        <f t="shared" si="16"/>
        <v>178071.97629735668</v>
      </c>
      <c r="J78" s="336">
        <f t="shared" si="17"/>
        <v>222589.97037169585</v>
      </c>
      <c r="M78" s="337" t="s">
        <v>211</v>
      </c>
      <c r="N78" s="333" t="s">
        <v>137</v>
      </c>
      <c r="O78" s="90">
        <f>'2029 (Cas)'!O78*1.02</f>
        <v>166621.72743870749</v>
      </c>
      <c r="P78" s="90">
        <f t="shared" si="18"/>
        <v>85.174045975058149</v>
      </c>
      <c r="Q78" s="333">
        <v>37.5</v>
      </c>
      <c r="R78" s="334">
        <f t="shared" si="19"/>
        <v>22077.378885628743</v>
      </c>
      <c r="S78" s="334">
        <f t="shared" si="20"/>
        <v>10284.101294676324</v>
      </c>
      <c r="T78" s="334">
        <f t="shared" si="21"/>
        <v>1249.6629557903061</v>
      </c>
      <c r="U78" s="335">
        <f t="shared" si="22"/>
        <v>200232.87057480286</v>
      </c>
      <c r="V78" s="336">
        <f t="shared" si="23"/>
        <v>250291.08821850357</v>
      </c>
    </row>
    <row r="79" spans="1:22" s="338" customFormat="1" ht="14.4" x14ac:dyDescent="0.3">
      <c r="A79" s="337" t="s">
        <v>112</v>
      </c>
      <c r="B79" s="333" t="s">
        <v>134</v>
      </c>
      <c r="C79" s="90">
        <f>'2029 (Cas)'!C79*1.02</f>
        <v>152407.92912357944</v>
      </c>
      <c r="D79" s="90">
        <f t="shared" si="12"/>
        <v>77.908206580743482</v>
      </c>
      <c r="E79" s="333">
        <v>37.5</v>
      </c>
      <c r="F79" s="334">
        <f t="shared" si="13"/>
        <v>20194.050608874277</v>
      </c>
      <c r="G79" s="334">
        <f t="shared" si="14"/>
        <v>9617.7275146517841</v>
      </c>
      <c r="H79" s="334">
        <f t="shared" si="15"/>
        <v>1143.0594684268458</v>
      </c>
      <c r="I79" s="335">
        <f t="shared" si="16"/>
        <v>183362.76671553234</v>
      </c>
      <c r="J79" s="336">
        <f t="shared" si="17"/>
        <v>229203.45839441544</v>
      </c>
      <c r="M79" s="337" t="s">
        <v>212</v>
      </c>
      <c r="N79" s="333" t="s">
        <v>137</v>
      </c>
      <c r="O79" s="90">
        <f>'2029 (Cas)'!O79*1.02</f>
        <v>171015.71959912358</v>
      </c>
      <c r="P79" s="90">
        <f t="shared" si="18"/>
        <v>87.42017615290662</v>
      </c>
      <c r="Q79" s="333">
        <v>37.5</v>
      </c>
      <c r="R79" s="334">
        <f t="shared" si="19"/>
        <v>22659.582846883874</v>
      </c>
      <c r="S79" s="334">
        <f t="shared" si="20"/>
        <v>10555.303983307405</v>
      </c>
      <c r="T79" s="334">
        <f t="shared" si="21"/>
        <v>1282.6178969934267</v>
      </c>
      <c r="U79" s="335">
        <f t="shared" si="22"/>
        <v>205513.22432630829</v>
      </c>
      <c r="V79" s="336">
        <f t="shared" si="23"/>
        <v>256891.53040788538</v>
      </c>
    </row>
    <row r="80" spans="1:22" s="338" customFormat="1" ht="14.4" x14ac:dyDescent="0.3">
      <c r="A80" s="337" t="s">
        <v>113</v>
      </c>
      <c r="B80" s="333" t="s">
        <v>134</v>
      </c>
      <c r="C80" s="90">
        <f>'2029 (Cas)'!C80*1.02</f>
        <v>156805.5417114828</v>
      </c>
      <c r="D80" s="90">
        <f t="shared" si="12"/>
        <v>80.156187456349031</v>
      </c>
      <c r="E80" s="333">
        <v>37.5</v>
      </c>
      <c r="F80" s="334">
        <f t="shared" si="13"/>
        <v>20776.734276771473</v>
      </c>
      <c r="G80" s="334">
        <f t="shared" si="14"/>
        <v>9895.2395826175052</v>
      </c>
      <c r="H80" s="334">
        <f t="shared" si="15"/>
        <v>1176.0415628361209</v>
      </c>
      <c r="I80" s="335">
        <f t="shared" si="16"/>
        <v>188653.55713370792</v>
      </c>
      <c r="J80" s="336">
        <f t="shared" si="17"/>
        <v>235816.9464171349</v>
      </c>
      <c r="M80" s="337" t="s">
        <v>213</v>
      </c>
      <c r="N80" s="333" t="s">
        <v>137</v>
      </c>
      <c r="O80" s="90">
        <f>'2029 (Cas)'!O80*1.02</f>
        <v>178335.0171692757</v>
      </c>
      <c r="P80" s="90">
        <f t="shared" si="18"/>
        <v>91.161670118479591</v>
      </c>
      <c r="Q80" s="333">
        <v>37.5</v>
      </c>
      <c r="R80" s="334">
        <f t="shared" si="19"/>
        <v>23629.38977492903</v>
      </c>
      <c r="S80" s="334">
        <f t="shared" si="20"/>
        <v>11007.060178459158</v>
      </c>
      <c r="T80" s="334">
        <f t="shared" si="21"/>
        <v>1337.5126287695678</v>
      </c>
      <c r="U80" s="335">
        <f t="shared" si="22"/>
        <v>214308.97975143345</v>
      </c>
      <c r="V80" s="336">
        <f t="shared" si="23"/>
        <v>267886.22468929179</v>
      </c>
    </row>
    <row r="81" spans="1:22" s="338" customFormat="1" ht="14.4" x14ac:dyDescent="0.3">
      <c r="A81" s="337" t="s">
        <v>114</v>
      </c>
      <c r="B81" s="333" t="s">
        <v>134</v>
      </c>
      <c r="C81" s="90">
        <f>'2029 (Cas)'!C81*1.02</f>
        <v>161197.1202535741</v>
      </c>
      <c r="D81" s="90">
        <f t="shared" si="12"/>
        <v>82.40108383569283</v>
      </c>
      <c r="E81" s="333">
        <v>37.5</v>
      </c>
      <c r="F81" s="334">
        <f t="shared" si="13"/>
        <v>21358.618433598571</v>
      </c>
      <c r="G81" s="334">
        <f t="shared" si="14"/>
        <v>10172.370871126635</v>
      </c>
      <c r="H81" s="334">
        <f t="shared" si="15"/>
        <v>1208.9784019018057</v>
      </c>
      <c r="I81" s="335">
        <f t="shared" si="16"/>
        <v>193937.08796020111</v>
      </c>
      <c r="J81" s="336">
        <f t="shared" si="17"/>
        <v>242421.35995025138</v>
      </c>
      <c r="M81" s="337" t="s">
        <v>214</v>
      </c>
      <c r="N81" s="333" t="s">
        <v>137</v>
      </c>
      <c r="O81" s="90">
        <f>'2029 (Cas)'!O81*1.02</f>
        <v>184180.80075209794</v>
      </c>
      <c r="P81" s="90">
        <f t="shared" si="18"/>
        <v>94.149930096919078</v>
      </c>
      <c r="Q81" s="333">
        <v>37.5</v>
      </c>
      <c r="R81" s="334">
        <f t="shared" si="19"/>
        <v>24403.95609965298</v>
      </c>
      <c r="S81" s="334">
        <f t="shared" si="20"/>
        <v>11367.869248420426</v>
      </c>
      <c r="T81" s="334">
        <f t="shared" si="21"/>
        <v>1381.3560056407346</v>
      </c>
      <c r="U81" s="335">
        <f t="shared" si="22"/>
        <v>221333.98210581209</v>
      </c>
      <c r="V81" s="336">
        <f t="shared" si="23"/>
        <v>276667.47763226513</v>
      </c>
    </row>
    <row r="82" spans="1:22" s="338" customFormat="1" ht="14.4" x14ac:dyDescent="0.3">
      <c r="A82" s="337" t="s">
        <v>115</v>
      </c>
      <c r="B82" s="333" t="s">
        <v>134</v>
      </c>
      <c r="C82" s="90">
        <f>'2029 (Cas)'!C82*1.02</f>
        <v>165598.3532689648</v>
      </c>
      <c r="D82" s="90">
        <f t="shared" si="12"/>
        <v>84.650915409055486</v>
      </c>
      <c r="E82" s="333">
        <v>37.5</v>
      </c>
      <c r="F82" s="334">
        <f t="shared" si="13"/>
        <v>21941.781808137835</v>
      </c>
      <c r="G82" s="334">
        <f t="shared" si="14"/>
        <v>10450.111406766311</v>
      </c>
      <c r="H82" s="334">
        <f t="shared" si="15"/>
        <v>1241.9876495172359</v>
      </c>
      <c r="I82" s="335">
        <f t="shared" si="16"/>
        <v>199232.2341333862</v>
      </c>
      <c r="J82" s="336">
        <f t="shared" si="17"/>
        <v>249040.29266673274</v>
      </c>
      <c r="M82" s="337" t="s">
        <v>215</v>
      </c>
      <c r="N82" s="333" t="s">
        <v>137</v>
      </c>
      <c r="O82" s="90">
        <f>'2029 (Cas)'!O82*1.02</f>
        <v>190032.61838073228</v>
      </c>
      <c r="P82" s="90">
        <f t="shared" si="18"/>
        <v>97.141274571620343</v>
      </c>
      <c r="Q82" s="333">
        <v>37.5</v>
      </c>
      <c r="R82" s="334">
        <f t="shared" si="19"/>
        <v>25179.321935447027</v>
      </c>
      <c r="S82" s="334">
        <f t="shared" si="20"/>
        <v>11729.050747231771</v>
      </c>
      <c r="T82" s="334">
        <f t="shared" si="21"/>
        <v>1425.2446378554921</v>
      </c>
      <c r="U82" s="335">
        <f t="shared" si="22"/>
        <v>228366.23570126659</v>
      </c>
      <c r="V82" s="336">
        <f t="shared" si="23"/>
        <v>285457.79462658323</v>
      </c>
    </row>
    <row r="83" spans="1:22" s="338" customFormat="1" ht="14.4" x14ac:dyDescent="0.3">
      <c r="A83" s="337" t="s">
        <v>116</v>
      </c>
      <c r="B83" s="333" t="s">
        <v>134</v>
      </c>
      <c r="C83" s="90">
        <f>'2029 (Cas)'!C83*1.02</f>
        <v>172924.89169409152</v>
      </c>
      <c r="D83" s="90">
        <f t="shared" si="12"/>
        <v>88.396110770142641</v>
      </c>
      <c r="E83" s="333">
        <v>37.5</v>
      </c>
      <c r="F83" s="334">
        <f t="shared" si="13"/>
        <v>22912.548149467129</v>
      </c>
      <c r="G83" s="334">
        <f t="shared" si="14"/>
        <v>10912.453822962774</v>
      </c>
      <c r="H83" s="334">
        <f t="shared" si="15"/>
        <v>1296.9366877056864</v>
      </c>
      <c r="I83" s="335">
        <f t="shared" si="16"/>
        <v>208046.8303542271</v>
      </c>
      <c r="J83" s="336">
        <f t="shared" si="17"/>
        <v>260058.53794278388</v>
      </c>
      <c r="M83" s="337" t="s">
        <v>216</v>
      </c>
      <c r="N83" s="333" t="s">
        <v>137</v>
      </c>
      <c r="O83" s="90">
        <f>'2029 (Cas)'!O83*1.02</f>
        <v>195886.84962769155</v>
      </c>
      <c r="P83" s="90">
        <f t="shared" si="18"/>
        <v>100.13385284482635</v>
      </c>
      <c r="Q83" s="333">
        <v>37.5</v>
      </c>
      <c r="R83" s="334">
        <f t="shared" si="19"/>
        <v>25955.007575669133</v>
      </c>
      <c r="S83" s="334">
        <f t="shared" si="20"/>
        <v>12090.381217583157</v>
      </c>
      <c r="T83" s="334">
        <f t="shared" si="21"/>
        <v>1469.1513722076866</v>
      </c>
      <c r="U83" s="335">
        <f t="shared" si="22"/>
        <v>235401.38979315152</v>
      </c>
      <c r="V83" s="336">
        <f t="shared" si="23"/>
        <v>294251.7372414394</v>
      </c>
    </row>
    <row r="84" spans="1:22" s="338" customFormat="1" ht="14.4" x14ac:dyDescent="0.3">
      <c r="A84" s="337" t="s">
        <v>117</v>
      </c>
      <c r="B84" s="333" t="s">
        <v>134</v>
      </c>
      <c r="C84" s="90">
        <f>'2029 (Cas)'!C84*1.02</f>
        <v>178783.95017770055</v>
      </c>
      <c r="D84" s="90">
        <f t="shared" si="12"/>
        <v>91.391156640358119</v>
      </c>
      <c r="E84" s="333">
        <v>37.5</v>
      </c>
      <c r="F84" s="334">
        <f t="shared" si="13"/>
        <v>23688.873398545325</v>
      </c>
      <c r="G84" s="334">
        <f t="shared" si="14"/>
        <v>11282.190675315571</v>
      </c>
      <c r="H84" s="334">
        <f t="shared" si="15"/>
        <v>1340.879626332754</v>
      </c>
      <c r="I84" s="335">
        <f t="shared" si="16"/>
        <v>215095.89387789418</v>
      </c>
      <c r="J84" s="336">
        <f t="shared" si="17"/>
        <v>268869.86734736775</v>
      </c>
      <c r="M84" s="337" t="s">
        <v>217</v>
      </c>
      <c r="N84" s="333" t="s">
        <v>137</v>
      </c>
      <c r="O84" s="90">
        <f>'2029 (Cas)'!O84*1.02</f>
        <v>228084.5180813862</v>
      </c>
      <c r="P84" s="90">
        <f t="shared" si="18"/>
        <v>116.59272489783321</v>
      </c>
      <c r="Q84" s="333">
        <v>37.5</v>
      </c>
      <c r="R84" s="334">
        <f t="shared" si="19"/>
        <v>30221.198645783672</v>
      </c>
      <c r="S84" s="334">
        <f t="shared" si="20"/>
        <v>14077.661561630757</v>
      </c>
      <c r="T84" s="334">
        <f t="shared" si="21"/>
        <v>1710.6338856103964</v>
      </c>
      <c r="U84" s="335">
        <f t="shared" si="22"/>
        <v>274094.01217441104</v>
      </c>
      <c r="V84" s="336">
        <f t="shared" si="23"/>
        <v>342617.51521801378</v>
      </c>
    </row>
    <row r="85" spans="1:22" s="338" customFormat="1" ht="14.4" x14ac:dyDescent="0.3">
      <c r="A85" s="337" t="s">
        <v>118</v>
      </c>
      <c r="B85" s="333" t="s">
        <v>134</v>
      </c>
      <c r="C85" s="90">
        <f>'2029 (Cas)'!C85*1.02</f>
        <v>184647.83589795927</v>
      </c>
      <c r="D85" s="90">
        <f t="shared" si="12"/>
        <v>94.38867010758301</v>
      </c>
      <c r="E85" s="333">
        <v>37.5</v>
      </c>
      <c r="F85" s="334">
        <f t="shared" si="13"/>
        <v>24465.838256479605</v>
      </c>
      <c r="G85" s="334">
        <f t="shared" si="14"/>
        <v>11652.232151233642</v>
      </c>
      <c r="H85" s="334">
        <f t="shared" si="15"/>
        <v>1384.8587692346946</v>
      </c>
      <c r="I85" s="335">
        <f t="shared" si="16"/>
        <v>222150.76507490725</v>
      </c>
      <c r="J85" s="336">
        <f t="shared" si="17"/>
        <v>277688.45634363405</v>
      </c>
    </row>
    <row r="86" spans="1:22" s="338" customFormat="1" ht="14.4" x14ac:dyDescent="0.3">
      <c r="A86" s="337" t="s">
        <v>119</v>
      </c>
      <c r="B86" s="333" t="s">
        <v>134</v>
      </c>
      <c r="C86" s="90">
        <f>'2029 (Cas)'!C86*1.02</f>
        <v>190510.51480905552</v>
      </c>
      <c r="D86" s="90">
        <f t="shared" si="12"/>
        <v>97.385566675555538</v>
      </c>
      <c r="E86" s="333">
        <v>37.5</v>
      </c>
      <c r="F86" s="334">
        <f t="shared" si="13"/>
        <v>25242.643212199859</v>
      </c>
      <c r="G86" s="334">
        <f t="shared" si="14"/>
        <v>12022.19747126039</v>
      </c>
      <c r="H86" s="334">
        <f t="shared" si="15"/>
        <v>1428.8288610679163</v>
      </c>
      <c r="I86" s="335">
        <f t="shared" si="16"/>
        <v>229204.18435358367</v>
      </c>
      <c r="J86" s="336">
        <f t="shared" si="17"/>
        <v>286505.2304419796</v>
      </c>
    </row>
    <row r="87" spans="1:22" s="338" customFormat="1" ht="14.4" x14ac:dyDescent="0.3">
      <c r="A87" s="337" t="s">
        <v>120</v>
      </c>
      <c r="B87" s="333" t="s">
        <v>134</v>
      </c>
      <c r="C87" s="90">
        <f>'2029 (Cas)'!C87*1.02</f>
        <v>222755.24882008505</v>
      </c>
      <c r="D87" s="90">
        <f t="shared" si="12"/>
        <v>113.86849779940451</v>
      </c>
      <c r="E87" s="333">
        <v>37.5</v>
      </c>
      <c r="F87" s="334">
        <f t="shared" si="13"/>
        <v>29515.07046866127</v>
      </c>
      <c r="G87" s="334">
        <f t="shared" si="14"/>
        <v>14057.00673140752</v>
      </c>
      <c r="H87" s="334">
        <f t="shared" si="15"/>
        <v>1670.6643661506378</v>
      </c>
      <c r="I87" s="335">
        <f t="shared" si="16"/>
        <v>267997.99038630445</v>
      </c>
      <c r="J87" s="336">
        <f t="shared" si="17"/>
        <v>334997.48798288056</v>
      </c>
    </row>
  </sheetData>
  <mergeCells count="15">
    <mergeCell ref="V3:V4"/>
    <mergeCell ref="M3:M4"/>
    <mergeCell ref="N3:N4"/>
    <mergeCell ref="O3:O4"/>
    <mergeCell ref="P3:P4"/>
    <mergeCell ref="Q3:Q4"/>
    <mergeCell ref="U3:U4"/>
    <mergeCell ref="A1:J2"/>
    <mergeCell ref="A3:A4"/>
    <mergeCell ref="B3:B4"/>
    <mergeCell ref="C3:C4"/>
    <mergeCell ref="D3:D4"/>
    <mergeCell ref="E3:E4"/>
    <mergeCell ref="I3:I4"/>
    <mergeCell ref="J3:J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Q110"/>
  <sheetViews>
    <sheetView topLeftCell="A57" zoomScaleNormal="100" workbookViewId="0">
      <selection activeCell="A77" sqref="A77:K79"/>
    </sheetView>
  </sheetViews>
  <sheetFormatPr defaultColWidth="9.109375" defaultRowHeight="13.2" x14ac:dyDescent="0.25"/>
  <cols>
    <col min="1" max="1" width="38" style="1" customWidth="1"/>
    <col min="2" max="3" width="8.44140625" style="1" customWidth="1"/>
    <col min="4" max="4" width="12" style="1" customWidth="1"/>
    <col min="5" max="5" width="24" style="1" hidden="1" customWidth="1"/>
    <col min="6" max="6" width="10.6640625" style="1" customWidth="1"/>
    <col min="7" max="8" width="8.44140625" style="1" customWidth="1"/>
    <col min="9" max="9" width="12.33203125" style="1" hidden="1" customWidth="1"/>
    <col min="10" max="10" width="8.5546875" style="1" hidden="1" customWidth="1"/>
    <col min="11" max="14" width="11.6640625" style="211" customWidth="1"/>
    <col min="15" max="15" width="9.109375" style="247"/>
    <col min="16" max="16384" width="9.109375" style="1"/>
  </cols>
  <sheetData>
    <row r="1" spans="1:17" s="3" customFormat="1" ht="30.75" customHeight="1" x14ac:dyDescent="0.3">
      <c r="A1" s="443"/>
      <c r="B1" s="444"/>
      <c r="C1" s="444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6"/>
      <c r="O1" s="242"/>
    </row>
    <row r="2" spans="1:17" s="4" customFormat="1" ht="17.25" customHeight="1" x14ac:dyDescent="0.4">
      <c r="A2" s="447" t="s">
        <v>756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9"/>
      <c r="O2" s="243"/>
    </row>
    <row r="3" spans="1:17" s="8" customFormat="1" ht="18" customHeight="1" x14ac:dyDescent="0.3">
      <c r="A3" s="450" t="s">
        <v>757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2"/>
      <c r="O3" s="244"/>
    </row>
    <row r="4" spans="1:17" s="6" customFormat="1" ht="9" customHeight="1" x14ac:dyDescent="0.2">
      <c r="A4" s="5"/>
      <c r="K4" s="184"/>
      <c r="L4" s="184"/>
      <c r="M4" s="184"/>
      <c r="N4" s="185"/>
      <c r="O4" s="245"/>
    </row>
    <row r="5" spans="1:17" s="12" customFormat="1" ht="15" customHeight="1" x14ac:dyDescent="0.25">
      <c r="A5" s="10" t="s">
        <v>8</v>
      </c>
      <c r="B5" s="453">
        <v>42916</v>
      </c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5"/>
      <c r="N5" s="186"/>
      <c r="O5" s="246"/>
    </row>
    <row r="6" spans="1:17" s="12" customFormat="1" ht="15" customHeight="1" x14ac:dyDescent="0.25">
      <c r="A6" s="10" t="s">
        <v>5</v>
      </c>
      <c r="B6" s="454" t="s">
        <v>740</v>
      </c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5"/>
      <c r="N6" s="186"/>
      <c r="O6" s="246"/>
    </row>
    <row r="7" spans="1:17" s="12" customFormat="1" ht="15" customHeight="1" x14ac:dyDescent="0.25">
      <c r="A7" s="13" t="s">
        <v>759</v>
      </c>
      <c r="B7" s="454" t="s">
        <v>741</v>
      </c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5"/>
      <c r="N7" s="186"/>
      <c r="O7" s="246"/>
    </row>
    <row r="8" spans="1:17" s="12" customFormat="1" ht="35.25" customHeight="1" x14ac:dyDescent="0.25">
      <c r="A8" s="10" t="s">
        <v>758</v>
      </c>
      <c r="B8" s="456" t="s">
        <v>1265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7"/>
      <c r="N8" s="186"/>
      <c r="O8" s="246"/>
    </row>
    <row r="9" spans="1:17" ht="16.5" customHeight="1" x14ac:dyDescent="0.3">
      <c r="A9" s="16" t="s">
        <v>0</v>
      </c>
      <c r="B9" s="17"/>
      <c r="C9" s="17"/>
      <c r="D9" s="18"/>
      <c r="E9" s="18"/>
      <c r="F9" s="19"/>
      <c r="G9" s="19"/>
      <c r="H9" s="19"/>
      <c r="I9" s="19"/>
      <c r="J9" s="19"/>
      <c r="K9" s="187"/>
      <c r="L9" s="187"/>
      <c r="M9" s="187"/>
      <c r="N9" s="188"/>
    </row>
    <row r="10" spans="1:17" ht="12.75" customHeight="1" x14ac:dyDescent="0.25">
      <c r="A10" s="21" t="s">
        <v>716</v>
      </c>
      <c r="B10" s="12"/>
      <c r="C10" s="12"/>
      <c r="D10" s="19"/>
      <c r="E10" s="102" t="s">
        <v>231</v>
      </c>
      <c r="F10" s="19"/>
      <c r="G10" s="19"/>
      <c r="H10" s="19"/>
      <c r="I10" s="432" t="s">
        <v>733</v>
      </c>
      <c r="J10" s="432"/>
      <c r="K10" s="187"/>
      <c r="L10" s="458" t="s">
        <v>767</v>
      </c>
      <c r="M10" s="458"/>
      <c r="N10" s="503"/>
    </row>
    <row r="11" spans="1:17" ht="10.5" customHeight="1" x14ac:dyDescent="0.25">
      <c r="A11" s="24"/>
      <c r="B11" s="25"/>
      <c r="C11" s="25"/>
      <c r="D11" s="25"/>
      <c r="E11" s="97" t="s">
        <v>9</v>
      </c>
      <c r="F11" s="25" t="s">
        <v>28</v>
      </c>
      <c r="G11" s="25"/>
      <c r="H11" s="25"/>
      <c r="I11" s="97"/>
      <c r="J11" s="97"/>
      <c r="K11" s="189"/>
      <c r="L11" s="190"/>
      <c r="M11" s="190"/>
      <c r="N11" s="191"/>
    </row>
    <row r="12" spans="1:17" ht="32.25" customHeight="1" x14ac:dyDescent="0.25">
      <c r="A12" s="26" t="s">
        <v>12</v>
      </c>
      <c r="B12" s="27" t="s">
        <v>10</v>
      </c>
      <c r="C12" s="27" t="s">
        <v>3</v>
      </c>
      <c r="D12" s="27" t="s">
        <v>1</v>
      </c>
      <c r="E12" s="98" t="s">
        <v>230</v>
      </c>
      <c r="F12" s="27" t="s">
        <v>755</v>
      </c>
      <c r="G12" s="27" t="s">
        <v>30</v>
      </c>
      <c r="H12" s="27" t="s">
        <v>25</v>
      </c>
      <c r="I12" s="98" t="s">
        <v>738</v>
      </c>
      <c r="J12" s="98" t="s">
        <v>229</v>
      </c>
      <c r="K12" s="179" t="s">
        <v>31</v>
      </c>
      <c r="L12" s="180" t="s">
        <v>766</v>
      </c>
      <c r="M12" s="181" t="s">
        <v>763</v>
      </c>
      <c r="N12" s="182" t="s">
        <v>762</v>
      </c>
    </row>
    <row r="13" spans="1:17" ht="11.25" customHeight="1" x14ac:dyDescent="0.25">
      <c r="A13" s="28"/>
      <c r="B13" s="29"/>
      <c r="C13" s="29" t="s">
        <v>11</v>
      </c>
      <c r="D13" s="29" t="s">
        <v>2</v>
      </c>
      <c r="E13" s="99"/>
      <c r="F13" s="60" t="s">
        <v>29</v>
      </c>
      <c r="G13" s="107" t="s">
        <v>228</v>
      </c>
      <c r="H13" s="107" t="s">
        <v>712</v>
      </c>
      <c r="I13" s="108"/>
      <c r="J13" s="108"/>
      <c r="K13" s="192"/>
      <c r="L13" s="193"/>
      <c r="M13" s="193"/>
      <c r="N13" s="183"/>
      <c r="Q13" s="95"/>
    </row>
    <row r="14" spans="1:17" ht="14.25" customHeight="1" x14ac:dyDescent="0.35">
      <c r="A14" s="153" t="s">
        <v>761</v>
      </c>
      <c r="B14" s="154"/>
      <c r="C14" s="155"/>
      <c r="D14" s="156"/>
      <c r="E14" s="155" t="str">
        <f t="shared" ref="E14:E38" si="0">CONCATENATE(B14,$E$11,C14,$E$11,D14)</f>
        <v xml:space="preserve">  </v>
      </c>
      <c r="F14" s="157"/>
      <c r="G14" s="158"/>
      <c r="H14" s="157"/>
      <c r="I14" s="159">
        <f t="shared" ref="I14:I25" si="1">PRODUCT(F14,G14)</f>
        <v>0</v>
      </c>
      <c r="J14" s="159">
        <f t="shared" ref="J14:J38" si="2">H14/12</f>
        <v>0</v>
      </c>
      <c r="K14" s="194"/>
      <c r="L14" s="194"/>
      <c r="M14" s="195"/>
      <c r="N14" s="196"/>
      <c r="Q14" s="95"/>
    </row>
    <row r="15" spans="1:17" ht="14.25" customHeight="1" x14ac:dyDescent="0.3">
      <c r="A15" s="30" t="s">
        <v>746</v>
      </c>
      <c r="B15" s="31" t="s">
        <v>35</v>
      </c>
      <c r="C15" s="32" t="s">
        <v>38</v>
      </c>
      <c r="D15" s="112" t="s">
        <v>41</v>
      </c>
      <c r="E15" s="100" t="str">
        <f t="shared" si="0"/>
        <v>2018 Fre Level 1 Step 1</v>
      </c>
      <c r="F15" s="232">
        <f>VLOOKUP(E15,Vlookup!A:B,2,FALSE)</f>
        <v>51038.474864417949</v>
      </c>
      <c r="G15" s="96">
        <v>1</v>
      </c>
      <c r="H15" s="33">
        <v>6</v>
      </c>
      <c r="I15" s="101">
        <f t="shared" si="1"/>
        <v>51038.474864417949</v>
      </c>
      <c r="J15" s="101">
        <f t="shared" si="2"/>
        <v>0.5</v>
      </c>
      <c r="K15" s="233">
        <f t="shared" ref="K15:K25" si="3">I15*J15</f>
        <v>25519.237432208974</v>
      </c>
      <c r="L15" s="212">
        <f>K15</f>
        <v>25519.237432208974</v>
      </c>
      <c r="M15" s="213"/>
      <c r="N15" s="214"/>
    </row>
    <row r="16" spans="1:17" ht="14.25" customHeight="1" x14ac:dyDescent="0.3">
      <c r="A16" s="30" t="s">
        <v>750</v>
      </c>
      <c r="B16" s="31">
        <v>2022</v>
      </c>
      <c r="C16" s="32" t="s">
        <v>40</v>
      </c>
      <c r="D16" s="112" t="s">
        <v>98</v>
      </c>
      <c r="E16" s="100" t="str">
        <f t="shared" si="0"/>
        <v>2022 Brm Level A Step 3</v>
      </c>
      <c r="F16" s="232">
        <f>VLOOKUP(E16,Vlookup!A:B,2,FALSE)</f>
        <v>97124.985189926389</v>
      </c>
      <c r="G16" s="96">
        <v>0.5</v>
      </c>
      <c r="H16" s="33">
        <v>3</v>
      </c>
      <c r="I16" s="101">
        <f t="shared" si="1"/>
        <v>48562.492594963194</v>
      </c>
      <c r="J16" s="101">
        <f t="shared" si="2"/>
        <v>0.25</v>
      </c>
      <c r="K16" s="233">
        <f t="shared" si="3"/>
        <v>12140.623148740799</v>
      </c>
      <c r="L16" s="212">
        <f>K16</f>
        <v>12140.623148740799</v>
      </c>
      <c r="M16" s="213"/>
      <c r="N16" s="214"/>
    </row>
    <row r="17" spans="1:17" ht="14.25" customHeight="1" x14ac:dyDescent="0.3">
      <c r="A17" s="30" t="s">
        <v>771</v>
      </c>
      <c r="B17" s="31">
        <v>2019</v>
      </c>
      <c r="C17" s="32" t="s">
        <v>38</v>
      </c>
      <c r="D17" s="112" t="s">
        <v>111</v>
      </c>
      <c r="E17" s="100" t="str">
        <f t="shared" si="0"/>
        <v>2019 Fre Level C Step 2</v>
      </c>
      <c r="F17" s="232">
        <f>VLOOKUP(E17,Vlookup!A:B,2,FALSE)</f>
        <v>144791.48755738189</v>
      </c>
      <c r="G17" s="96">
        <v>0.1</v>
      </c>
      <c r="H17" s="33">
        <v>12</v>
      </c>
      <c r="I17" s="101">
        <f t="shared" si="1"/>
        <v>14479.14875573819</v>
      </c>
      <c r="J17" s="101">
        <f t="shared" si="2"/>
        <v>1</v>
      </c>
      <c r="K17" s="233">
        <f t="shared" si="3"/>
        <v>14479.14875573819</v>
      </c>
      <c r="L17" s="212"/>
      <c r="M17" s="213">
        <f>K17</f>
        <v>14479.14875573819</v>
      </c>
      <c r="N17" s="214"/>
    </row>
    <row r="18" spans="1:17" ht="14.25" customHeight="1" x14ac:dyDescent="0.3">
      <c r="A18" s="30" t="s">
        <v>751</v>
      </c>
      <c r="B18" s="31">
        <v>2019</v>
      </c>
      <c r="C18" s="32" t="s">
        <v>39</v>
      </c>
      <c r="D18" s="112" t="s">
        <v>89</v>
      </c>
      <c r="E18" s="100" t="str">
        <f t="shared" si="0"/>
        <v>2019 Syd Level 10 Gr 4 Step 1</v>
      </c>
      <c r="F18" s="232">
        <f>VLOOKUP(E18,Vlookup!A:B,2,FALSE)</f>
        <v>209349.68139666779</v>
      </c>
      <c r="G18" s="96">
        <v>0.1</v>
      </c>
      <c r="H18" s="33">
        <v>12</v>
      </c>
      <c r="I18" s="101">
        <f t="shared" si="1"/>
        <v>20934.96813966678</v>
      </c>
      <c r="J18" s="101">
        <f t="shared" si="2"/>
        <v>1</v>
      </c>
      <c r="K18" s="233">
        <f t="shared" si="3"/>
        <v>20934.96813966678</v>
      </c>
      <c r="L18" s="212"/>
      <c r="M18" s="213"/>
      <c r="N18" s="214">
        <f>K18</f>
        <v>20934.96813966678</v>
      </c>
    </row>
    <row r="19" spans="1:17" ht="14.25" customHeight="1" x14ac:dyDescent="0.3">
      <c r="A19" s="30" t="s">
        <v>770</v>
      </c>
      <c r="B19" s="31">
        <v>2022</v>
      </c>
      <c r="C19" s="32" t="s">
        <v>40</v>
      </c>
      <c r="D19" s="112" t="s">
        <v>113</v>
      </c>
      <c r="E19" s="100" t="str">
        <f t="shared" si="0"/>
        <v>2022 Brm Level C Step 4</v>
      </c>
      <c r="F19" s="232">
        <f>VLOOKUP(E19,Vlookup!A:B,2,FALSE)</f>
        <v>166542.27643412029</v>
      </c>
      <c r="G19" s="96">
        <v>0.4</v>
      </c>
      <c r="H19" s="33">
        <v>6</v>
      </c>
      <c r="I19" s="101">
        <f t="shared" si="1"/>
        <v>66616.910573648114</v>
      </c>
      <c r="J19" s="101">
        <f t="shared" si="2"/>
        <v>0.5</v>
      </c>
      <c r="K19" s="233">
        <f t="shared" si="3"/>
        <v>33308.455286824057</v>
      </c>
      <c r="L19" s="212"/>
      <c r="M19" s="213"/>
      <c r="N19" s="214">
        <f>K19</f>
        <v>33308.455286824057</v>
      </c>
      <c r="Q19" s="95"/>
    </row>
    <row r="20" spans="1:17" ht="14.25" customHeight="1" x14ac:dyDescent="0.3">
      <c r="A20" s="30" t="s">
        <v>752</v>
      </c>
      <c r="B20" s="31">
        <v>2019</v>
      </c>
      <c r="C20" s="32" t="s">
        <v>38</v>
      </c>
      <c r="D20" s="112" t="s">
        <v>102</v>
      </c>
      <c r="E20" s="100" t="str">
        <f t="shared" si="0"/>
        <v>2019 Fre Level A Step 7</v>
      </c>
      <c r="F20" s="232">
        <f>VLOOKUP(E20,Vlookup!A:B,2,FALSE)</f>
        <v>105227.0368693026</v>
      </c>
      <c r="G20" s="96">
        <v>0.5</v>
      </c>
      <c r="H20" s="33">
        <v>12</v>
      </c>
      <c r="I20" s="101">
        <f t="shared" si="1"/>
        <v>52613.518434651298</v>
      </c>
      <c r="J20" s="101">
        <f t="shared" si="2"/>
        <v>1</v>
      </c>
      <c r="K20" s="233">
        <f t="shared" si="3"/>
        <v>52613.518434651298</v>
      </c>
      <c r="L20" s="212"/>
      <c r="M20" s="213"/>
      <c r="N20" s="214">
        <f>K20</f>
        <v>52613.518434651298</v>
      </c>
      <c r="Q20" s="95"/>
    </row>
    <row r="21" spans="1:17" ht="14.25" customHeight="1" x14ac:dyDescent="0.3">
      <c r="A21" s="30" t="s">
        <v>745</v>
      </c>
      <c r="B21" s="31">
        <v>2019</v>
      </c>
      <c r="C21" s="32" t="s">
        <v>38</v>
      </c>
      <c r="D21" s="112" t="s">
        <v>102</v>
      </c>
      <c r="E21" s="100" t="str">
        <f t="shared" si="0"/>
        <v>2019 Fre Level A Step 7</v>
      </c>
      <c r="F21" s="232">
        <f>VLOOKUP(E21,Vlookup!A:B,2,FALSE)</f>
        <v>105227.0368693026</v>
      </c>
      <c r="G21" s="96">
        <v>0.5</v>
      </c>
      <c r="H21" s="33">
        <v>12</v>
      </c>
      <c r="I21" s="101">
        <f t="shared" si="1"/>
        <v>52613.518434651298</v>
      </c>
      <c r="J21" s="101">
        <f t="shared" si="2"/>
        <v>1</v>
      </c>
      <c r="K21" s="233">
        <f t="shared" si="3"/>
        <v>52613.518434651298</v>
      </c>
      <c r="L21" s="212"/>
      <c r="M21" s="213"/>
      <c r="N21" s="214">
        <f>K21</f>
        <v>52613.518434651298</v>
      </c>
      <c r="Q21" s="95"/>
    </row>
    <row r="22" spans="1:17" ht="14.25" customHeight="1" x14ac:dyDescent="0.3">
      <c r="A22" s="30"/>
      <c r="B22" s="31"/>
      <c r="C22" s="32"/>
      <c r="D22" s="112"/>
      <c r="E22" s="100" t="str">
        <f t="shared" si="0"/>
        <v xml:space="preserve">  </v>
      </c>
      <c r="F22" s="232" t="e">
        <f>VLOOKUP(E22,Vlookup!A:B,2,FALSE)</f>
        <v>#N/A</v>
      </c>
      <c r="G22" s="96"/>
      <c r="H22" s="33"/>
      <c r="I22" s="101" t="e">
        <f t="shared" si="1"/>
        <v>#N/A</v>
      </c>
      <c r="J22" s="101">
        <f t="shared" si="2"/>
        <v>0</v>
      </c>
      <c r="K22" s="233" t="e">
        <f t="shared" si="3"/>
        <v>#N/A</v>
      </c>
      <c r="L22" s="212"/>
      <c r="M22" s="213"/>
      <c r="N22" s="214"/>
      <c r="Q22" s="95"/>
    </row>
    <row r="23" spans="1:17" ht="14.25" customHeight="1" x14ac:dyDescent="0.3">
      <c r="A23" s="30"/>
      <c r="B23" s="31"/>
      <c r="C23" s="32"/>
      <c r="D23" s="112"/>
      <c r="E23" s="100" t="str">
        <f t="shared" si="0"/>
        <v xml:space="preserve">  </v>
      </c>
      <c r="F23" s="232" t="e">
        <f>VLOOKUP(E23,Vlookup!A:B,2,FALSE)</f>
        <v>#N/A</v>
      </c>
      <c r="G23" s="96"/>
      <c r="H23" s="33"/>
      <c r="I23" s="101" t="e">
        <f t="shared" si="1"/>
        <v>#N/A</v>
      </c>
      <c r="J23" s="101">
        <f t="shared" si="2"/>
        <v>0</v>
      </c>
      <c r="K23" s="233" t="e">
        <f t="shared" si="3"/>
        <v>#N/A</v>
      </c>
      <c r="L23" s="212"/>
      <c r="M23" s="213"/>
      <c r="N23" s="214"/>
      <c r="Q23" s="95"/>
    </row>
    <row r="24" spans="1:17" ht="14.25" customHeight="1" x14ac:dyDescent="0.3">
      <c r="A24" s="30"/>
      <c r="B24" s="31"/>
      <c r="C24" s="32"/>
      <c r="D24" s="112"/>
      <c r="E24" s="100" t="str">
        <f t="shared" si="0"/>
        <v xml:space="preserve">  </v>
      </c>
      <c r="F24" s="232" t="e">
        <f>VLOOKUP(E24,Vlookup!A:B,2,FALSE)</f>
        <v>#N/A</v>
      </c>
      <c r="G24" s="96"/>
      <c r="H24" s="33"/>
      <c r="I24" s="101" t="e">
        <f t="shared" si="1"/>
        <v>#N/A</v>
      </c>
      <c r="J24" s="101">
        <f t="shared" si="2"/>
        <v>0</v>
      </c>
      <c r="K24" s="233" t="e">
        <f t="shared" si="3"/>
        <v>#N/A</v>
      </c>
      <c r="L24" s="212"/>
      <c r="M24" s="213"/>
      <c r="N24" s="214"/>
      <c r="Q24" s="95"/>
    </row>
    <row r="25" spans="1:17" ht="14.25" customHeight="1" x14ac:dyDescent="0.3">
      <c r="A25" s="30"/>
      <c r="B25" s="31"/>
      <c r="C25" s="32"/>
      <c r="D25" s="112"/>
      <c r="E25" s="100" t="str">
        <f t="shared" si="0"/>
        <v xml:space="preserve">  </v>
      </c>
      <c r="F25" s="232" t="e">
        <f>VLOOKUP(E25,Vlookup!A:B,2,FALSE)</f>
        <v>#N/A</v>
      </c>
      <c r="G25" s="96"/>
      <c r="H25" s="33"/>
      <c r="I25" s="101" t="e">
        <f t="shared" si="1"/>
        <v>#N/A</v>
      </c>
      <c r="J25" s="101">
        <f t="shared" si="2"/>
        <v>0</v>
      </c>
      <c r="K25" s="233" t="e">
        <f t="shared" si="3"/>
        <v>#N/A</v>
      </c>
      <c r="L25" s="212"/>
      <c r="M25" s="213"/>
      <c r="N25" s="214"/>
      <c r="O25" s="248" t="s">
        <v>1264</v>
      </c>
      <c r="P25" s="161"/>
      <c r="Q25" s="95"/>
    </row>
    <row r="26" spans="1:17" ht="14.25" hidden="1" customHeight="1" x14ac:dyDescent="0.3">
      <c r="A26" s="30"/>
      <c r="B26" s="31"/>
      <c r="C26" s="32"/>
      <c r="D26" s="112"/>
      <c r="E26" s="100" t="str">
        <f t="shared" si="0"/>
        <v xml:space="preserve">  </v>
      </c>
      <c r="F26" s="232" t="e">
        <f>VLOOKUP(E26,Vlookup!A:B,2,FALSE)</f>
        <v>#N/A</v>
      </c>
      <c r="G26" s="96"/>
      <c r="H26" s="33"/>
      <c r="I26" s="101" t="e">
        <f t="shared" ref="I26:I37" si="4">PRODUCT(F26,G26)</f>
        <v>#N/A</v>
      </c>
      <c r="J26" s="101">
        <f t="shared" ref="J26:J37" si="5">H26/12</f>
        <v>0</v>
      </c>
      <c r="K26" s="233" t="e">
        <f t="shared" ref="K26:K37" si="6">I26*J26</f>
        <v>#N/A</v>
      </c>
      <c r="L26" s="212"/>
      <c r="M26" s="213"/>
      <c r="N26" s="214"/>
      <c r="P26" s="161"/>
      <c r="Q26" s="95"/>
    </row>
    <row r="27" spans="1:17" ht="14.25" hidden="1" customHeight="1" x14ac:dyDescent="0.3">
      <c r="A27" s="30"/>
      <c r="B27" s="31"/>
      <c r="C27" s="32"/>
      <c r="D27" s="112"/>
      <c r="E27" s="100" t="str">
        <f t="shared" si="0"/>
        <v xml:space="preserve">  </v>
      </c>
      <c r="F27" s="232" t="e">
        <f>VLOOKUP(E27,Vlookup!A:B,2,FALSE)</f>
        <v>#N/A</v>
      </c>
      <c r="G27" s="96"/>
      <c r="H27" s="33"/>
      <c r="I27" s="101" t="e">
        <f t="shared" si="4"/>
        <v>#N/A</v>
      </c>
      <c r="J27" s="101">
        <f t="shared" si="5"/>
        <v>0</v>
      </c>
      <c r="K27" s="233" t="e">
        <f t="shared" si="6"/>
        <v>#N/A</v>
      </c>
      <c r="L27" s="212"/>
      <c r="M27" s="213"/>
      <c r="N27" s="214"/>
      <c r="P27" s="161"/>
      <c r="Q27" s="95"/>
    </row>
    <row r="28" spans="1:17" ht="14.25" hidden="1" customHeight="1" x14ac:dyDescent="0.3">
      <c r="A28" s="30"/>
      <c r="B28" s="31"/>
      <c r="C28" s="32"/>
      <c r="D28" s="112"/>
      <c r="E28" s="100" t="str">
        <f t="shared" si="0"/>
        <v xml:space="preserve">  </v>
      </c>
      <c r="F28" s="232" t="e">
        <f>VLOOKUP(E28,Vlookup!A:B,2,FALSE)</f>
        <v>#N/A</v>
      </c>
      <c r="G28" s="96"/>
      <c r="H28" s="33"/>
      <c r="I28" s="101" t="e">
        <f t="shared" si="4"/>
        <v>#N/A</v>
      </c>
      <c r="J28" s="101">
        <f t="shared" si="5"/>
        <v>0</v>
      </c>
      <c r="K28" s="233" t="e">
        <f t="shared" si="6"/>
        <v>#N/A</v>
      </c>
      <c r="L28" s="212"/>
      <c r="M28" s="213"/>
      <c r="N28" s="214"/>
      <c r="P28" s="161"/>
      <c r="Q28" s="95"/>
    </row>
    <row r="29" spans="1:17" ht="14.25" hidden="1" customHeight="1" x14ac:dyDescent="0.3">
      <c r="A29" s="30"/>
      <c r="B29" s="31"/>
      <c r="C29" s="32"/>
      <c r="D29" s="112"/>
      <c r="E29" s="100" t="str">
        <f t="shared" si="0"/>
        <v xml:space="preserve">  </v>
      </c>
      <c r="F29" s="232" t="e">
        <f>VLOOKUP(E29,Vlookup!A:B,2,FALSE)</f>
        <v>#N/A</v>
      </c>
      <c r="G29" s="96"/>
      <c r="H29" s="33"/>
      <c r="I29" s="101" t="e">
        <f t="shared" si="4"/>
        <v>#N/A</v>
      </c>
      <c r="J29" s="101">
        <f t="shared" si="5"/>
        <v>0</v>
      </c>
      <c r="K29" s="233" t="e">
        <f t="shared" si="6"/>
        <v>#N/A</v>
      </c>
      <c r="L29" s="212"/>
      <c r="M29" s="213"/>
      <c r="N29" s="214"/>
      <c r="P29" s="161"/>
      <c r="Q29" s="95"/>
    </row>
    <row r="30" spans="1:17" ht="14.25" hidden="1" customHeight="1" x14ac:dyDescent="0.3">
      <c r="A30" s="30"/>
      <c r="B30" s="31"/>
      <c r="C30" s="32"/>
      <c r="D30" s="112"/>
      <c r="E30" s="100" t="str">
        <f t="shared" si="0"/>
        <v xml:space="preserve">  </v>
      </c>
      <c r="F30" s="232" t="e">
        <f>VLOOKUP(E30,Vlookup!A:B,2,FALSE)</f>
        <v>#N/A</v>
      </c>
      <c r="G30" s="96"/>
      <c r="H30" s="33"/>
      <c r="I30" s="101" t="e">
        <f t="shared" si="4"/>
        <v>#N/A</v>
      </c>
      <c r="J30" s="101">
        <f t="shared" si="5"/>
        <v>0</v>
      </c>
      <c r="K30" s="233" t="e">
        <f t="shared" si="6"/>
        <v>#N/A</v>
      </c>
      <c r="L30" s="212"/>
      <c r="M30" s="213"/>
      <c r="N30" s="214"/>
      <c r="P30" s="161"/>
      <c r="Q30" s="95"/>
    </row>
    <row r="31" spans="1:17" ht="14.25" hidden="1" customHeight="1" x14ac:dyDescent="0.3">
      <c r="A31" s="30"/>
      <c r="B31" s="31"/>
      <c r="C31" s="32"/>
      <c r="D31" s="112"/>
      <c r="E31" s="100" t="str">
        <f t="shared" si="0"/>
        <v xml:space="preserve">  </v>
      </c>
      <c r="F31" s="232" t="e">
        <f>VLOOKUP(E31,Vlookup!A:B,2,FALSE)</f>
        <v>#N/A</v>
      </c>
      <c r="G31" s="96"/>
      <c r="H31" s="33"/>
      <c r="I31" s="101" t="e">
        <f t="shared" si="4"/>
        <v>#N/A</v>
      </c>
      <c r="J31" s="101">
        <f t="shared" si="5"/>
        <v>0</v>
      </c>
      <c r="K31" s="233" t="e">
        <f t="shared" si="6"/>
        <v>#N/A</v>
      </c>
      <c r="L31" s="212"/>
      <c r="M31" s="213"/>
      <c r="N31" s="214"/>
      <c r="P31" s="161"/>
      <c r="Q31" s="95"/>
    </row>
    <row r="32" spans="1:17" ht="14.25" hidden="1" customHeight="1" x14ac:dyDescent="0.3">
      <c r="A32" s="30"/>
      <c r="B32" s="31"/>
      <c r="C32" s="32"/>
      <c r="D32" s="112"/>
      <c r="E32" s="100" t="str">
        <f t="shared" si="0"/>
        <v xml:space="preserve">  </v>
      </c>
      <c r="F32" s="232" t="e">
        <f>VLOOKUP(E32,Vlookup!A:B,2,FALSE)</f>
        <v>#N/A</v>
      </c>
      <c r="G32" s="96"/>
      <c r="H32" s="33"/>
      <c r="I32" s="101" t="e">
        <f t="shared" si="4"/>
        <v>#N/A</v>
      </c>
      <c r="J32" s="101">
        <f t="shared" si="5"/>
        <v>0</v>
      </c>
      <c r="K32" s="233" t="e">
        <f t="shared" si="6"/>
        <v>#N/A</v>
      </c>
      <c r="L32" s="212"/>
      <c r="M32" s="213"/>
      <c r="N32" s="214"/>
      <c r="P32" s="161"/>
      <c r="Q32" s="95"/>
    </row>
    <row r="33" spans="1:17" ht="14.25" hidden="1" customHeight="1" x14ac:dyDescent="0.3">
      <c r="A33" s="30"/>
      <c r="B33" s="31"/>
      <c r="C33" s="32"/>
      <c r="D33" s="112"/>
      <c r="E33" s="100" t="str">
        <f t="shared" si="0"/>
        <v xml:space="preserve">  </v>
      </c>
      <c r="F33" s="232" t="e">
        <f>VLOOKUP(E33,Vlookup!A:B,2,FALSE)</f>
        <v>#N/A</v>
      </c>
      <c r="G33" s="96"/>
      <c r="H33" s="33"/>
      <c r="I33" s="101" t="e">
        <f t="shared" si="4"/>
        <v>#N/A</v>
      </c>
      <c r="J33" s="101">
        <f t="shared" si="5"/>
        <v>0</v>
      </c>
      <c r="K33" s="233" t="e">
        <f t="shared" si="6"/>
        <v>#N/A</v>
      </c>
      <c r="L33" s="212"/>
      <c r="M33" s="213"/>
      <c r="N33" s="214"/>
      <c r="P33" s="161"/>
      <c r="Q33" s="95"/>
    </row>
    <row r="34" spans="1:17" ht="14.25" hidden="1" customHeight="1" x14ac:dyDescent="0.3">
      <c r="A34" s="30"/>
      <c r="B34" s="31"/>
      <c r="C34" s="32"/>
      <c r="D34" s="112"/>
      <c r="E34" s="100" t="str">
        <f t="shared" si="0"/>
        <v xml:space="preserve">  </v>
      </c>
      <c r="F34" s="232" t="e">
        <f>VLOOKUP(E34,Vlookup!A:B,2,FALSE)</f>
        <v>#N/A</v>
      </c>
      <c r="G34" s="96"/>
      <c r="H34" s="33"/>
      <c r="I34" s="101" t="e">
        <f t="shared" si="4"/>
        <v>#N/A</v>
      </c>
      <c r="J34" s="101">
        <f t="shared" si="5"/>
        <v>0</v>
      </c>
      <c r="K34" s="233" t="e">
        <f t="shared" si="6"/>
        <v>#N/A</v>
      </c>
      <c r="L34" s="212"/>
      <c r="M34" s="213"/>
      <c r="N34" s="214"/>
      <c r="P34" s="161"/>
      <c r="Q34" s="95"/>
    </row>
    <row r="35" spans="1:17" ht="14.25" hidden="1" customHeight="1" x14ac:dyDescent="0.3">
      <c r="A35" s="30"/>
      <c r="B35" s="31"/>
      <c r="C35" s="32"/>
      <c r="D35" s="112"/>
      <c r="E35" s="100" t="str">
        <f t="shared" si="0"/>
        <v xml:space="preserve">  </v>
      </c>
      <c r="F35" s="232" t="e">
        <f>VLOOKUP(E35,Vlookup!A:B,2,FALSE)</f>
        <v>#N/A</v>
      </c>
      <c r="G35" s="96"/>
      <c r="H35" s="33"/>
      <c r="I35" s="101" t="e">
        <f t="shared" si="4"/>
        <v>#N/A</v>
      </c>
      <c r="J35" s="101">
        <f t="shared" si="5"/>
        <v>0</v>
      </c>
      <c r="K35" s="233" t="e">
        <f t="shared" si="6"/>
        <v>#N/A</v>
      </c>
      <c r="L35" s="212"/>
      <c r="M35" s="213"/>
      <c r="N35" s="214"/>
      <c r="P35" s="161"/>
      <c r="Q35" s="95"/>
    </row>
    <row r="36" spans="1:17" ht="14.25" hidden="1" customHeight="1" x14ac:dyDescent="0.3">
      <c r="A36" s="30"/>
      <c r="B36" s="31"/>
      <c r="C36" s="32"/>
      <c r="D36" s="112"/>
      <c r="E36" s="100" t="str">
        <f t="shared" si="0"/>
        <v xml:space="preserve">  </v>
      </c>
      <c r="F36" s="232" t="e">
        <f>VLOOKUP(E36,Vlookup!A:B,2,FALSE)</f>
        <v>#N/A</v>
      </c>
      <c r="G36" s="96"/>
      <c r="H36" s="33"/>
      <c r="I36" s="101" t="e">
        <f t="shared" si="4"/>
        <v>#N/A</v>
      </c>
      <c r="J36" s="101">
        <f t="shared" si="5"/>
        <v>0</v>
      </c>
      <c r="K36" s="233" t="e">
        <f t="shared" si="6"/>
        <v>#N/A</v>
      </c>
      <c r="L36" s="212"/>
      <c r="M36" s="213"/>
      <c r="N36" s="214"/>
      <c r="P36" s="161"/>
      <c r="Q36" s="95"/>
    </row>
    <row r="37" spans="1:17" ht="14.25" hidden="1" customHeight="1" x14ac:dyDescent="0.3">
      <c r="A37" s="30"/>
      <c r="B37" s="31"/>
      <c r="C37" s="32"/>
      <c r="D37" s="112"/>
      <c r="E37" s="100" t="str">
        <f t="shared" si="0"/>
        <v xml:space="preserve">  </v>
      </c>
      <c r="F37" s="232" t="e">
        <f>VLOOKUP(E37,Vlookup!A:B,2,FALSE)</f>
        <v>#N/A</v>
      </c>
      <c r="G37" s="96"/>
      <c r="H37" s="33"/>
      <c r="I37" s="101" t="e">
        <f t="shared" si="4"/>
        <v>#N/A</v>
      </c>
      <c r="J37" s="101">
        <f t="shared" si="5"/>
        <v>0</v>
      </c>
      <c r="K37" s="233" t="e">
        <f t="shared" si="6"/>
        <v>#N/A</v>
      </c>
      <c r="L37" s="212"/>
      <c r="M37" s="213"/>
      <c r="N37" s="214"/>
      <c r="P37" s="161"/>
      <c r="Q37" s="95"/>
    </row>
    <row r="38" spans="1:17" ht="14.25" hidden="1" customHeight="1" x14ac:dyDescent="0.3">
      <c r="A38" s="30"/>
      <c r="B38" s="31"/>
      <c r="C38" s="32"/>
      <c r="D38" s="112"/>
      <c r="E38" s="100" t="str">
        <f t="shared" si="0"/>
        <v xml:space="preserve">  </v>
      </c>
      <c r="F38" s="232" t="e">
        <f>VLOOKUP(E38,Vlookup!A:B,2,FALSE)</f>
        <v>#N/A</v>
      </c>
      <c r="G38" s="96"/>
      <c r="H38" s="33"/>
      <c r="I38" s="101" t="e">
        <f>PRODUCT(F38,G38)</f>
        <v>#N/A</v>
      </c>
      <c r="J38" s="101">
        <f t="shared" si="2"/>
        <v>0</v>
      </c>
      <c r="K38" s="233" t="e">
        <f>I38*J38</f>
        <v>#N/A</v>
      </c>
      <c r="L38" s="212"/>
      <c r="M38" s="213"/>
      <c r="N38" s="214"/>
      <c r="Q38" s="95"/>
    </row>
    <row r="39" spans="1:17" ht="14.25" customHeight="1" x14ac:dyDescent="0.35">
      <c r="A39" s="153" t="s">
        <v>760</v>
      </c>
      <c r="B39" s="154"/>
      <c r="C39" s="155"/>
      <c r="D39" s="156"/>
      <c r="E39" s="155"/>
      <c r="F39" s="157"/>
      <c r="G39" s="158"/>
      <c r="H39" s="157"/>
      <c r="I39" s="159"/>
      <c r="J39" s="159"/>
      <c r="K39" s="215"/>
      <c r="L39" s="215"/>
      <c r="M39" s="216"/>
      <c r="N39" s="217"/>
      <c r="Q39" s="95"/>
    </row>
    <row r="40" spans="1:17" ht="14.25" customHeight="1" x14ac:dyDescent="0.3">
      <c r="A40" s="30" t="s">
        <v>1260</v>
      </c>
      <c r="B40" s="31">
        <v>2017</v>
      </c>
      <c r="C40" s="32" t="s">
        <v>1261</v>
      </c>
      <c r="D40" s="112" t="s">
        <v>1262</v>
      </c>
      <c r="E40" s="100" t="str">
        <f>CONCATENATE(B40,$E$11,C40,$E$11,D40)</f>
        <v>2017 N/A ARC Level 2</v>
      </c>
      <c r="F40" s="33">
        <v>56000</v>
      </c>
      <c r="G40" s="96">
        <v>0.8</v>
      </c>
      <c r="H40" s="33">
        <v>6</v>
      </c>
      <c r="I40" s="101">
        <f>PRODUCT(F40,G40)</f>
        <v>44800</v>
      </c>
      <c r="J40" s="101">
        <f>H40/12</f>
        <v>0.5</v>
      </c>
      <c r="K40" s="233">
        <f>I40*J40</f>
        <v>22400</v>
      </c>
      <c r="L40" s="212"/>
      <c r="M40" s="213">
        <f>K40</f>
        <v>22400</v>
      </c>
      <c r="N40" s="214"/>
    </row>
    <row r="41" spans="1:17" ht="14.25" customHeight="1" x14ac:dyDescent="0.3">
      <c r="A41" s="30" t="s">
        <v>753</v>
      </c>
      <c r="B41" s="31">
        <v>2017</v>
      </c>
      <c r="C41" s="32" t="s">
        <v>1261</v>
      </c>
      <c r="D41" s="112" t="s">
        <v>1263</v>
      </c>
      <c r="E41" s="100" t="str">
        <f>CONCATENATE(B41,$E$11,C41,$E$11,D41)</f>
        <v>2017 N/A Level 5</v>
      </c>
      <c r="F41" s="33">
        <v>105000</v>
      </c>
      <c r="G41" s="96">
        <v>0.5</v>
      </c>
      <c r="H41" s="33">
        <v>1</v>
      </c>
      <c r="I41" s="101">
        <f>PRODUCT(F41,G41)</f>
        <v>52500</v>
      </c>
      <c r="J41" s="101">
        <f>H41/12</f>
        <v>8.3333333333333329E-2</v>
      </c>
      <c r="K41" s="233">
        <f>I41*J41</f>
        <v>4375</v>
      </c>
      <c r="L41" s="212"/>
      <c r="M41" s="213"/>
      <c r="N41" s="214">
        <f>K41</f>
        <v>4375</v>
      </c>
    </row>
    <row r="42" spans="1:17" ht="14.25" customHeight="1" x14ac:dyDescent="0.3">
      <c r="A42" s="30"/>
      <c r="B42" s="31"/>
      <c r="C42" s="32"/>
      <c r="D42" s="112"/>
      <c r="E42" s="100" t="str">
        <f t="shared" ref="E42:E53" si="7">CONCATENATE(B42,$E$11,C42,$E$11,D42)</f>
        <v xml:space="preserve">  </v>
      </c>
      <c r="F42" s="33"/>
      <c r="G42" s="96"/>
      <c r="H42" s="33"/>
      <c r="I42" s="101">
        <f t="shared" ref="I42:I53" si="8">PRODUCT(F42,G42)</f>
        <v>0</v>
      </c>
      <c r="J42" s="101">
        <f t="shared" ref="J42:J53" si="9">H42/12</f>
        <v>0</v>
      </c>
      <c r="K42" s="233">
        <f t="shared" ref="K42:K51" si="10">I42*J42</f>
        <v>0</v>
      </c>
      <c r="L42" s="212"/>
      <c r="M42" s="213"/>
      <c r="N42" s="214"/>
    </row>
    <row r="43" spans="1:17" ht="14.25" customHeight="1" x14ac:dyDescent="0.3">
      <c r="A43" s="30"/>
      <c r="B43" s="31"/>
      <c r="C43" s="32"/>
      <c r="D43" s="112"/>
      <c r="E43" s="100" t="str">
        <f t="shared" si="7"/>
        <v xml:space="preserve">  </v>
      </c>
      <c r="F43" s="33"/>
      <c r="G43" s="96"/>
      <c r="H43" s="33"/>
      <c r="I43" s="101">
        <f t="shared" si="8"/>
        <v>0</v>
      </c>
      <c r="J43" s="101">
        <f t="shared" si="9"/>
        <v>0</v>
      </c>
      <c r="K43" s="233">
        <f t="shared" si="10"/>
        <v>0</v>
      </c>
      <c r="L43" s="212"/>
      <c r="M43" s="213"/>
      <c r="N43" s="214"/>
      <c r="O43" s="248" t="s">
        <v>1264</v>
      </c>
    </row>
    <row r="44" spans="1:17" ht="14.25" hidden="1" customHeight="1" x14ac:dyDescent="0.3">
      <c r="A44" s="30"/>
      <c r="B44" s="31"/>
      <c r="C44" s="32"/>
      <c r="D44" s="112"/>
      <c r="E44" s="100" t="str">
        <f t="shared" si="7"/>
        <v xml:space="preserve">  </v>
      </c>
      <c r="F44" s="33"/>
      <c r="G44" s="96"/>
      <c r="H44" s="33"/>
      <c r="I44" s="101">
        <f t="shared" si="8"/>
        <v>0</v>
      </c>
      <c r="J44" s="101">
        <f t="shared" si="9"/>
        <v>0</v>
      </c>
      <c r="K44" s="233">
        <f t="shared" si="10"/>
        <v>0</v>
      </c>
      <c r="L44" s="212"/>
      <c r="M44" s="213"/>
      <c r="N44" s="214"/>
    </row>
    <row r="45" spans="1:17" ht="14.25" hidden="1" customHeight="1" x14ac:dyDescent="0.3">
      <c r="A45" s="30"/>
      <c r="B45" s="31"/>
      <c r="C45" s="32"/>
      <c r="D45" s="112"/>
      <c r="E45" s="100" t="str">
        <f t="shared" si="7"/>
        <v xml:space="preserve">  </v>
      </c>
      <c r="F45" s="33"/>
      <c r="G45" s="96"/>
      <c r="H45" s="33"/>
      <c r="I45" s="101">
        <f t="shared" si="8"/>
        <v>0</v>
      </c>
      <c r="J45" s="101">
        <f t="shared" si="9"/>
        <v>0</v>
      </c>
      <c r="K45" s="233">
        <f t="shared" si="10"/>
        <v>0</v>
      </c>
      <c r="L45" s="212"/>
      <c r="M45" s="213"/>
      <c r="N45" s="214"/>
    </row>
    <row r="46" spans="1:17" ht="14.25" hidden="1" customHeight="1" x14ac:dyDescent="0.3">
      <c r="A46" s="30"/>
      <c r="B46" s="31"/>
      <c r="C46" s="32"/>
      <c r="D46" s="112"/>
      <c r="E46" s="100" t="str">
        <f t="shared" si="7"/>
        <v xml:space="preserve">  </v>
      </c>
      <c r="F46" s="33"/>
      <c r="G46" s="96"/>
      <c r="H46" s="33"/>
      <c r="I46" s="101">
        <f t="shared" si="8"/>
        <v>0</v>
      </c>
      <c r="J46" s="101">
        <f t="shared" si="9"/>
        <v>0</v>
      </c>
      <c r="K46" s="233">
        <f t="shared" si="10"/>
        <v>0</v>
      </c>
      <c r="L46" s="212"/>
      <c r="M46" s="213"/>
      <c r="N46" s="214"/>
    </row>
    <row r="47" spans="1:17" ht="14.25" hidden="1" customHeight="1" x14ac:dyDescent="0.3">
      <c r="A47" s="30"/>
      <c r="B47" s="31"/>
      <c r="C47" s="32"/>
      <c r="D47" s="112"/>
      <c r="E47" s="100" t="str">
        <f t="shared" si="7"/>
        <v xml:space="preserve">  </v>
      </c>
      <c r="F47" s="33"/>
      <c r="G47" s="96"/>
      <c r="H47" s="33"/>
      <c r="I47" s="101">
        <f t="shared" si="8"/>
        <v>0</v>
      </c>
      <c r="J47" s="101">
        <f t="shared" si="9"/>
        <v>0</v>
      </c>
      <c r="K47" s="233">
        <f t="shared" si="10"/>
        <v>0</v>
      </c>
      <c r="L47" s="212"/>
      <c r="M47" s="213"/>
      <c r="N47" s="214"/>
    </row>
    <row r="48" spans="1:17" ht="14.25" hidden="1" customHeight="1" x14ac:dyDescent="0.3">
      <c r="A48" s="30"/>
      <c r="B48" s="31"/>
      <c r="C48" s="32"/>
      <c r="D48" s="112"/>
      <c r="E48" s="100" t="str">
        <f t="shared" si="7"/>
        <v xml:space="preserve">  </v>
      </c>
      <c r="F48" s="33"/>
      <c r="G48" s="96"/>
      <c r="H48" s="33"/>
      <c r="I48" s="101">
        <f t="shared" si="8"/>
        <v>0</v>
      </c>
      <c r="J48" s="101">
        <f t="shared" si="9"/>
        <v>0</v>
      </c>
      <c r="K48" s="233">
        <f t="shared" si="10"/>
        <v>0</v>
      </c>
      <c r="L48" s="212"/>
      <c r="M48" s="213"/>
      <c r="N48" s="214"/>
    </row>
    <row r="49" spans="1:14" ht="14.25" hidden="1" customHeight="1" x14ac:dyDescent="0.3">
      <c r="A49" s="30"/>
      <c r="B49" s="31"/>
      <c r="C49" s="32"/>
      <c r="D49" s="112"/>
      <c r="E49" s="100" t="str">
        <f t="shared" si="7"/>
        <v xml:space="preserve">  </v>
      </c>
      <c r="F49" s="33"/>
      <c r="G49" s="96"/>
      <c r="H49" s="33"/>
      <c r="I49" s="101">
        <f t="shared" si="8"/>
        <v>0</v>
      </c>
      <c r="J49" s="101">
        <f t="shared" si="9"/>
        <v>0</v>
      </c>
      <c r="K49" s="233">
        <f t="shared" si="10"/>
        <v>0</v>
      </c>
      <c r="L49" s="212"/>
      <c r="M49" s="213"/>
      <c r="N49" s="214"/>
    </row>
    <row r="50" spans="1:14" ht="14.25" hidden="1" customHeight="1" x14ac:dyDescent="0.3">
      <c r="A50" s="30"/>
      <c r="B50" s="31"/>
      <c r="C50" s="32"/>
      <c r="D50" s="112"/>
      <c r="E50" s="100" t="str">
        <f t="shared" si="7"/>
        <v xml:space="preserve">  </v>
      </c>
      <c r="F50" s="33"/>
      <c r="G50" s="96"/>
      <c r="H50" s="33"/>
      <c r="I50" s="101">
        <f t="shared" si="8"/>
        <v>0</v>
      </c>
      <c r="J50" s="101">
        <f t="shared" si="9"/>
        <v>0</v>
      </c>
      <c r="K50" s="233">
        <f t="shared" si="10"/>
        <v>0</v>
      </c>
      <c r="L50" s="212"/>
      <c r="M50" s="213"/>
      <c r="N50" s="214"/>
    </row>
    <row r="51" spans="1:14" ht="14.25" hidden="1" customHeight="1" x14ac:dyDescent="0.3">
      <c r="A51" s="30"/>
      <c r="B51" s="31"/>
      <c r="C51" s="32"/>
      <c r="D51" s="112"/>
      <c r="E51" s="100" t="str">
        <f t="shared" si="7"/>
        <v xml:space="preserve">  </v>
      </c>
      <c r="F51" s="33"/>
      <c r="G51" s="96"/>
      <c r="H51" s="33"/>
      <c r="I51" s="101">
        <f t="shared" si="8"/>
        <v>0</v>
      </c>
      <c r="J51" s="101">
        <f t="shared" si="9"/>
        <v>0</v>
      </c>
      <c r="K51" s="233">
        <f t="shared" si="10"/>
        <v>0</v>
      </c>
      <c r="L51" s="212"/>
      <c r="M51" s="213"/>
      <c r="N51" s="214"/>
    </row>
    <row r="52" spans="1:14" ht="14.25" hidden="1" customHeight="1" x14ac:dyDescent="0.3">
      <c r="A52" s="30"/>
      <c r="B52" s="31"/>
      <c r="C52" s="32"/>
      <c r="D52" s="112"/>
      <c r="E52" s="100" t="str">
        <f t="shared" si="7"/>
        <v xml:space="preserve">  </v>
      </c>
      <c r="F52" s="33"/>
      <c r="G52" s="96"/>
      <c r="H52" s="33"/>
      <c r="I52" s="101">
        <f t="shared" si="8"/>
        <v>0</v>
      </c>
      <c r="J52" s="101">
        <f t="shared" si="9"/>
        <v>0</v>
      </c>
      <c r="K52" s="233">
        <f>I52*J52</f>
        <v>0</v>
      </c>
      <c r="L52" s="212"/>
      <c r="M52" s="213"/>
      <c r="N52" s="214"/>
    </row>
    <row r="53" spans="1:14" ht="14.25" hidden="1" customHeight="1" x14ac:dyDescent="0.3">
      <c r="A53" s="30"/>
      <c r="B53" s="31"/>
      <c r="C53" s="32"/>
      <c r="D53" s="112"/>
      <c r="E53" s="100" t="str">
        <f t="shared" si="7"/>
        <v xml:space="preserve">  </v>
      </c>
      <c r="F53" s="33"/>
      <c r="G53" s="96"/>
      <c r="H53" s="33"/>
      <c r="I53" s="101">
        <f t="shared" si="8"/>
        <v>0</v>
      </c>
      <c r="J53" s="101">
        <f t="shared" si="9"/>
        <v>0</v>
      </c>
      <c r="K53" s="233">
        <f>I53*J53</f>
        <v>0</v>
      </c>
      <c r="L53" s="212"/>
      <c r="M53" s="213"/>
      <c r="N53" s="214"/>
    </row>
    <row r="54" spans="1:14" ht="14.25" customHeight="1" x14ac:dyDescent="0.25">
      <c r="A54" s="440" t="s">
        <v>13</v>
      </c>
      <c r="B54" s="441"/>
      <c r="C54" s="441"/>
      <c r="D54" s="441"/>
      <c r="E54" s="441"/>
      <c r="F54" s="441"/>
      <c r="G54" s="441"/>
      <c r="H54" s="441"/>
      <c r="I54" s="441"/>
      <c r="J54" s="441"/>
      <c r="K54" s="442"/>
      <c r="L54" s="218">
        <f>SUM(L14:L53)</f>
        <v>37659.860580949775</v>
      </c>
      <c r="M54" s="218">
        <f>SUM(M14:M53)</f>
        <v>36879.148755738192</v>
      </c>
      <c r="N54" s="219">
        <f>SUM(N14:N53)</f>
        <v>163845.46029579343</v>
      </c>
    </row>
    <row r="55" spans="1:14" ht="14.25" customHeight="1" x14ac:dyDescent="0.3">
      <c r="A55" s="16" t="s">
        <v>0</v>
      </c>
      <c r="B55" s="17"/>
      <c r="C55" s="17"/>
      <c r="D55" s="18"/>
      <c r="E55" s="18"/>
      <c r="F55" s="19"/>
      <c r="G55" s="19"/>
      <c r="H55" s="19"/>
      <c r="I55" s="19"/>
      <c r="J55" s="19"/>
      <c r="K55" s="187"/>
      <c r="L55" s="187"/>
      <c r="M55" s="187"/>
      <c r="N55" s="188"/>
    </row>
    <row r="56" spans="1:14" ht="14.25" customHeight="1" x14ac:dyDescent="0.25">
      <c r="A56" s="21" t="s">
        <v>713</v>
      </c>
      <c r="B56" s="12"/>
      <c r="C56" s="12"/>
      <c r="D56" s="19"/>
      <c r="E56" s="19"/>
      <c r="F56" s="19"/>
      <c r="G56" s="19"/>
      <c r="H56" s="19"/>
      <c r="I56" s="19"/>
      <c r="J56" s="19"/>
      <c r="K56" s="187"/>
      <c r="L56" s="187"/>
      <c r="M56" s="187"/>
      <c r="N56" s="188"/>
    </row>
    <row r="57" spans="1:14" ht="14.25" customHeight="1" x14ac:dyDescent="0.25">
      <c r="A57" s="22" t="s">
        <v>19</v>
      </c>
      <c r="B57" s="23"/>
      <c r="C57" s="23"/>
      <c r="D57" s="19"/>
      <c r="E57" s="102" t="s">
        <v>231</v>
      </c>
      <c r="F57" s="19"/>
      <c r="G57" s="19"/>
      <c r="H57" s="19"/>
      <c r="I57" s="432" t="s">
        <v>733</v>
      </c>
      <c r="J57" s="432"/>
      <c r="K57" s="187"/>
      <c r="L57" s="458" t="s">
        <v>767</v>
      </c>
      <c r="M57" s="458"/>
      <c r="N57" s="503"/>
    </row>
    <row r="58" spans="1:14" ht="14.25" customHeight="1" x14ac:dyDescent="0.25">
      <c r="A58" s="24"/>
      <c r="B58" s="25"/>
      <c r="C58" s="25"/>
      <c r="D58" s="25"/>
      <c r="E58" s="97" t="s">
        <v>9</v>
      </c>
      <c r="F58" s="25" t="s">
        <v>28</v>
      </c>
      <c r="G58" s="25"/>
      <c r="H58" s="25"/>
      <c r="I58" s="97"/>
      <c r="J58" s="97"/>
      <c r="K58" s="189"/>
      <c r="L58" s="190"/>
      <c r="M58" s="190"/>
      <c r="N58" s="191"/>
    </row>
    <row r="59" spans="1:14" ht="21" customHeight="1" x14ac:dyDescent="0.25">
      <c r="A59" s="26" t="s">
        <v>12</v>
      </c>
      <c r="B59" s="27" t="s">
        <v>10</v>
      </c>
      <c r="C59" s="27" t="s">
        <v>3</v>
      </c>
      <c r="D59" s="27" t="s">
        <v>1</v>
      </c>
      <c r="E59" s="98" t="s">
        <v>230</v>
      </c>
      <c r="F59" s="27" t="s">
        <v>755</v>
      </c>
      <c r="G59" s="27" t="s">
        <v>30</v>
      </c>
      <c r="H59" s="27" t="s">
        <v>25</v>
      </c>
      <c r="I59" s="98" t="s">
        <v>738</v>
      </c>
      <c r="J59" s="98" t="s">
        <v>229</v>
      </c>
      <c r="K59" s="179" t="s">
        <v>31</v>
      </c>
      <c r="L59" s="180" t="s">
        <v>766</v>
      </c>
      <c r="M59" s="181" t="s">
        <v>763</v>
      </c>
      <c r="N59" s="182" t="s">
        <v>762</v>
      </c>
    </row>
    <row r="60" spans="1:14" ht="12.75" customHeight="1" x14ac:dyDescent="0.25">
      <c r="A60" s="28"/>
      <c r="B60" s="29"/>
      <c r="C60" s="29" t="s">
        <v>11</v>
      </c>
      <c r="D60" s="29" t="s">
        <v>2</v>
      </c>
      <c r="E60" s="99"/>
      <c r="F60" s="60" t="s">
        <v>29</v>
      </c>
      <c r="G60" s="107" t="s">
        <v>228</v>
      </c>
      <c r="H60" s="107" t="s">
        <v>712</v>
      </c>
      <c r="I60" s="108"/>
      <c r="J60" s="108"/>
      <c r="K60" s="192"/>
      <c r="L60" s="193"/>
      <c r="M60" s="193"/>
      <c r="N60" s="183"/>
    </row>
    <row r="61" spans="1:14" ht="14.25" customHeight="1" x14ac:dyDescent="0.3">
      <c r="A61" s="30" t="s">
        <v>747</v>
      </c>
      <c r="B61" s="31">
        <v>2017</v>
      </c>
      <c r="C61" s="32" t="s">
        <v>39</v>
      </c>
      <c r="D61" s="112" t="s">
        <v>41</v>
      </c>
      <c r="E61" s="100" t="str">
        <f>CONCATENATE(B61,$E$11,C61,$E$11,D61)</f>
        <v>2017 Syd Level 1 Step 1</v>
      </c>
      <c r="F61" s="232">
        <f>VLOOKUP(E61,Vlookup!A:C,3,FALSE)</f>
        <v>70684.563125000001</v>
      </c>
      <c r="G61" s="96">
        <v>0.5</v>
      </c>
      <c r="H61" s="33">
        <v>12</v>
      </c>
      <c r="I61" s="101">
        <f>PRODUCT(F61,G61)</f>
        <v>35342.2815625</v>
      </c>
      <c r="J61" s="101">
        <f>H61/12</f>
        <v>1</v>
      </c>
      <c r="K61" s="233">
        <f>I61*J61</f>
        <v>35342.2815625</v>
      </c>
      <c r="L61" s="212"/>
      <c r="M61" s="213"/>
      <c r="N61" s="214">
        <f>K61</f>
        <v>35342.2815625</v>
      </c>
    </row>
    <row r="62" spans="1:14" ht="14.25" customHeight="1" x14ac:dyDescent="0.3">
      <c r="A62" s="30" t="s">
        <v>748</v>
      </c>
      <c r="B62" s="31">
        <v>2018</v>
      </c>
      <c r="C62" s="32" t="s">
        <v>38</v>
      </c>
      <c r="D62" s="112" t="s">
        <v>82</v>
      </c>
      <c r="E62" s="100" t="str">
        <f>CONCATENATE(B62,$E$11,C62,$E$11,D62)</f>
        <v>2018 Fre Level 10 Gr 1 Step 3</v>
      </c>
      <c r="F62" s="232">
        <f>VLOOKUP(E62,Vlookup!A:C,3,FALSE)</f>
        <v>196545.1021707757</v>
      </c>
      <c r="G62" s="96">
        <v>0.7</v>
      </c>
      <c r="H62" s="33">
        <v>12</v>
      </c>
      <c r="I62" s="101">
        <f>PRODUCT(F62,G62)</f>
        <v>137581.57151954298</v>
      </c>
      <c r="J62" s="101">
        <f>H62/12</f>
        <v>1</v>
      </c>
      <c r="K62" s="233">
        <f>I62*J62</f>
        <v>137581.57151954298</v>
      </c>
      <c r="L62" s="212">
        <f>K62</f>
        <v>137581.57151954298</v>
      </c>
      <c r="M62" s="213"/>
      <c r="N62" s="214"/>
    </row>
    <row r="63" spans="1:14" ht="14.25" customHeight="1" x14ac:dyDescent="0.3">
      <c r="A63" s="30" t="s">
        <v>749</v>
      </c>
      <c r="B63" s="31">
        <v>2019</v>
      </c>
      <c r="C63" s="32" t="s">
        <v>40</v>
      </c>
      <c r="D63" s="112" t="s">
        <v>120</v>
      </c>
      <c r="E63" s="100" t="str">
        <f>CONCATENATE(B63,$E$11,C63,$E$11,D63)</f>
        <v>2019 Brm Level E Professor</v>
      </c>
      <c r="F63" s="232">
        <f>VLOOKUP(E63,Vlookup!A:C,3,FALSE)</f>
        <v>278339.75255817937</v>
      </c>
      <c r="G63" s="96">
        <v>0.2</v>
      </c>
      <c r="H63" s="33">
        <v>12</v>
      </c>
      <c r="I63" s="101">
        <f>PRODUCT(F63,G63)</f>
        <v>55667.950511635878</v>
      </c>
      <c r="J63" s="101">
        <f>H63/12</f>
        <v>1</v>
      </c>
      <c r="K63" s="233">
        <f>I63*J63</f>
        <v>55667.950511635878</v>
      </c>
      <c r="L63" s="212"/>
      <c r="M63" s="213"/>
      <c r="N63" s="214">
        <f>K63</f>
        <v>55667.950511635878</v>
      </c>
    </row>
    <row r="64" spans="1:14" ht="14.25" customHeight="1" x14ac:dyDescent="0.3">
      <c r="A64" s="30"/>
      <c r="B64" s="31"/>
      <c r="C64" s="32"/>
      <c r="D64" s="112"/>
      <c r="E64" s="100" t="str">
        <f t="shared" ref="E64:E72" si="11">CONCATENATE(B64,$E$11,C64,$E$11,D64)</f>
        <v xml:space="preserve">  </v>
      </c>
      <c r="F64" s="232" t="e">
        <f>VLOOKUP(E64,Vlookup!A:C,3,FALSE)</f>
        <v>#N/A</v>
      </c>
      <c r="G64" s="96"/>
      <c r="H64" s="33"/>
      <c r="I64" s="101" t="e">
        <f t="shared" ref="I64:I72" si="12">PRODUCT(F64,G64)</f>
        <v>#N/A</v>
      </c>
      <c r="J64" s="101">
        <f t="shared" ref="J64:J72" si="13">H64/12</f>
        <v>0</v>
      </c>
      <c r="K64" s="233" t="e">
        <f t="shared" ref="K64:K70" si="14">I64*J64</f>
        <v>#N/A</v>
      </c>
      <c r="L64" s="212"/>
      <c r="M64" s="213"/>
      <c r="N64" s="214"/>
    </row>
    <row r="65" spans="1:15" ht="14.25" customHeight="1" x14ac:dyDescent="0.3">
      <c r="A65" s="30"/>
      <c r="B65" s="31"/>
      <c r="C65" s="32"/>
      <c r="D65" s="112"/>
      <c r="E65" s="100" t="str">
        <f t="shared" si="11"/>
        <v xml:space="preserve">  </v>
      </c>
      <c r="F65" s="232" t="e">
        <f>VLOOKUP(E65,Vlookup!A:C,3,FALSE)</f>
        <v>#N/A</v>
      </c>
      <c r="G65" s="96"/>
      <c r="H65" s="33"/>
      <c r="I65" s="101" t="e">
        <f t="shared" si="12"/>
        <v>#N/A</v>
      </c>
      <c r="J65" s="101">
        <f t="shared" si="13"/>
        <v>0</v>
      </c>
      <c r="K65" s="233" t="e">
        <f t="shared" si="14"/>
        <v>#N/A</v>
      </c>
      <c r="L65" s="212"/>
      <c r="M65" s="213"/>
      <c r="N65" s="214"/>
      <c r="O65" s="248" t="s">
        <v>1264</v>
      </c>
    </row>
    <row r="66" spans="1:15" ht="14.25" hidden="1" customHeight="1" x14ac:dyDescent="0.3">
      <c r="A66" s="30"/>
      <c r="B66" s="31"/>
      <c r="C66" s="32"/>
      <c r="D66" s="112"/>
      <c r="E66" s="100" t="str">
        <f t="shared" si="11"/>
        <v xml:space="preserve">  </v>
      </c>
      <c r="F66" s="232" t="e">
        <f>VLOOKUP(E66,Vlookup!A:C,3,FALSE)</f>
        <v>#N/A</v>
      </c>
      <c r="G66" s="96"/>
      <c r="H66" s="33"/>
      <c r="I66" s="101" t="e">
        <f t="shared" si="12"/>
        <v>#N/A</v>
      </c>
      <c r="J66" s="101">
        <f t="shared" si="13"/>
        <v>0</v>
      </c>
      <c r="K66" s="233" t="e">
        <f t="shared" si="14"/>
        <v>#N/A</v>
      </c>
      <c r="L66" s="212"/>
      <c r="M66" s="213"/>
      <c r="N66" s="214"/>
    </row>
    <row r="67" spans="1:15" ht="14.25" hidden="1" customHeight="1" x14ac:dyDescent="0.3">
      <c r="A67" s="30"/>
      <c r="B67" s="31"/>
      <c r="C67" s="32"/>
      <c r="D67" s="112"/>
      <c r="E67" s="100" t="str">
        <f t="shared" si="11"/>
        <v xml:space="preserve">  </v>
      </c>
      <c r="F67" s="232" t="e">
        <f>VLOOKUP(E67,Vlookup!A:C,3,FALSE)</f>
        <v>#N/A</v>
      </c>
      <c r="G67" s="96"/>
      <c r="H67" s="33"/>
      <c r="I67" s="101" t="e">
        <f t="shared" si="12"/>
        <v>#N/A</v>
      </c>
      <c r="J67" s="101">
        <f t="shared" si="13"/>
        <v>0</v>
      </c>
      <c r="K67" s="233" t="e">
        <f t="shared" si="14"/>
        <v>#N/A</v>
      </c>
      <c r="L67" s="212"/>
      <c r="M67" s="213"/>
      <c r="N67" s="214"/>
    </row>
    <row r="68" spans="1:15" ht="14.25" hidden="1" customHeight="1" x14ac:dyDescent="0.3">
      <c r="A68" s="30"/>
      <c r="B68" s="31"/>
      <c r="C68" s="32"/>
      <c r="D68" s="112"/>
      <c r="E68" s="100" t="str">
        <f t="shared" si="11"/>
        <v xml:space="preserve">  </v>
      </c>
      <c r="F68" s="232" t="e">
        <f>VLOOKUP(E68,Vlookup!A:C,3,FALSE)</f>
        <v>#N/A</v>
      </c>
      <c r="G68" s="96"/>
      <c r="H68" s="33"/>
      <c r="I68" s="101" t="e">
        <f t="shared" si="12"/>
        <v>#N/A</v>
      </c>
      <c r="J68" s="101">
        <f t="shared" si="13"/>
        <v>0</v>
      </c>
      <c r="K68" s="233" t="e">
        <f t="shared" si="14"/>
        <v>#N/A</v>
      </c>
      <c r="L68" s="212"/>
      <c r="M68" s="213"/>
      <c r="N68" s="214"/>
    </row>
    <row r="69" spans="1:15" ht="14.25" hidden="1" customHeight="1" x14ac:dyDescent="0.3">
      <c r="A69" s="30"/>
      <c r="B69" s="31"/>
      <c r="C69" s="32"/>
      <c r="D69" s="112"/>
      <c r="E69" s="100" t="str">
        <f t="shared" si="11"/>
        <v xml:space="preserve">  </v>
      </c>
      <c r="F69" s="232" t="e">
        <f>VLOOKUP(E69,Vlookup!A:C,3,FALSE)</f>
        <v>#N/A</v>
      </c>
      <c r="G69" s="96"/>
      <c r="H69" s="33"/>
      <c r="I69" s="101" t="e">
        <f t="shared" si="12"/>
        <v>#N/A</v>
      </c>
      <c r="J69" s="101">
        <f t="shared" si="13"/>
        <v>0</v>
      </c>
      <c r="K69" s="233" t="e">
        <f t="shared" si="14"/>
        <v>#N/A</v>
      </c>
      <c r="L69" s="212"/>
      <c r="M69" s="213"/>
      <c r="N69" s="214"/>
    </row>
    <row r="70" spans="1:15" ht="14.25" hidden="1" customHeight="1" x14ac:dyDescent="0.3">
      <c r="A70" s="30"/>
      <c r="B70" s="31"/>
      <c r="C70" s="32"/>
      <c r="D70" s="112"/>
      <c r="E70" s="100" t="str">
        <f t="shared" si="11"/>
        <v xml:space="preserve">  </v>
      </c>
      <c r="F70" s="232" t="e">
        <f>VLOOKUP(E70,Vlookup!A:C,3,FALSE)</f>
        <v>#N/A</v>
      </c>
      <c r="G70" s="96"/>
      <c r="H70" s="33"/>
      <c r="I70" s="101" t="e">
        <f t="shared" si="12"/>
        <v>#N/A</v>
      </c>
      <c r="J70" s="101">
        <f t="shared" si="13"/>
        <v>0</v>
      </c>
      <c r="K70" s="233" t="e">
        <f t="shared" si="14"/>
        <v>#N/A</v>
      </c>
      <c r="L70" s="212"/>
      <c r="M70" s="213"/>
      <c r="N70" s="214"/>
    </row>
    <row r="71" spans="1:15" ht="14.25" hidden="1" customHeight="1" x14ac:dyDescent="0.3">
      <c r="A71" s="30"/>
      <c r="B71" s="31"/>
      <c r="C71" s="32"/>
      <c r="D71" s="112"/>
      <c r="E71" s="100" t="str">
        <f t="shared" si="11"/>
        <v xml:space="preserve">  </v>
      </c>
      <c r="F71" s="232" t="e">
        <f>VLOOKUP(E71,Vlookup!A:C,3,FALSE)</f>
        <v>#N/A</v>
      </c>
      <c r="G71" s="96"/>
      <c r="H71" s="33"/>
      <c r="I71" s="101" t="e">
        <f t="shared" si="12"/>
        <v>#N/A</v>
      </c>
      <c r="J71" s="101">
        <f t="shared" si="13"/>
        <v>0</v>
      </c>
      <c r="K71" s="233" t="e">
        <f>I71*J71</f>
        <v>#N/A</v>
      </c>
      <c r="L71" s="212"/>
      <c r="M71" s="213"/>
      <c r="N71" s="214"/>
    </row>
    <row r="72" spans="1:15" ht="14.25" hidden="1" customHeight="1" x14ac:dyDescent="0.3">
      <c r="A72" s="30"/>
      <c r="B72" s="31"/>
      <c r="C72" s="32"/>
      <c r="D72" s="112"/>
      <c r="E72" s="100" t="str">
        <f t="shared" si="11"/>
        <v xml:space="preserve">  </v>
      </c>
      <c r="F72" s="232" t="e">
        <f>VLOOKUP(E72,Vlookup!A:C,3,FALSE)</f>
        <v>#N/A</v>
      </c>
      <c r="G72" s="96"/>
      <c r="H72" s="33"/>
      <c r="I72" s="101" t="e">
        <f t="shared" si="12"/>
        <v>#N/A</v>
      </c>
      <c r="J72" s="101">
        <f t="shared" si="13"/>
        <v>0</v>
      </c>
      <c r="K72" s="233" t="e">
        <f>I72*J72</f>
        <v>#N/A</v>
      </c>
      <c r="L72" s="212"/>
      <c r="M72" s="213"/>
      <c r="N72" s="214"/>
    </row>
    <row r="73" spans="1:15" ht="15.9" customHeight="1" x14ac:dyDescent="0.25">
      <c r="A73" s="440" t="s">
        <v>13</v>
      </c>
      <c r="B73" s="441"/>
      <c r="C73" s="441"/>
      <c r="D73" s="441"/>
      <c r="E73" s="441"/>
      <c r="F73" s="441"/>
      <c r="G73" s="441"/>
      <c r="H73" s="441"/>
      <c r="I73" s="441"/>
      <c r="J73" s="441"/>
      <c r="K73" s="442"/>
      <c r="L73" s="220">
        <f>SUM(L61:L72)</f>
        <v>137581.57151954298</v>
      </c>
      <c r="M73" s="220">
        <f>SUM(M61:M72)</f>
        <v>0</v>
      </c>
      <c r="N73" s="221">
        <f>SUM(N61:N72)</f>
        <v>91010.232074135885</v>
      </c>
    </row>
    <row r="74" spans="1:15" ht="11.25" customHeight="1" x14ac:dyDescent="0.25">
      <c r="A74" s="461" t="s">
        <v>715</v>
      </c>
      <c r="B74" s="462"/>
      <c r="C74" s="462"/>
      <c r="D74" s="462"/>
      <c r="E74" s="462"/>
      <c r="F74" s="462"/>
      <c r="G74" s="462"/>
      <c r="H74" s="462"/>
      <c r="I74" s="462"/>
      <c r="J74" s="462"/>
      <c r="K74" s="462"/>
      <c r="L74" s="197"/>
      <c r="M74" s="198"/>
      <c r="N74" s="199"/>
    </row>
    <row r="75" spans="1:15" ht="15" customHeight="1" x14ac:dyDescent="0.25">
      <c r="A75" s="463"/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58" t="s">
        <v>767</v>
      </c>
      <c r="M75" s="458"/>
      <c r="N75" s="503"/>
    </row>
    <row r="76" spans="1:15" ht="29.25" customHeight="1" x14ac:dyDescent="0.25">
      <c r="A76" s="465" t="s">
        <v>734</v>
      </c>
      <c r="B76" s="466"/>
      <c r="C76" s="466"/>
      <c r="D76" s="466"/>
      <c r="E76" s="466"/>
      <c r="F76" s="466"/>
      <c r="G76" s="466"/>
      <c r="H76" s="467"/>
      <c r="I76" s="59"/>
      <c r="J76" s="59"/>
      <c r="K76" s="179" t="s">
        <v>31</v>
      </c>
      <c r="L76" s="180" t="s">
        <v>766</v>
      </c>
      <c r="M76" s="181" t="s">
        <v>763</v>
      </c>
      <c r="N76" s="182" t="s">
        <v>762</v>
      </c>
    </row>
    <row r="77" spans="1:15" ht="14.25" customHeight="1" x14ac:dyDescent="0.25">
      <c r="A77" s="437" t="s">
        <v>735</v>
      </c>
      <c r="B77" s="438"/>
      <c r="C77" s="438"/>
      <c r="D77" s="438"/>
      <c r="E77" s="438"/>
      <c r="F77" s="438"/>
      <c r="G77" s="438"/>
      <c r="H77" s="439"/>
      <c r="I77" s="62"/>
      <c r="J77" s="62"/>
      <c r="K77" s="222">
        <v>5000</v>
      </c>
      <c r="L77" s="212"/>
      <c r="M77" s="213"/>
      <c r="N77" s="223">
        <v>5000</v>
      </c>
    </row>
    <row r="78" spans="1:15" ht="14.25" customHeight="1" x14ac:dyDescent="0.25">
      <c r="A78" s="437" t="s">
        <v>736</v>
      </c>
      <c r="B78" s="438"/>
      <c r="C78" s="438"/>
      <c r="D78" s="438"/>
      <c r="E78" s="438"/>
      <c r="F78" s="438"/>
      <c r="G78" s="438"/>
      <c r="H78" s="439"/>
      <c r="I78" s="62"/>
      <c r="J78" s="62"/>
      <c r="K78" s="222">
        <v>8000</v>
      </c>
      <c r="L78" s="212"/>
      <c r="M78" s="213"/>
      <c r="N78" s="223">
        <v>8000</v>
      </c>
    </row>
    <row r="79" spans="1:15" ht="14.25" customHeight="1" x14ac:dyDescent="0.25">
      <c r="A79" s="437" t="s">
        <v>737</v>
      </c>
      <c r="B79" s="438"/>
      <c r="C79" s="438"/>
      <c r="D79" s="438"/>
      <c r="E79" s="438"/>
      <c r="F79" s="438"/>
      <c r="G79" s="438"/>
      <c r="H79" s="439"/>
      <c r="I79" s="62"/>
      <c r="J79" s="62"/>
      <c r="K79" s="222">
        <v>500</v>
      </c>
      <c r="L79" s="212"/>
      <c r="M79" s="213"/>
      <c r="N79" s="223">
        <v>500</v>
      </c>
    </row>
    <row r="80" spans="1:15" ht="14.25" customHeight="1" x14ac:dyDescent="0.25">
      <c r="A80" s="437"/>
      <c r="B80" s="438"/>
      <c r="C80" s="438"/>
      <c r="D80" s="438"/>
      <c r="E80" s="438"/>
      <c r="F80" s="438"/>
      <c r="G80" s="438"/>
      <c r="H80" s="439"/>
      <c r="I80" s="62"/>
      <c r="J80" s="62"/>
      <c r="K80" s="222"/>
      <c r="L80" s="212"/>
      <c r="M80" s="213"/>
      <c r="N80" s="223"/>
    </row>
    <row r="81" spans="1:15" ht="14.25" customHeight="1" x14ac:dyDescent="0.25">
      <c r="A81" s="437"/>
      <c r="B81" s="438"/>
      <c r="C81" s="438"/>
      <c r="D81" s="438"/>
      <c r="E81" s="438"/>
      <c r="F81" s="438"/>
      <c r="G81" s="438"/>
      <c r="H81" s="439"/>
      <c r="I81" s="62"/>
      <c r="J81" s="62"/>
      <c r="K81" s="222"/>
      <c r="L81" s="212"/>
      <c r="M81" s="213"/>
      <c r="N81" s="223"/>
    </row>
    <row r="82" spans="1:15" ht="14.25" customHeight="1" x14ac:dyDescent="0.25">
      <c r="A82" s="437"/>
      <c r="B82" s="438"/>
      <c r="C82" s="438"/>
      <c r="D82" s="438"/>
      <c r="E82" s="438"/>
      <c r="F82" s="438"/>
      <c r="G82" s="438"/>
      <c r="H82" s="439"/>
      <c r="I82" s="62"/>
      <c r="J82" s="62"/>
      <c r="K82" s="222"/>
      <c r="L82" s="212"/>
      <c r="M82" s="213"/>
      <c r="N82" s="223"/>
    </row>
    <row r="83" spans="1:15" ht="14.25" customHeight="1" x14ac:dyDescent="0.25">
      <c r="A83" s="437"/>
      <c r="B83" s="438"/>
      <c r="C83" s="438"/>
      <c r="D83" s="438"/>
      <c r="E83" s="438"/>
      <c r="F83" s="438"/>
      <c r="G83" s="438"/>
      <c r="H83" s="439"/>
      <c r="I83" s="62"/>
      <c r="J83" s="62"/>
      <c r="K83" s="222"/>
      <c r="L83" s="212"/>
      <c r="M83" s="213"/>
      <c r="N83" s="223"/>
    </row>
    <row r="84" spans="1:15" ht="14.25" customHeight="1" x14ac:dyDescent="0.25">
      <c r="A84" s="437"/>
      <c r="B84" s="438"/>
      <c r="C84" s="438"/>
      <c r="D84" s="438"/>
      <c r="E84" s="438"/>
      <c r="F84" s="438"/>
      <c r="G84" s="438"/>
      <c r="H84" s="439"/>
      <c r="I84" s="62"/>
      <c r="J84" s="62"/>
      <c r="K84" s="222"/>
      <c r="L84" s="212"/>
      <c r="M84" s="213"/>
      <c r="N84" s="223"/>
      <c r="O84" s="248" t="s">
        <v>1264</v>
      </c>
    </row>
    <row r="85" spans="1:15" ht="14.25" hidden="1" customHeight="1" x14ac:dyDescent="0.25">
      <c r="A85" s="437"/>
      <c r="B85" s="438"/>
      <c r="C85" s="438"/>
      <c r="D85" s="438"/>
      <c r="E85" s="438"/>
      <c r="F85" s="438"/>
      <c r="G85" s="438"/>
      <c r="H85" s="439"/>
      <c r="I85" s="62"/>
      <c r="J85" s="62"/>
      <c r="K85" s="222"/>
      <c r="L85" s="212"/>
      <c r="M85" s="213"/>
      <c r="N85" s="223"/>
    </row>
    <row r="86" spans="1:15" ht="14.25" hidden="1" customHeight="1" x14ac:dyDescent="0.25">
      <c r="A86" s="437"/>
      <c r="B86" s="438"/>
      <c r="C86" s="438"/>
      <c r="D86" s="438"/>
      <c r="E86" s="438"/>
      <c r="F86" s="438"/>
      <c r="G86" s="438"/>
      <c r="H86" s="439"/>
      <c r="I86" s="62"/>
      <c r="J86" s="62"/>
      <c r="K86" s="222"/>
      <c r="L86" s="212"/>
      <c r="M86" s="213"/>
      <c r="N86" s="223"/>
    </row>
    <row r="87" spans="1:15" ht="14.25" hidden="1" customHeight="1" x14ac:dyDescent="0.25">
      <c r="A87" s="437"/>
      <c r="B87" s="438"/>
      <c r="C87" s="438"/>
      <c r="D87" s="438"/>
      <c r="E87" s="438"/>
      <c r="F87" s="438"/>
      <c r="G87" s="438"/>
      <c r="H87" s="439"/>
      <c r="I87" s="62"/>
      <c r="J87" s="62"/>
      <c r="K87" s="222"/>
      <c r="L87" s="212"/>
      <c r="M87" s="213"/>
      <c r="N87" s="223"/>
    </row>
    <row r="88" spans="1:15" ht="14.25" hidden="1" customHeight="1" x14ac:dyDescent="0.25">
      <c r="A88" s="437"/>
      <c r="B88" s="438"/>
      <c r="C88" s="438"/>
      <c r="D88" s="438"/>
      <c r="E88" s="438"/>
      <c r="F88" s="438"/>
      <c r="G88" s="438"/>
      <c r="H88" s="439"/>
      <c r="I88" s="62"/>
      <c r="J88" s="62"/>
      <c r="K88" s="222"/>
      <c r="L88" s="212"/>
      <c r="M88" s="213"/>
      <c r="N88" s="223"/>
    </row>
    <row r="89" spans="1:15" ht="14.25" hidden="1" customHeight="1" x14ac:dyDescent="0.25">
      <c r="A89" s="437"/>
      <c r="B89" s="438"/>
      <c r="C89" s="438"/>
      <c r="D89" s="438"/>
      <c r="E89" s="438"/>
      <c r="F89" s="438"/>
      <c r="G89" s="438"/>
      <c r="H89" s="439"/>
      <c r="I89" s="62"/>
      <c r="J89" s="62"/>
      <c r="K89" s="222"/>
      <c r="L89" s="212"/>
      <c r="M89" s="213"/>
      <c r="N89" s="223"/>
    </row>
    <row r="90" spans="1:15" ht="14.25" hidden="1" customHeight="1" x14ac:dyDescent="0.25">
      <c r="A90" s="474"/>
      <c r="B90" s="475"/>
      <c r="C90" s="475"/>
      <c r="D90" s="475"/>
      <c r="E90" s="475"/>
      <c r="F90" s="475"/>
      <c r="G90" s="475"/>
      <c r="H90" s="476"/>
      <c r="I90" s="63"/>
      <c r="J90" s="63"/>
      <c r="K90" s="224" t="s">
        <v>9</v>
      </c>
      <c r="L90" s="212"/>
      <c r="M90" s="213"/>
      <c r="N90" s="223"/>
    </row>
    <row r="91" spans="1:15" ht="14.25" hidden="1" customHeight="1" x14ac:dyDescent="0.25">
      <c r="A91" s="437"/>
      <c r="B91" s="438"/>
      <c r="C91" s="438"/>
      <c r="D91" s="438"/>
      <c r="E91" s="438"/>
      <c r="F91" s="438"/>
      <c r="G91" s="438"/>
      <c r="H91" s="439"/>
      <c r="I91" s="62"/>
      <c r="J91" s="62"/>
      <c r="K91" s="222" t="s">
        <v>9</v>
      </c>
      <c r="L91" s="212"/>
      <c r="M91" s="213"/>
      <c r="N91" s="223"/>
    </row>
    <row r="92" spans="1:15" ht="14.25" hidden="1" customHeight="1" x14ac:dyDescent="0.25">
      <c r="A92" s="437"/>
      <c r="B92" s="438"/>
      <c r="C92" s="438"/>
      <c r="D92" s="438"/>
      <c r="E92" s="438"/>
      <c r="F92" s="438"/>
      <c r="G92" s="438"/>
      <c r="H92" s="439"/>
      <c r="I92" s="62"/>
      <c r="J92" s="62"/>
      <c r="K92" s="222" t="s">
        <v>9</v>
      </c>
      <c r="L92" s="212"/>
      <c r="M92" s="213"/>
      <c r="N92" s="223"/>
    </row>
    <row r="93" spans="1:15" ht="15.9" customHeight="1" x14ac:dyDescent="0.25">
      <c r="A93" s="471" t="s">
        <v>13</v>
      </c>
      <c r="B93" s="472"/>
      <c r="C93" s="472"/>
      <c r="D93" s="472"/>
      <c r="E93" s="472"/>
      <c r="F93" s="472"/>
      <c r="G93" s="472"/>
      <c r="H93" s="472"/>
      <c r="I93" s="472"/>
      <c r="J93" s="472"/>
      <c r="K93" s="473"/>
      <c r="L93" s="220">
        <f>SUM(L77:L92)</f>
        <v>0</v>
      </c>
      <c r="M93" s="220">
        <f>SUM(M77:M92)</f>
        <v>0</v>
      </c>
      <c r="N93" s="225">
        <f>SUM(N77:N92)</f>
        <v>13500</v>
      </c>
    </row>
    <row r="94" spans="1:15" ht="15.9" customHeight="1" x14ac:dyDescent="0.25">
      <c r="A94" s="136" t="s">
        <v>764</v>
      </c>
      <c r="B94" s="152"/>
      <c r="C94" s="163"/>
      <c r="D94" s="151"/>
      <c r="E94" s="151"/>
      <c r="F94" s="151"/>
      <c r="G94" s="151"/>
      <c r="H94" s="151"/>
      <c r="I94" s="151"/>
      <c r="J94" s="151"/>
      <c r="K94" s="200"/>
      <c r="L94" s="200"/>
      <c r="M94" s="200"/>
      <c r="N94" s="201"/>
    </row>
    <row r="95" spans="1:15" ht="27" customHeight="1" x14ac:dyDescent="0.3">
      <c r="A95" s="178" t="s">
        <v>765</v>
      </c>
      <c r="B95" s="162"/>
      <c r="C95" s="38"/>
      <c r="D95" s="39"/>
      <c r="E95" s="39"/>
      <c r="F95" s="40"/>
      <c r="G95" s="40"/>
      <c r="H95" s="40"/>
      <c r="I95" s="40"/>
      <c r="J95" s="40"/>
      <c r="K95" s="202"/>
      <c r="L95" s="237" t="s">
        <v>766</v>
      </c>
      <c r="M95" s="238" t="s">
        <v>763</v>
      </c>
      <c r="N95" s="182" t="s">
        <v>762</v>
      </c>
    </row>
    <row r="96" spans="1:15" ht="15.75" customHeight="1" x14ac:dyDescent="0.3">
      <c r="A96" s="134" t="s">
        <v>728</v>
      </c>
      <c r="B96" s="137">
        <v>0.1</v>
      </c>
      <c r="C96" s="39"/>
      <c r="D96" s="39"/>
      <c r="E96" s="39"/>
      <c r="F96" s="39"/>
      <c r="G96" s="114"/>
      <c r="H96" s="114" t="s">
        <v>14</v>
      </c>
      <c r="I96" s="114"/>
      <c r="J96" s="56"/>
      <c r="K96" s="203"/>
      <c r="L96" s="226">
        <f>L93+L73+L54</f>
        <v>175241.43210049276</v>
      </c>
      <c r="M96" s="226">
        <f>M93+M73+M54</f>
        <v>36879.148755738192</v>
      </c>
      <c r="N96" s="227">
        <f>N93+N73+N54</f>
        <v>268355.69236992928</v>
      </c>
    </row>
    <row r="97" spans="1:15" ht="15.75" customHeight="1" x14ac:dyDescent="0.3">
      <c r="A97" s="133" t="s">
        <v>729</v>
      </c>
      <c r="B97" s="138">
        <v>0.15</v>
      </c>
      <c r="C97" s="38"/>
      <c r="D97" s="39"/>
      <c r="E97" s="39"/>
      <c r="F97" s="40"/>
      <c r="G97" s="40"/>
      <c r="H97" s="40"/>
      <c r="I97" s="40"/>
      <c r="J97" s="40"/>
      <c r="K97" s="204"/>
      <c r="L97" s="202"/>
      <c r="M97" s="202"/>
      <c r="N97" s="205"/>
    </row>
    <row r="98" spans="1:15" ht="15.75" customHeight="1" x14ac:dyDescent="0.3">
      <c r="A98" s="135" t="s">
        <v>730</v>
      </c>
      <c r="B98" s="137">
        <v>0.2</v>
      </c>
      <c r="C98" s="39"/>
      <c r="D98" s="39"/>
      <c r="E98" s="39"/>
      <c r="F98" s="42"/>
      <c r="G98" s="42"/>
      <c r="H98" s="42" t="s">
        <v>754</v>
      </c>
      <c r="I98" s="42"/>
      <c r="J98" s="40"/>
      <c r="K98" s="253">
        <v>0.3</v>
      </c>
      <c r="L98" s="206"/>
      <c r="M98" s="206"/>
      <c r="N98" s="229">
        <f>N96*K98</f>
        <v>80506.707710978779</v>
      </c>
    </row>
    <row r="99" spans="1:15" ht="15.75" customHeight="1" x14ac:dyDescent="0.3">
      <c r="A99" s="135" t="s">
        <v>731</v>
      </c>
      <c r="B99" s="139">
        <v>0.3</v>
      </c>
      <c r="C99" s="43"/>
      <c r="D99" s="43"/>
      <c r="E99" s="43"/>
      <c r="F99" s="43"/>
      <c r="G99" s="43"/>
      <c r="H99" s="43"/>
      <c r="I99" s="43"/>
      <c r="J99" s="43"/>
      <c r="K99" s="207"/>
      <c r="L99" s="207"/>
      <c r="M99" s="207"/>
      <c r="N99" s="205"/>
    </row>
    <row r="100" spans="1:15" ht="27" customHeight="1" thickBot="1" x14ac:dyDescent="0.35">
      <c r="A100" s="135"/>
      <c r="B100" s="139"/>
      <c r="C100" s="43"/>
      <c r="D100" s="43"/>
      <c r="E100" s="43"/>
      <c r="F100" s="43"/>
      <c r="G100" s="43"/>
      <c r="H100" s="43"/>
      <c r="I100" s="43"/>
      <c r="J100" s="43"/>
      <c r="K100" s="207"/>
      <c r="L100" s="239" t="s">
        <v>1259</v>
      </c>
      <c r="M100" s="240" t="s">
        <v>763</v>
      </c>
      <c r="N100" s="241" t="s">
        <v>762</v>
      </c>
    </row>
    <row r="101" spans="1:15" s="44" customFormat="1" ht="15.75" customHeight="1" thickBot="1" x14ac:dyDescent="0.35">
      <c r="A101" s="140" t="s">
        <v>732</v>
      </c>
      <c r="B101" s="141"/>
      <c r="C101" s="142"/>
      <c r="D101" s="142"/>
      <c r="E101" s="142"/>
      <c r="F101" s="113"/>
      <c r="G101" s="114"/>
      <c r="H101" s="114" t="s">
        <v>18</v>
      </c>
      <c r="I101" s="114"/>
      <c r="J101" s="143"/>
      <c r="K101" s="208"/>
      <c r="L101" s="228">
        <f>+L96</f>
        <v>175241.43210049276</v>
      </c>
      <c r="M101" s="228">
        <f>+M96</f>
        <v>36879.148755738192</v>
      </c>
      <c r="N101" s="228">
        <f>+N96+N98</f>
        <v>348862.40008090809</v>
      </c>
      <c r="O101" s="249"/>
    </row>
    <row r="102" spans="1:15" ht="13.8" thickBot="1" x14ac:dyDescent="0.3">
      <c r="A102" s="45"/>
      <c r="B102" s="150"/>
      <c r="C102" s="40"/>
      <c r="D102" s="40"/>
      <c r="E102" s="40"/>
      <c r="F102" s="40"/>
      <c r="G102" s="40"/>
      <c r="H102" s="40"/>
      <c r="I102" s="40"/>
      <c r="J102" s="40"/>
      <c r="K102" s="202"/>
      <c r="L102" s="202"/>
      <c r="M102" s="202"/>
      <c r="N102" s="205"/>
    </row>
    <row r="103" spans="1:15" s="52" customFormat="1" ht="13.5" hidden="1" customHeight="1" x14ac:dyDescent="0.2">
      <c r="A103" s="47" t="s">
        <v>24</v>
      </c>
      <c r="B103" s="48"/>
      <c r="C103" s="48"/>
      <c r="D103" s="49"/>
      <c r="E103" s="49"/>
      <c r="F103" s="49"/>
      <c r="G103" s="49"/>
      <c r="H103" s="49"/>
      <c r="I103" s="49"/>
      <c r="J103" s="49"/>
      <c r="K103" s="209"/>
      <c r="L103" s="209"/>
      <c r="M103" s="209"/>
      <c r="N103" s="210"/>
      <c r="O103" s="250"/>
    </row>
    <row r="104" spans="1:15" s="52" customFormat="1" ht="13.5" hidden="1" customHeight="1" x14ac:dyDescent="0.2">
      <c r="A104" s="47" t="s">
        <v>20</v>
      </c>
      <c r="B104" s="48"/>
      <c r="C104" s="48"/>
      <c r="D104" s="49"/>
      <c r="E104" s="49"/>
      <c r="F104" s="49"/>
      <c r="G104" s="49"/>
      <c r="H104" s="49"/>
      <c r="I104" s="49"/>
      <c r="J104" s="49"/>
      <c r="K104" s="209"/>
      <c r="L104" s="209"/>
      <c r="M104" s="209"/>
      <c r="N104" s="210"/>
      <c r="O104" s="250"/>
    </row>
    <row r="105" spans="1:15" s="52" customFormat="1" ht="13.5" hidden="1" customHeight="1" x14ac:dyDescent="0.2">
      <c r="A105" s="47" t="s">
        <v>22</v>
      </c>
      <c r="B105" s="48"/>
      <c r="C105" s="48"/>
      <c r="D105" s="49"/>
      <c r="E105" s="49"/>
      <c r="F105" s="49"/>
      <c r="G105" s="49"/>
      <c r="H105" s="49"/>
      <c r="I105" s="49"/>
      <c r="J105" s="49"/>
      <c r="K105" s="209"/>
      <c r="L105" s="209"/>
      <c r="M105" s="209"/>
      <c r="N105" s="210"/>
      <c r="O105" s="250"/>
    </row>
    <row r="106" spans="1:15" s="52" customFormat="1" ht="13.5" hidden="1" customHeight="1" x14ac:dyDescent="0.2">
      <c r="A106" s="47" t="s">
        <v>21</v>
      </c>
      <c r="B106" s="48"/>
      <c r="C106" s="48"/>
      <c r="D106" s="49"/>
      <c r="E106" s="49"/>
      <c r="F106" s="49"/>
      <c r="G106" s="49"/>
      <c r="H106" s="49"/>
      <c r="I106" s="49"/>
      <c r="J106" s="49"/>
      <c r="K106" s="209"/>
      <c r="L106" s="209"/>
      <c r="M106" s="209"/>
      <c r="N106" s="210"/>
      <c r="O106" s="250"/>
    </row>
    <row r="107" spans="1:15" s="52" customFormat="1" ht="13.5" hidden="1" customHeight="1" thickBot="1" x14ac:dyDescent="0.25">
      <c r="A107" s="47"/>
      <c r="B107" s="48"/>
      <c r="C107" s="48"/>
      <c r="D107" s="49"/>
      <c r="E107" s="49"/>
      <c r="F107" s="49"/>
      <c r="G107" s="49"/>
      <c r="H107" s="49"/>
      <c r="I107" s="49"/>
      <c r="J107" s="49"/>
      <c r="K107" s="209"/>
      <c r="L107" s="209"/>
      <c r="M107" s="209"/>
      <c r="N107" s="210"/>
      <c r="O107" s="250"/>
    </row>
    <row r="108" spans="1:15" s="53" customFormat="1" ht="27.75" customHeight="1" thickBot="1" x14ac:dyDescent="0.25">
      <c r="A108" s="504" t="s">
        <v>16</v>
      </c>
      <c r="B108" s="505"/>
      <c r="C108" s="145"/>
      <c r="D108" s="145"/>
      <c r="E108" s="145"/>
      <c r="F108" s="146"/>
      <c r="G108" s="506" t="s">
        <v>4</v>
      </c>
      <c r="H108" s="507"/>
      <c r="I108" s="149"/>
      <c r="J108" s="149"/>
      <c r="K108" s="508"/>
      <c r="L108" s="508"/>
      <c r="M108" s="508"/>
      <c r="N108" s="509"/>
      <c r="O108" s="251"/>
    </row>
    <row r="109" spans="1:15" s="52" customFormat="1" ht="27.75" customHeight="1" thickBot="1" x14ac:dyDescent="0.25">
      <c r="A109" s="504" t="s">
        <v>15</v>
      </c>
      <c r="B109" s="505"/>
      <c r="C109" s="147"/>
      <c r="D109" s="147"/>
      <c r="E109" s="147"/>
      <c r="F109" s="148"/>
      <c r="G109" s="506" t="s">
        <v>4</v>
      </c>
      <c r="H109" s="507"/>
      <c r="I109" s="149"/>
      <c r="J109" s="149"/>
      <c r="K109" s="508"/>
      <c r="L109" s="508"/>
      <c r="M109" s="508"/>
      <c r="N109" s="509"/>
      <c r="O109" s="250"/>
    </row>
    <row r="110" spans="1:15" s="54" customFormat="1" ht="15.6" x14ac:dyDescent="0.3">
      <c r="A110" s="470" t="s">
        <v>6</v>
      </c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252"/>
    </row>
  </sheetData>
  <sheetProtection formatCells="0" insertRows="0" selectLockedCells="1"/>
  <protectedRanges>
    <protectedRange sqref="K108:M109" name="DVC date"/>
    <protectedRange sqref="D108:E109" name="DVC Signature"/>
    <protectedRange sqref="K92:M92" name="Third Party Costs"/>
    <protectedRange sqref="K91:M91" name="Equipment Costs"/>
    <protectedRange sqref="K77:M89" name="Material"/>
    <protectedRange sqref="A61:E72 A14:E53" name="Direct Costs"/>
    <protectedRange sqref="D5:M8" name="Titles"/>
  </protectedRanges>
  <mergeCells count="40">
    <mergeCell ref="A109:B109"/>
    <mergeCell ref="G109:H109"/>
    <mergeCell ref="K109:N109"/>
    <mergeCell ref="A110:N110"/>
    <mergeCell ref="I10:J10"/>
    <mergeCell ref="A84:H84"/>
    <mergeCell ref="A85:H85"/>
    <mergeCell ref="A86:H86"/>
    <mergeCell ref="A87:H87"/>
    <mergeCell ref="A90:H90"/>
    <mergeCell ref="A91:H91"/>
    <mergeCell ref="A92:H92"/>
    <mergeCell ref="A93:K93"/>
    <mergeCell ref="A108:B108"/>
    <mergeCell ref="G108:H108"/>
    <mergeCell ref="K108:N108"/>
    <mergeCell ref="A89:H89"/>
    <mergeCell ref="A74:K75"/>
    <mergeCell ref="L75:N75"/>
    <mergeCell ref="A76:H76"/>
    <mergeCell ref="A77:H77"/>
    <mergeCell ref="A78:H78"/>
    <mergeCell ref="A79:H79"/>
    <mergeCell ref="A80:H80"/>
    <mergeCell ref="A81:H81"/>
    <mergeCell ref="A82:H82"/>
    <mergeCell ref="A83:H83"/>
    <mergeCell ref="A88:H88"/>
    <mergeCell ref="A73:K73"/>
    <mergeCell ref="A1:N1"/>
    <mergeCell ref="A2:N2"/>
    <mergeCell ref="A3:N3"/>
    <mergeCell ref="B5:M5"/>
    <mergeCell ref="B6:M6"/>
    <mergeCell ref="B7:M7"/>
    <mergeCell ref="B8:M8"/>
    <mergeCell ref="L10:N10"/>
    <mergeCell ref="A54:K54"/>
    <mergeCell ref="I57:J57"/>
    <mergeCell ref="L57:N57"/>
  </mergeCells>
  <dataValidations count="4">
    <dataValidation type="list" allowBlank="1" showInputMessage="1" showErrorMessage="1" sqref="B15:B38 B40:B53 B61:B72">
      <formula1>YearsTo2022</formula1>
    </dataValidation>
    <dataValidation type="list" allowBlank="1" showInputMessage="1" showErrorMessage="1" sqref="B14 B39">
      <formula1>Year</formula1>
    </dataValidation>
    <dataValidation type="list" allowBlank="1" showInputMessage="1" showErrorMessage="1" sqref="C61:C72 C14:C39">
      <formula1>Campus</formula1>
    </dataValidation>
    <dataValidation type="list" allowBlank="1" showInputMessage="1" showErrorMessage="1" sqref="D61:D72 D14:D39">
      <formula1>Level</formula1>
    </dataValidation>
  </dataValidations>
  <pageMargins left="0.25" right="0.22" top="0.33" bottom="0.25" header="0.24" footer="0.17"/>
  <pageSetup paperSize="9" scale="71" orientation="portrait" r:id="rId1"/>
  <headerFooter alignWithMargins="0">
    <oddFooter xml:space="preserve">&amp;L&amp;8Last Updated December 2008&amp;C&amp;"Arial,Bold"&amp;12&amp;UTHIS IS AN INTERNAL UNIVERSITY DOCUMENT WHICH IS NOT TO BE SENT TO THE GRANT SOURCE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P74"/>
  <sheetViews>
    <sheetView topLeftCell="A13" zoomScale="85" zoomScaleNormal="85" workbookViewId="0">
      <selection activeCell="A50" sqref="A50:H50"/>
    </sheetView>
  </sheetViews>
  <sheetFormatPr defaultColWidth="9.109375" defaultRowHeight="13.2" x14ac:dyDescent="0.25"/>
  <cols>
    <col min="1" max="1" width="35.88671875" style="1" customWidth="1"/>
    <col min="2" max="3" width="8.44140625" style="1" customWidth="1"/>
    <col min="4" max="4" width="16.5546875" style="1" customWidth="1"/>
    <col min="5" max="5" width="24" style="1" hidden="1" customWidth="1"/>
    <col min="6" max="6" width="14.109375" style="1" bestFit="1" customWidth="1"/>
    <col min="7" max="8" width="6.6640625" style="1" customWidth="1"/>
    <col min="9" max="9" width="9.33203125" style="1" hidden="1" customWidth="1"/>
    <col min="10" max="10" width="8.5546875" style="1" hidden="1" customWidth="1"/>
    <col min="11" max="12" width="15.6640625" style="2" customWidth="1"/>
    <col min="13" max="13" width="17.109375" style="1" bestFit="1" customWidth="1"/>
    <col min="14" max="16384" width="9.109375" style="1"/>
  </cols>
  <sheetData>
    <row r="1" spans="1:13" ht="13.8" thickBot="1" x14ac:dyDescent="0.3"/>
    <row r="2" spans="1:13" s="3" customFormat="1" ht="35.25" customHeight="1" x14ac:dyDescent="0.3">
      <c r="A2" s="443"/>
      <c r="B2" s="444"/>
      <c r="C2" s="444"/>
      <c r="D2" s="445"/>
      <c r="E2" s="445"/>
      <c r="F2" s="445"/>
      <c r="G2" s="445"/>
      <c r="H2" s="445"/>
      <c r="I2" s="445"/>
      <c r="J2" s="445"/>
      <c r="K2" s="445"/>
      <c r="L2" s="445"/>
      <c r="M2" s="446"/>
    </row>
    <row r="3" spans="1:13" s="4" customFormat="1" ht="17.25" customHeight="1" x14ac:dyDescent="0.4">
      <c r="A3" s="447" t="s">
        <v>768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9"/>
    </row>
    <row r="4" spans="1:13" s="8" customFormat="1" ht="15" customHeight="1" x14ac:dyDescent="0.25">
      <c r="A4" s="513" t="s">
        <v>769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5"/>
    </row>
    <row r="5" spans="1:13" s="6" customFormat="1" ht="9" customHeight="1" x14ac:dyDescent="0.2">
      <c r="A5" s="5"/>
      <c r="M5" s="7"/>
    </row>
    <row r="6" spans="1:13" s="9" customFormat="1" ht="21.45" customHeight="1" x14ac:dyDescent="0.3">
      <c r="A6" s="516" t="s">
        <v>17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8"/>
    </row>
    <row r="7" spans="1:13" s="12" customFormat="1" ht="15" customHeight="1" x14ac:dyDescent="0.3">
      <c r="A7" s="10" t="s">
        <v>8</v>
      </c>
      <c r="B7" s="453">
        <v>42916</v>
      </c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11"/>
    </row>
    <row r="8" spans="1:13" s="12" customFormat="1" ht="15" customHeight="1" x14ac:dyDescent="0.3">
      <c r="A8" s="10" t="s">
        <v>5</v>
      </c>
      <c r="B8" s="454" t="s">
        <v>740</v>
      </c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11"/>
    </row>
    <row r="9" spans="1:13" s="12" customFormat="1" ht="15" customHeight="1" x14ac:dyDescent="0.3">
      <c r="A9" s="13" t="s">
        <v>7</v>
      </c>
      <c r="B9" s="510" t="s">
        <v>741</v>
      </c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11"/>
    </row>
    <row r="10" spans="1:13" s="12" customFormat="1" ht="42.75" customHeight="1" x14ac:dyDescent="0.3">
      <c r="A10" s="10" t="s">
        <v>714</v>
      </c>
      <c r="B10" s="456" t="s">
        <v>742</v>
      </c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11"/>
    </row>
    <row r="11" spans="1:13" ht="15.75" customHeight="1" x14ac:dyDescent="0.25">
      <c r="A11" s="14"/>
      <c r="M11" s="15"/>
    </row>
    <row r="12" spans="1:13" ht="18" customHeight="1" x14ac:dyDescent="0.3">
      <c r="A12" s="16" t="s">
        <v>0</v>
      </c>
      <c r="B12" s="17"/>
      <c r="C12" s="17"/>
      <c r="D12" s="18"/>
      <c r="E12" s="18"/>
      <c r="F12" s="19"/>
      <c r="G12" s="19"/>
      <c r="H12" s="19"/>
      <c r="I12" s="19"/>
      <c r="J12" s="19"/>
      <c r="K12" s="20"/>
      <c r="L12" s="20"/>
      <c r="M12" s="15"/>
    </row>
    <row r="13" spans="1:13" ht="12.75" customHeight="1" x14ac:dyDescent="0.25">
      <c r="A13" s="21" t="s">
        <v>716</v>
      </c>
      <c r="B13" s="12"/>
      <c r="C13" s="12"/>
      <c r="D13" s="19"/>
      <c r="E13" s="19"/>
      <c r="F13" s="19"/>
      <c r="G13" s="19"/>
      <c r="H13" s="19"/>
      <c r="I13" s="19"/>
      <c r="J13" s="19"/>
      <c r="K13" s="20"/>
      <c r="L13" s="20"/>
      <c r="M13" s="15"/>
    </row>
    <row r="14" spans="1:13" ht="13.5" customHeight="1" x14ac:dyDescent="0.25">
      <c r="A14" s="22" t="s">
        <v>19</v>
      </c>
      <c r="B14" s="23"/>
      <c r="C14" s="23"/>
      <c r="D14" s="19"/>
      <c r="E14" s="102" t="s">
        <v>231</v>
      </c>
      <c r="F14" s="19"/>
      <c r="G14" s="19"/>
      <c r="H14" s="19"/>
      <c r="I14" s="432" t="s">
        <v>733</v>
      </c>
      <c r="J14" s="432"/>
      <c r="K14" s="20"/>
      <c r="L14" s="458" t="s">
        <v>743</v>
      </c>
      <c r="M14" s="503"/>
    </row>
    <row r="15" spans="1:13" ht="10.5" customHeight="1" x14ac:dyDescent="0.25">
      <c r="A15" s="24"/>
      <c r="B15" s="25"/>
      <c r="C15" s="25"/>
      <c r="D15" s="25"/>
      <c r="E15" s="97" t="s">
        <v>9</v>
      </c>
      <c r="F15" s="25" t="s">
        <v>28</v>
      </c>
      <c r="G15" s="25"/>
      <c r="H15" s="25"/>
      <c r="I15" s="97"/>
      <c r="J15" s="97"/>
      <c r="K15" s="24"/>
      <c r="L15" s="69"/>
      <c r="M15" s="64"/>
    </row>
    <row r="16" spans="1:13" ht="24.75" customHeight="1" x14ac:dyDescent="0.25">
      <c r="A16" s="26" t="s">
        <v>12</v>
      </c>
      <c r="B16" s="27" t="s">
        <v>10</v>
      </c>
      <c r="C16" s="27" t="s">
        <v>3</v>
      </c>
      <c r="D16" s="27" t="s">
        <v>1</v>
      </c>
      <c r="E16" s="98" t="s">
        <v>230</v>
      </c>
      <c r="F16" s="27" t="s">
        <v>23</v>
      </c>
      <c r="G16" s="27" t="s">
        <v>30</v>
      </c>
      <c r="H16" s="27" t="s">
        <v>25</v>
      </c>
      <c r="I16" s="98" t="s">
        <v>738</v>
      </c>
      <c r="J16" s="98" t="s">
        <v>229</v>
      </c>
      <c r="K16" s="26" t="s">
        <v>31</v>
      </c>
      <c r="L16" s="116" t="s">
        <v>26</v>
      </c>
      <c r="M16" s="117" t="s">
        <v>27</v>
      </c>
    </row>
    <row r="17" spans="1:16" ht="11.25" customHeight="1" x14ac:dyDescent="0.25">
      <c r="A17" s="28"/>
      <c r="B17" s="29"/>
      <c r="C17" s="29" t="s">
        <v>11</v>
      </c>
      <c r="D17" s="29" t="s">
        <v>2</v>
      </c>
      <c r="E17" s="99"/>
      <c r="F17" s="60" t="s">
        <v>29</v>
      </c>
      <c r="G17" s="107" t="s">
        <v>228</v>
      </c>
      <c r="H17" s="107" t="s">
        <v>712</v>
      </c>
      <c r="I17" s="108"/>
      <c r="J17" s="108"/>
      <c r="K17" s="109"/>
      <c r="L17" s="110"/>
      <c r="M17" s="111"/>
      <c r="P17" s="95"/>
    </row>
    <row r="18" spans="1:16" ht="14.25" customHeight="1" x14ac:dyDescent="0.3">
      <c r="A18" s="30" t="s">
        <v>746</v>
      </c>
      <c r="B18" s="31" t="s">
        <v>32</v>
      </c>
      <c r="C18" s="32" t="s">
        <v>38</v>
      </c>
      <c r="D18" s="112" t="s">
        <v>41</v>
      </c>
      <c r="E18" s="100" t="str">
        <f t="shared" ref="E18:E27" si="0">CONCATENATE(B18,$E$15,C18,$E$15,D18)</f>
        <v>2015 Fre Level 1 Step 1</v>
      </c>
      <c r="F18" s="120">
        <f>VLOOKUP(E18,Vlookup!$A$1:$B$1761,2,FALSE)</f>
        <v>46936.457929809942</v>
      </c>
      <c r="G18" s="96">
        <v>1</v>
      </c>
      <c r="H18" s="33">
        <v>6</v>
      </c>
      <c r="I18" s="101">
        <f>PRODUCT(F18,G18)</f>
        <v>46936.457929809942</v>
      </c>
      <c r="J18" s="101">
        <f t="shared" ref="J18:J27" si="1">H18/12</f>
        <v>0.5</v>
      </c>
      <c r="K18" s="121">
        <f t="shared" ref="K18:K27" si="2">I18*J18</f>
        <v>23468.228964904971</v>
      </c>
      <c r="L18" s="104">
        <f>K18</f>
        <v>23468.228964904971</v>
      </c>
      <c r="M18" s="105"/>
      <c r="P18" s="95"/>
    </row>
    <row r="19" spans="1:16" ht="14.25" customHeight="1" x14ac:dyDescent="0.3">
      <c r="A19" s="30" t="s">
        <v>750</v>
      </c>
      <c r="B19" s="31" t="s">
        <v>33</v>
      </c>
      <c r="C19" s="32" t="s">
        <v>40</v>
      </c>
      <c r="D19" s="112" t="s">
        <v>98</v>
      </c>
      <c r="E19" s="100" t="str">
        <f t="shared" si="0"/>
        <v>2016 Brm Level A Step 3</v>
      </c>
      <c r="F19" s="120">
        <f>VLOOKUP(E19,Vlookup!$A$1:$B$1761,2,FALSE)</f>
        <v>84657.401500498672</v>
      </c>
      <c r="G19" s="96">
        <v>0.5</v>
      </c>
      <c r="H19" s="33">
        <v>3</v>
      </c>
      <c r="I19" s="101">
        <f t="shared" ref="I19:I27" si="3">PRODUCT(F19,G19)</f>
        <v>42328.700750249336</v>
      </c>
      <c r="J19" s="101">
        <f t="shared" si="1"/>
        <v>0.25</v>
      </c>
      <c r="K19" s="121">
        <f t="shared" si="2"/>
        <v>10582.175187562334</v>
      </c>
      <c r="L19" s="104">
        <f>K19</f>
        <v>10582.175187562334</v>
      </c>
      <c r="M19" s="105"/>
    </row>
    <row r="20" spans="1:16" ht="14.25" customHeight="1" x14ac:dyDescent="0.3">
      <c r="A20" s="30" t="s">
        <v>771</v>
      </c>
      <c r="B20" s="31" t="s">
        <v>34</v>
      </c>
      <c r="C20" s="32" t="s">
        <v>38</v>
      </c>
      <c r="D20" s="112" t="s">
        <v>111</v>
      </c>
      <c r="E20" s="100" t="str">
        <f t="shared" si="0"/>
        <v>2017 Fre Level C Step 2</v>
      </c>
      <c r="F20" s="120">
        <f>VLOOKUP(E20,Vlookup!$A$1:$B$1761,2,FALSE)</f>
        <v>140447.6402200537</v>
      </c>
      <c r="G20" s="96">
        <v>0.8</v>
      </c>
      <c r="H20" s="33">
        <v>12</v>
      </c>
      <c r="I20" s="101">
        <f t="shared" si="3"/>
        <v>112358.11217604297</v>
      </c>
      <c r="J20" s="101">
        <f t="shared" si="1"/>
        <v>1</v>
      </c>
      <c r="K20" s="121">
        <f t="shared" si="2"/>
        <v>112358.11217604297</v>
      </c>
      <c r="L20" s="104"/>
      <c r="M20" s="105">
        <f>K20</f>
        <v>112358.11217604297</v>
      </c>
    </row>
    <row r="21" spans="1:16" ht="14.25" customHeight="1" x14ac:dyDescent="0.3">
      <c r="A21" s="30" t="s">
        <v>751</v>
      </c>
      <c r="B21" s="31" t="s">
        <v>34</v>
      </c>
      <c r="C21" s="32" t="s">
        <v>39</v>
      </c>
      <c r="D21" s="112" t="s">
        <v>89</v>
      </c>
      <c r="E21" s="100" t="str">
        <f t="shared" si="0"/>
        <v>2017 Syd Level 10 Gr 4 Step 1</v>
      </c>
      <c r="F21" s="120">
        <f>VLOOKUP(E21,Vlookup!$A$1:$B$1761,2,FALSE)</f>
        <v>197198.05116637272</v>
      </c>
      <c r="G21" s="96">
        <v>0.6</v>
      </c>
      <c r="H21" s="33">
        <v>12</v>
      </c>
      <c r="I21" s="101">
        <f t="shared" si="3"/>
        <v>118318.83069982362</v>
      </c>
      <c r="J21" s="101">
        <f t="shared" si="1"/>
        <v>1</v>
      </c>
      <c r="K21" s="121">
        <f t="shared" si="2"/>
        <v>118318.83069982362</v>
      </c>
      <c r="L21" s="104"/>
      <c r="M21" s="105">
        <f>K21</f>
        <v>118318.83069982362</v>
      </c>
    </row>
    <row r="22" spans="1:16" ht="14.25" customHeight="1" x14ac:dyDescent="0.3">
      <c r="A22" s="30" t="s">
        <v>770</v>
      </c>
      <c r="B22" s="31" t="s">
        <v>37</v>
      </c>
      <c r="C22" s="32" t="s">
        <v>40</v>
      </c>
      <c r="D22" s="112" t="s">
        <v>113</v>
      </c>
      <c r="E22" s="100" t="str">
        <f t="shared" si="0"/>
        <v>2020 Brm Level C Step 4</v>
      </c>
      <c r="F22" s="120">
        <f>VLOOKUP(E22,Vlookup!$A$1:$B$1761,2,FALSE)</f>
        <v>161312.61067858574</v>
      </c>
      <c r="G22" s="96">
        <v>0.2</v>
      </c>
      <c r="H22" s="33">
        <v>6</v>
      </c>
      <c r="I22" s="101">
        <f t="shared" si="3"/>
        <v>32262.52213571715</v>
      </c>
      <c r="J22" s="101">
        <f t="shared" si="1"/>
        <v>0.5</v>
      </c>
      <c r="K22" s="121">
        <f t="shared" si="2"/>
        <v>16131.261067858575</v>
      </c>
      <c r="L22" s="104"/>
      <c r="M22" s="105">
        <f>K22</f>
        <v>16131.261067858575</v>
      </c>
    </row>
    <row r="23" spans="1:16" ht="14.25" customHeight="1" x14ac:dyDescent="0.3">
      <c r="A23" s="30" t="s">
        <v>752</v>
      </c>
      <c r="B23" s="31" t="s">
        <v>37</v>
      </c>
      <c r="C23" s="32" t="s">
        <v>38</v>
      </c>
      <c r="D23" s="112" t="s">
        <v>102</v>
      </c>
      <c r="E23" s="100" t="str">
        <f t="shared" si="0"/>
        <v>2020 Fre Level A Step 7</v>
      </c>
      <c r="F23" s="120">
        <f>VLOOKUP(E23,Vlookup!$A$1:$B$1761,2,FALSE)</f>
        <v>110658.31058548483</v>
      </c>
      <c r="G23" s="96">
        <v>0.5</v>
      </c>
      <c r="H23" s="33">
        <v>12</v>
      </c>
      <c r="I23" s="101">
        <f t="shared" si="3"/>
        <v>55329.155292742413</v>
      </c>
      <c r="J23" s="101">
        <f t="shared" si="1"/>
        <v>1</v>
      </c>
      <c r="K23" s="121">
        <f t="shared" si="2"/>
        <v>55329.155292742413</v>
      </c>
      <c r="L23" s="104">
        <f>K23</f>
        <v>55329.155292742413</v>
      </c>
      <c r="M23" s="105"/>
      <c r="P23" s="95"/>
    </row>
    <row r="24" spans="1:16" ht="14.25" customHeight="1" x14ac:dyDescent="0.3">
      <c r="A24" s="30" t="s">
        <v>745</v>
      </c>
      <c r="B24" s="31" t="s">
        <v>33</v>
      </c>
      <c r="C24" s="32" t="s">
        <v>38</v>
      </c>
      <c r="D24" s="112" t="s">
        <v>102</v>
      </c>
      <c r="E24" s="100" t="str">
        <f t="shared" si="0"/>
        <v>2016 Fre Level A Step 7</v>
      </c>
      <c r="F24" s="120">
        <f>VLOOKUP(E24,Vlookup!$A$1:$B$1761,2,FALSE)</f>
        <v>99580.854228857352</v>
      </c>
      <c r="G24" s="96">
        <v>0.5</v>
      </c>
      <c r="H24" s="33">
        <v>12</v>
      </c>
      <c r="I24" s="101">
        <f t="shared" si="3"/>
        <v>49790.427114428676</v>
      </c>
      <c r="J24" s="101">
        <f t="shared" si="1"/>
        <v>1</v>
      </c>
      <c r="K24" s="121">
        <f t="shared" si="2"/>
        <v>49790.427114428676</v>
      </c>
      <c r="L24" s="104"/>
      <c r="M24" s="105">
        <f>K24</f>
        <v>49790.427114428676</v>
      </c>
      <c r="P24" s="95"/>
    </row>
    <row r="25" spans="1:16" ht="14.25" customHeight="1" x14ac:dyDescent="0.3">
      <c r="A25" s="30"/>
      <c r="B25" s="31"/>
      <c r="C25" s="32"/>
      <c r="D25" s="112"/>
      <c r="E25" s="100" t="str">
        <f t="shared" si="0"/>
        <v xml:space="preserve">  </v>
      </c>
      <c r="F25" s="120" t="e">
        <f>VLOOKUP(E25,Vlookup!$A$1:$B$1761,2,FALSE)</f>
        <v>#N/A</v>
      </c>
      <c r="G25" s="96"/>
      <c r="H25" s="33"/>
      <c r="I25" s="101" t="e">
        <f t="shared" si="3"/>
        <v>#N/A</v>
      </c>
      <c r="J25" s="101">
        <f t="shared" si="1"/>
        <v>0</v>
      </c>
      <c r="K25" s="121" t="e">
        <f t="shared" si="2"/>
        <v>#N/A</v>
      </c>
      <c r="L25" s="104"/>
      <c r="M25" s="105"/>
      <c r="O25" s="231" t="s">
        <v>778</v>
      </c>
      <c r="P25" s="95"/>
    </row>
    <row r="26" spans="1:16" ht="14.25" customHeight="1" x14ac:dyDescent="0.3">
      <c r="A26" s="30"/>
      <c r="B26" s="31"/>
      <c r="C26" s="32"/>
      <c r="D26" s="112"/>
      <c r="E26" s="100" t="str">
        <f t="shared" si="0"/>
        <v xml:space="preserve">  </v>
      </c>
      <c r="F26" s="120" t="e">
        <f>VLOOKUP(E26,Vlookup!$A$1:$B$1761,2,FALSE)</f>
        <v>#N/A</v>
      </c>
      <c r="G26" s="96"/>
      <c r="H26" s="33"/>
      <c r="I26" s="101" t="e">
        <f t="shared" si="3"/>
        <v>#N/A</v>
      </c>
      <c r="J26" s="101">
        <f t="shared" si="1"/>
        <v>0</v>
      </c>
      <c r="K26" s="121" t="e">
        <f t="shared" si="2"/>
        <v>#N/A</v>
      </c>
      <c r="L26" s="104"/>
      <c r="M26" s="105"/>
      <c r="O26" s="161"/>
      <c r="P26" s="95"/>
    </row>
    <row r="27" spans="1:16" ht="14.25" customHeight="1" x14ac:dyDescent="0.3">
      <c r="A27" s="30"/>
      <c r="B27" s="31"/>
      <c r="C27" s="32"/>
      <c r="D27" s="112"/>
      <c r="E27" s="100" t="str">
        <f t="shared" si="0"/>
        <v xml:space="preserve">  </v>
      </c>
      <c r="F27" s="120" t="e">
        <f>VLOOKUP(E27,Vlookup!$A$1:$B$1761,2,FALSE)</f>
        <v>#N/A</v>
      </c>
      <c r="G27" s="96"/>
      <c r="H27" s="33"/>
      <c r="I27" s="101" t="e">
        <f t="shared" si="3"/>
        <v>#N/A</v>
      </c>
      <c r="J27" s="101">
        <f t="shared" si="1"/>
        <v>0</v>
      </c>
      <c r="K27" s="121" t="e">
        <f t="shared" si="2"/>
        <v>#N/A</v>
      </c>
      <c r="L27" s="104"/>
      <c r="M27" s="105"/>
      <c r="P27" s="95"/>
    </row>
    <row r="28" spans="1:16" ht="14.25" customHeight="1" x14ac:dyDescent="0.35">
      <c r="A28" s="153" t="s">
        <v>739</v>
      </c>
      <c r="B28" s="154"/>
      <c r="C28" s="155"/>
      <c r="D28" s="156"/>
      <c r="E28" s="155"/>
      <c r="F28" s="157"/>
      <c r="G28" s="158"/>
      <c r="H28" s="157"/>
      <c r="I28" s="159"/>
      <c r="J28" s="159"/>
      <c r="K28" s="160"/>
      <c r="L28" s="104"/>
      <c r="M28" s="105"/>
      <c r="P28" s="95"/>
    </row>
    <row r="29" spans="1:16" ht="14.25" customHeight="1" x14ac:dyDescent="0.3">
      <c r="A29" s="30" t="s">
        <v>772</v>
      </c>
      <c r="B29" s="31"/>
      <c r="C29" s="32"/>
      <c r="D29" s="112"/>
      <c r="E29" s="100" t="str">
        <f>CONCATENATE(B29,$E$15,C29,$E$15,D29)</f>
        <v xml:space="preserve">  </v>
      </c>
      <c r="F29" s="33">
        <v>56000</v>
      </c>
      <c r="G29" s="96">
        <v>0.8</v>
      </c>
      <c r="H29" s="33">
        <v>6</v>
      </c>
      <c r="I29" s="101">
        <f>PRODUCT(F29,G29)</f>
        <v>44800</v>
      </c>
      <c r="J29" s="101">
        <f>H29/12</f>
        <v>0.5</v>
      </c>
      <c r="K29" s="121">
        <f>I29*J29</f>
        <v>22400</v>
      </c>
      <c r="L29" s="104"/>
      <c r="M29" s="105">
        <f>K29</f>
        <v>22400</v>
      </c>
    </row>
    <row r="30" spans="1:16" ht="14.25" customHeight="1" x14ac:dyDescent="0.3">
      <c r="A30" s="30" t="s">
        <v>753</v>
      </c>
      <c r="B30" s="31"/>
      <c r="C30" s="32"/>
      <c r="D30" s="112"/>
      <c r="E30" s="100" t="str">
        <f>CONCATENATE(B30,$E$15,C30,$E$15,D30)</f>
        <v xml:space="preserve">  </v>
      </c>
      <c r="F30" s="33">
        <v>105000</v>
      </c>
      <c r="G30" s="96">
        <v>0.5</v>
      </c>
      <c r="H30" s="33">
        <v>1</v>
      </c>
      <c r="I30" s="101">
        <f>PRODUCT(F30,G30)</f>
        <v>52500</v>
      </c>
      <c r="J30" s="101">
        <f>H30/12</f>
        <v>8.3333333333333329E-2</v>
      </c>
      <c r="K30" s="121">
        <f>I30*J30</f>
        <v>4375</v>
      </c>
      <c r="L30" s="104">
        <f>K30</f>
        <v>4375</v>
      </c>
      <c r="M30" s="105"/>
    </row>
    <row r="31" spans="1:16" ht="14.25" customHeight="1" x14ac:dyDescent="0.3">
      <c r="A31" s="30"/>
      <c r="B31" s="31"/>
      <c r="C31" s="32"/>
      <c r="D31" s="112"/>
      <c r="E31" s="100"/>
      <c r="F31" s="33"/>
      <c r="G31" s="96"/>
      <c r="H31" s="33"/>
      <c r="I31" s="101">
        <f>PRODUCT(F31,G31)</f>
        <v>0</v>
      </c>
      <c r="J31" s="101">
        <f>H31/12</f>
        <v>0</v>
      </c>
      <c r="K31" s="121">
        <f>I31*J31</f>
        <v>0</v>
      </c>
      <c r="L31" s="104"/>
      <c r="M31" s="105"/>
    </row>
    <row r="32" spans="1:16" ht="14.25" customHeight="1" x14ac:dyDescent="0.25">
      <c r="A32" s="440" t="s">
        <v>13</v>
      </c>
      <c r="B32" s="441"/>
      <c r="C32" s="441"/>
      <c r="D32" s="441"/>
      <c r="E32" s="441"/>
      <c r="F32" s="441"/>
      <c r="G32" s="441"/>
      <c r="H32" s="441"/>
      <c r="I32" s="441"/>
      <c r="J32" s="441"/>
      <c r="K32" s="442"/>
      <c r="L32" s="70">
        <f>SUM(L18:L31)</f>
        <v>93754.559445209714</v>
      </c>
      <c r="M32" s="65">
        <f>SUM(M18:M31)</f>
        <v>318998.63105815387</v>
      </c>
    </row>
    <row r="33" spans="1:13" ht="14.25" customHeight="1" x14ac:dyDescent="0.3">
      <c r="A33" s="16" t="s">
        <v>0</v>
      </c>
      <c r="B33" s="17"/>
      <c r="C33" s="17"/>
      <c r="D33" s="18"/>
      <c r="E33" s="18"/>
      <c r="F33" s="19"/>
      <c r="G33" s="19"/>
      <c r="H33" s="19"/>
      <c r="I33" s="19"/>
      <c r="J33" s="19"/>
      <c r="K33" s="20"/>
      <c r="L33" s="20"/>
      <c r="M33" s="15"/>
    </row>
    <row r="34" spans="1:13" ht="14.25" customHeight="1" x14ac:dyDescent="0.25">
      <c r="A34" s="21" t="s">
        <v>713</v>
      </c>
      <c r="B34" s="12"/>
      <c r="C34" s="12"/>
      <c r="D34" s="19"/>
      <c r="E34" s="19"/>
      <c r="F34" s="19"/>
      <c r="G34" s="19"/>
      <c r="H34" s="19"/>
      <c r="I34" s="19"/>
      <c r="J34" s="19"/>
      <c r="K34" s="20"/>
      <c r="L34" s="20"/>
      <c r="M34" s="15"/>
    </row>
    <row r="35" spans="1:13" ht="14.25" customHeight="1" x14ac:dyDescent="0.25">
      <c r="A35" s="22" t="s">
        <v>19</v>
      </c>
      <c r="B35" s="23"/>
      <c r="C35" s="23"/>
      <c r="D35" s="19"/>
      <c r="E35" s="102" t="s">
        <v>231</v>
      </c>
      <c r="F35" s="19"/>
      <c r="G35" s="19"/>
      <c r="H35" s="19"/>
      <c r="I35" s="432" t="s">
        <v>733</v>
      </c>
      <c r="J35" s="432"/>
      <c r="K35" s="20"/>
      <c r="L35" s="458" t="s">
        <v>743</v>
      </c>
      <c r="M35" s="503"/>
    </row>
    <row r="36" spans="1:13" ht="14.25" customHeight="1" x14ac:dyDescent="0.25">
      <c r="A36" s="24"/>
      <c r="B36" s="25"/>
      <c r="C36" s="25"/>
      <c r="D36" s="25"/>
      <c r="E36" s="97" t="s">
        <v>9</v>
      </c>
      <c r="F36" s="25" t="s">
        <v>28</v>
      </c>
      <c r="G36" s="25"/>
      <c r="H36" s="25"/>
      <c r="I36" s="97"/>
      <c r="J36" s="97"/>
      <c r="K36" s="24"/>
      <c r="L36" s="69"/>
      <c r="M36" s="64"/>
    </row>
    <row r="37" spans="1:13" ht="20.399999999999999" x14ac:dyDescent="0.25">
      <c r="A37" s="26" t="s">
        <v>12</v>
      </c>
      <c r="B37" s="27" t="s">
        <v>10</v>
      </c>
      <c r="C37" s="27" t="s">
        <v>3</v>
      </c>
      <c r="D37" s="27" t="s">
        <v>1</v>
      </c>
      <c r="E37" s="98" t="s">
        <v>230</v>
      </c>
      <c r="F37" s="27" t="s">
        <v>23</v>
      </c>
      <c r="G37" s="27" t="s">
        <v>30</v>
      </c>
      <c r="H37" s="27" t="s">
        <v>25</v>
      </c>
      <c r="I37" s="98" t="s">
        <v>738</v>
      </c>
      <c r="J37" s="98" t="s">
        <v>229</v>
      </c>
      <c r="K37" s="26" t="s">
        <v>31</v>
      </c>
      <c r="L37" s="116" t="s">
        <v>26</v>
      </c>
      <c r="M37" s="117" t="s">
        <v>27</v>
      </c>
    </row>
    <row r="38" spans="1:13" ht="14.25" customHeight="1" x14ac:dyDescent="0.25">
      <c r="A38" s="28"/>
      <c r="B38" s="29"/>
      <c r="C38" s="29" t="s">
        <v>11</v>
      </c>
      <c r="D38" s="29" t="s">
        <v>2</v>
      </c>
      <c r="E38" s="99"/>
      <c r="F38" s="60" t="s">
        <v>29</v>
      </c>
      <c r="G38" s="107" t="s">
        <v>228</v>
      </c>
      <c r="H38" s="107" t="s">
        <v>712</v>
      </c>
      <c r="I38" s="108"/>
      <c r="J38" s="108"/>
      <c r="K38" s="109"/>
      <c r="L38" s="110"/>
      <c r="M38" s="111"/>
    </row>
    <row r="39" spans="1:13" ht="14.25" customHeight="1" x14ac:dyDescent="0.3">
      <c r="A39" s="30" t="s">
        <v>747</v>
      </c>
      <c r="B39" s="31" t="s">
        <v>32</v>
      </c>
      <c r="C39" s="32" t="s">
        <v>38</v>
      </c>
      <c r="D39" s="112" t="s">
        <v>41</v>
      </c>
      <c r="E39" s="100" t="str">
        <f>CONCATENATE(B39,$E$15,C39,$E$15,D39)</f>
        <v>2015 Fre Level 1 Step 1</v>
      </c>
      <c r="F39" s="120">
        <f>VLOOKUP(E39,Vlookup!$A$1:$C$1761,3,FALSE)</f>
        <v>57975.364818800008</v>
      </c>
      <c r="G39" s="96">
        <v>1</v>
      </c>
      <c r="H39" s="33">
        <v>12</v>
      </c>
      <c r="I39" s="101">
        <f>PRODUCT(F39,G39)</f>
        <v>57975.364818800008</v>
      </c>
      <c r="J39" s="101">
        <f>H39/12</f>
        <v>1</v>
      </c>
      <c r="K39" s="121">
        <f>I39*J39</f>
        <v>57975.364818800008</v>
      </c>
      <c r="L39" s="104"/>
      <c r="M39" s="105">
        <f>K39</f>
        <v>57975.364818800008</v>
      </c>
    </row>
    <row r="40" spans="1:13" ht="14.25" customHeight="1" x14ac:dyDescent="0.3">
      <c r="A40" s="30" t="s">
        <v>748</v>
      </c>
      <c r="B40" s="31" t="s">
        <v>35</v>
      </c>
      <c r="C40" s="32" t="s">
        <v>39</v>
      </c>
      <c r="D40" s="112" t="s">
        <v>101</v>
      </c>
      <c r="E40" s="100" t="str">
        <f>CONCATENATE(B40,$E$15,C40,$E$15,D40)</f>
        <v>2018 Syd Level A Step 6*</v>
      </c>
      <c r="F40" s="120">
        <f>VLOOKUP(E40,Vlookup!$A$1:$C$1761,3,FALSE)</f>
        <v>132551.85278871463</v>
      </c>
      <c r="G40" s="96">
        <v>0.8</v>
      </c>
      <c r="H40" s="33">
        <v>12</v>
      </c>
      <c r="I40" s="101">
        <f>PRODUCT(F40,G40)</f>
        <v>106041.48223097171</v>
      </c>
      <c r="J40" s="101">
        <f>H40/12</f>
        <v>1</v>
      </c>
      <c r="K40" s="121">
        <f>I40*J40</f>
        <v>106041.48223097171</v>
      </c>
      <c r="L40" s="104"/>
      <c r="M40" s="105">
        <f>K40</f>
        <v>106041.48223097171</v>
      </c>
    </row>
    <row r="41" spans="1:13" ht="14.25" customHeight="1" x14ac:dyDescent="0.3">
      <c r="A41" s="30" t="s">
        <v>749</v>
      </c>
      <c r="B41" s="31" t="s">
        <v>37</v>
      </c>
      <c r="C41" s="32" t="s">
        <v>40</v>
      </c>
      <c r="D41" s="112" t="s">
        <v>97</v>
      </c>
      <c r="E41" s="100" t="str">
        <f>CONCATENATE(B41,$E$15,C41,$E$15,D41)</f>
        <v>2020 Brm Level A Step 2</v>
      </c>
      <c r="F41" s="120">
        <f>VLOOKUP(E41,Vlookup!$A$1:$C$1761,3,FALSE)</f>
        <v>107876.86334425</v>
      </c>
      <c r="G41" s="96">
        <v>0.6</v>
      </c>
      <c r="H41" s="33">
        <v>6</v>
      </c>
      <c r="I41" s="101">
        <f>PRODUCT(F41,G41)</f>
        <v>64726.118006549994</v>
      </c>
      <c r="J41" s="101">
        <f>H41/12</f>
        <v>0.5</v>
      </c>
      <c r="K41" s="121">
        <f>I41*J41</f>
        <v>32363.059003274997</v>
      </c>
      <c r="L41" s="104">
        <f>K41</f>
        <v>32363.059003274997</v>
      </c>
      <c r="M41" s="105"/>
    </row>
    <row r="42" spans="1:13" ht="14.25" customHeight="1" x14ac:dyDescent="0.3">
      <c r="A42" s="30"/>
      <c r="B42" s="31"/>
      <c r="C42" s="32"/>
      <c r="D42" s="112"/>
      <c r="E42" s="100" t="str">
        <f>CONCATENATE(B42,$E$15,C42,$E$15,D42)</f>
        <v xml:space="preserve">  </v>
      </c>
      <c r="F42" s="120" t="e">
        <f>VLOOKUP(E42,Vlookup!$A$1:$C$1761,3,FALSE)</f>
        <v>#N/A</v>
      </c>
      <c r="G42" s="96"/>
      <c r="H42" s="33"/>
      <c r="I42" s="101" t="e">
        <f>PRODUCT(F42,G42)</f>
        <v>#N/A</v>
      </c>
      <c r="J42" s="101">
        <f>H42/12</f>
        <v>0</v>
      </c>
      <c r="K42" s="121" t="e">
        <f>I42*J42</f>
        <v>#N/A</v>
      </c>
      <c r="L42" s="104" t="e">
        <f>K42</f>
        <v>#N/A</v>
      </c>
      <c r="M42" s="105"/>
    </row>
    <row r="43" spans="1:13" ht="15.9" customHeight="1" x14ac:dyDescent="0.25">
      <c r="A43" s="440" t="s">
        <v>13</v>
      </c>
      <c r="B43" s="441"/>
      <c r="C43" s="441"/>
      <c r="D43" s="441"/>
      <c r="E43" s="441"/>
      <c r="F43" s="441"/>
      <c r="G43" s="441"/>
      <c r="H43" s="441"/>
      <c r="I43" s="441"/>
      <c r="J43" s="441"/>
      <c r="K43" s="442"/>
      <c r="L43" s="70">
        <f>SUM(L39:L41)</f>
        <v>32363.059003274997</v>
      </c>
      <c r="M43" s="65">
        <f>SUM(M39:M41)</f>
        <v>164016.84704977172</v>
      </c>
    </row>
    <row r="44" spans="1:13" ht="11.25" customHeight="1" x14ac:dyDescent="0.25">
      <c r="A44" s="461" t="s">
        <v>715</v>
      </c>
      <c r="B44" s="462"/>
      <c r="C44" s="462"/>
      <c r="D44" s="462"/>
      <c r="E44" s="462"/>
      <c r="F44" s="462"/>
      <c r="G44" s="462"/>
      <c r="H44" s="462"/>
      <c r="I44" s="462"/>
      <c r="J44" s="462"/>
      <c r="K44" s="462"/>
      <c r="L44" s="57"/>
      <c r="M44" s="35"/>
    </row>
    <row r="45" spans="1:13" ht="15" customHeight="1" x14ac:dyDescent="0.25">
      <c r="A45" s="463"/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58" t="s">
        <v>743</v>
      </c>
      <c r="M45" s="503"/>
    </row>
    <row r="46" spans="1:13" ht="19.2" customHeight="1" x14ac:dyDescent="0.25">
      <c r="A46" s="465" t="s">
        <v>734</v>
      </c>
      <c r="B46" s="466"/>
      <c r="C46" s="466"/>
      <c r="D46" s="466"/>
      <c r="E46" s="466"/>
      <c r="F46" s="466"/>
      <c r="G46" s="466"/>
      <c r="H46" s="467"/>
      <c r="I46" s="59"/>
      <c r="J46" s="59"/>
      <c r="K46" s="26" t="s">
        <v>31</v>
      </c>
      <c r="L46" s="118" t="s">
        <v>26</v>
      </c>
      <c r="M46" s="119" t="s">
        <v>27</v>
      </c>
    </row>
    <row r="47" spans="1:13" ht="14.25" customHeight="1" x14ac:dyDescent="0.25">
      <c r="A47" s="437" t="s">
        <v>735</v>
      </c>
      <c r="B47" s="438"/>
      <c r="C47" s="438"/>
      <c r="D47" s="438"/>
      <c r="E47" s="438"/>
      <c r="F47" s="438"/>
      <c r="G47" s="438"/>
      <c r="H47" s="439"/>
      <c r="I47" s="62"/>
      <c r="J47" s="62"/>
      <c r="K47" s="36">
        <v>5000</v>
      </c>
      <c r="L47" s="104"/>
      <c r="M47" s="106">
        <f>K47</f>
        <v>5000</v>
      </c>
    </row>
    <row r="48" spans="1:13" ht="14.25" customHeight="1" x14ac:dyDescent="0.25">
      <c r="A48" s="437" t="s">
        <v>736</v>
      </c>
      <c r="B48" s="438"/>
      <c r="C48" s="438"/>
      <c r="D48" s="438"/>
      <c r="E48" s="438"/>
      <c r="F48" s="438"/>
      <c r="G48" s="438"/>
      <c r="H48" s="439"/>
      <c r="I48" s="62"/>
      <c r="J48" s="62"/>
      <c r="K48" s="36">
        <v>8000</v>
      </c>
      <c r="L48" s="104"/>
      <c r="M48" s="106">
        <f>K48</f>
        <v>8000</v>
      </c>
    </row>
    <row r="49" spans="1:13" ht="14.25" customHeight="1" x14ac:dyDescent="0.25">
      <c r="A49" s="437" t="s">
        <v>737</v>
      </c>
      <c r="B49" s="438"/>
      <c r="C49" s="438"/>
      <c r="D49" s="438"/>
      <c r="E49" s="438"/>
      <c r="F49" s="438"/>
      <c r="G49" s="438"/>
      <c r="H49" s="439"/>
      <c r="I49" s="62"/>
      <c r="J49" s="62"/>
      <c r="K49" s="36">
        <v>500</v>
      </c>
      <c r="L49" s="104"/>
      <c r="M49" s="106">
        <f>K49</f>
        <v>500</v>
      </c>
    </row>
    <row r="50" spans="1:13" ht="14.25" customHeight="1" x14ac:dyDescent="0.25">
      <c r="A50" s="437"/>
      <c r="B50" s="438"/>
      <c r="C50" s="438"/>
      <c r="D50" s="438"/>
      <c r="E50" s="438"/>
      <c r="F50" s="438"/>
      <c r="G50" s="438"/>
      <c r="H50" s="439"/>
      <c r="I50" s="62"/>
      <c r="J50" s="62"/>
      <c r="K50" s="36"/>
      <c r="L50" s="104"/>
      <c r="M50" s="106"/>
    </row>
    <row r="51" spans="1:13" ht="14.25" customHeight="1" x14ac:dyDescent="0.25">
      <c r="A51" s="437"/>
      <c r="B51" s="438"/>
      <c r="C51" s="438"/>
      <c r="D51" s="438"/>
      <c r="E51" s="438"/>
      <c r="F51" s="438"/>
      <c r="G51" s="438"/>
      <c r="H51" s="439"/>
      <c r="I51" s="62"/>
      <c r="J51" s="62"/>
      <c r="K51" s="36"/>
      <c r="L51" s="104"/>
      <c r="M51" s="106"/>
    </row>
    <row r="52" spans="1:13" ht="14.25" customHeight="1" x14ac:dyDescent="0.25">
      <c r="A52" s="437"/>
      <c r="B52" s="438"/>
      <c r="C52" s="438"/>
      <c r="D52" s="438"/>
      <c r="E52" s="438"/>
      <c r="F52" s="438"/>
      <c r="G52" s="438"/>
      <c r="H52" s="439"/>
      <c r="I52" s="62"/>
      <c r="J52" s="62"/>
      <c r="K52" s="36"/>
      <c r="L52" s="104"/>
      <c r="M52" s="106"/>
    </row>
    <row r="53" spans="1:13" ht="14.25" customHeight="1" x14ac:dyDescent="0.25">
      <c r="A53" s="437"/>
      <c r="B53" s="438"/>
      <c r="C53" s="438"/>
      <c r="D53" s="438"/>
      <c r="E53" s="438"/>
      <c r="F53" s="438"/>
      <c r="G53" s="438"/>
      <c r="H53" s="439"/>
      <c r="I53" s="62"/>
      <c r="J53" s="62"/>
      <c r="K53" s="36"/>
      <c r="L53" s="104"/>
      <c r="M53" s="106"/>
    </row>
    <row r="54" spans="1:13" ht="14.25" customHeight="1" x14ac:dyDescent="0.25">
      <c r="A54" s="474"/>
      <c r="B54" s="475"/>
      <c r="C54" s="475"/>
      <c r="D54" s="475"/>
      <c r="E54" s="475"/>
      <c r="F54" s="475"/>
      <c r="G54" s="475"/>
      <c r="H54" s="476"/>
      <c r="I54" s="63"/>
      <c r="J54" s="63"/>
      <c r="K54" s="37" t="s">
        <v>9</v>
      </c>
      <c r="L54" s="104"/>
      <c r="M54" s="106"/>
    </row>
    <row r="55" spans="1:13" ht="14.25" customHeight="1" x14ac:dyDescent="0.25">
      <c r="A55" s="437"/>
      <c r="B55" s="438"/>
      <c r="C55" s="438"/>
      <c r="D55" s="438"/>
      <c r="E55" s="438"/>
      <c r="F55" s="438"/>
      <c r="G55" s="438"/>
      <c r="H55" s="439"/>
      <c r="I55" s="62"/>
      <c r="J55" s="62"/>
      <c r="K55" s="36" t="s">
        <v>9</v>
      </c>
      <c r="L55" s="104"/>
      <c r="M55" s="106"/>
    </row>
    <row r="56" spans="1:13" ht="14.25" customHeight="1" x14ac:dyDescent="0.25">
      <c r="A56" s="437"/>
      <c r="B56" s="438"/>
      <c r="C56" s="438"/>
      <c r="D56" s="438"/>
      <c r="E56" s="438"/>
      <c r="F56" s="438"/>
      <c r="G56" s="438"/>
      <c r="H56" s="439"/>
      <c r="I56" s="62"/>
      <c r="J56" s="62"/>
      <c r="K56" s="36" t="s">
        <v>9</v>
      </c>
      <c r="L56" s="104"/>
      <c r="M56" s="106"/>
    </row>
    <row r="57" spans="1:13" ht="15.9" customHeight="1" x14ac:dyDescent="0.25">
      <c r="A57" s="471" t="s">
        <v>13</v>
      </c>
      <c r="B57" s="472"/>
      <c r="C57" s="472"/>
      <c r="D57" s="472"/>
      <c r="E57" s="472"/>
      <c r="F57" s="472"/>
      <c r="G57" s="472"/>
      <c r="H57" s="472"/>
      <c r="I57" s="472"/>
      <c r="J57" s="472"/>
      <c r="K57" s="473"/>
      <c r="L57" s="70">
        <f>SUM(H47:H56)</f>
        <v>0</v>
      </c>
      <c r="M57" s="66">
        <f>SUM(K47:K56)</f>
        <v>13500</v>
      </c>
    </row>
    <row r="58" spans="1:13" ht="15.9" customHeight="1" x14ac:dyDescent="0.25">
      <c r="A58" s="165" t="s">
        <v>744</v>
      </c>
      <c r="B58" s="166"/>
      <c r="C58" s="163"/>
      <c r="D58" s="151"/>
      <c r="E58" s="151"/>
      <c r="F58" s="151"/>
      <c r="G58" s="151"/>
      <c r="H58" s="151"/>
      <c r="I58" s="151"/>
      <c r="J58" s="151"/>
      <c r="K58" s="151"/>
      <c r="L58" s="151"/>
      <c r="M58" s="164"/>
    </row>
    <row r="59" spans="1:13" ht="15.75" customHeight="1" x14ac:dyDescent="0.3">
      <c r="A59" s="165"/>
      <c r="B59" s="167"/>
      <c r="C59" s="38"/>
      <c r="D59" s="39"/>
      <c r="E59" s="39"/>
      <c r="F59" s="40"/>
      <c r="G59" s="40"/>
      <c r="H59" s="40"/>
      <c r="I59" s="40"/>
      <c r="J59" s="40"/>
      <c r="K59" s="46"/>
      <c r="L59" s="118" t="s">
        <v>26</v>
      </c>
      <c r="M59" s="119" t="s">
        <v>27</v>
      </c>
    </row>
    <row r="60" spans="1:13" ht="15.75" customHeight="1" x14ac:dyDescent="0.3">
      <c r="A60" s="168" t="s">
        <v>728</v>
      </c>
      <c r="B60" s="169">
        <v>0.1</v>
      </c>
      <c r="C60" s="39"/>
      <c r="D60" s="39"/>
      <c r="E60" s="39"/>
      <c r="F60" s="39"/>
      <c r="G60" s="114"/>
      <c r="H60" s="114" t="s">
        <v>14</v>
      </c>
      <c r="I60" s="114"/>
      <c r="J60" s="56"/>
      <c r="K60" s="61"/>
      <c r="L60" s="71">
        <f>L57+L43+L32</f>
        <v>126117.61844848472</v>
      </c>
      <c r="M60" s="67">
        <f>M57+M43+M32</f>
        <v>496515.47810792562</v>
      </c>
    </row>
    <row r="61" spans="1:13" ht="15.75" customHeight="1" x14ac:dyDescent="0.3">
      <c r="A61" s="170" t="s">
        <v>729</v>
      </c>
      <c r="B61" s="171">
        <v>0.15</v>
      </c>
      <c r="C61" s="38"/>
      <c r="D61" s="39"/>
      <c r="E61" s="39"/>
      <c r="F61" s="40"/>
      <c r="G61" s="40"/>
      <c r="H61" s="40"/>
      <c r="I61" s="40"/>
      <c r="J61" s="40"/>
      <c r="K61" s="41"/>
      <c r="L61" s="46"/>
      <c r="M61" s="34"/>
    </row>
    <row r="62" spans="1:13" ht="15.75" customHeight="1" x14ac:dyDescent="0.3">
      <c r="A62" s="172" t="s">
        <v>730</v>
      </c>
      <c r="B62" s="169">
        <v>0.2</v>
      </c>
      <c r="C62" s="39"/>
      <c r="D62" s="39"/>
      <c r="E62" s="39"/>
      <c r="F62" s="42"/>
      <c r="G62" s="42"/>
      <c r="H62" s="42" t="s">
        <v>754</v>
      </c>
      <c r="I62" s="42"/>
      <c r="J62" s="40"/>
      <c r="K62" s="55">
        <v>0.3</v>
      </c>
      <c r="L62" s="58"/>
      <c r="M62" s="68">
        <f>M60*K62</f>
        <v>148954.64343237769</v>
      </c>
    </row>
    <row r="63" spans="1:13" ht="15.75" customHeight="1" x14ac:dyDescent="0.3">
      <c r="A63" s="172" t="s">
        <v>731</v>
      </c>
      <c r="B63" s="173">
        <v>0.3</v>
      </c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34"/>
    </row>
    <row r="64" spans="1:13" ht="15.75" customHeight="1" thickBot="1" x14ac:dyDescent="0.35">
      <c r="A64" s="172"/>
      <c r="B64" s="173"/>
      <c r="C64" s="43"/>
      <c r="D64" s="43"/>
      <c r="E64" s="43"/>
      <c r="F64" s="43"/>
      <c r="G64" s="43"/>
      <c r="H64" s="43"/>
      <c r="I64" s="43"/>
      <c r="J64" s="43"/>
      <c r="K64" s="43"/>
      <c r="L64" s="118" t="s">
        <v>26</v>
      </c>
      <c r="M64" s="119" t="s">
        <v>27</v>
      </c>
    </row>
    <row r="65" spans="1:13" s="44" customFormat="1" ht="15.75" customHeight="1" thickBot="1" x14ac:dyDescent="0.35">
      <c r="A65" s="174" t="s">
        <v>732</v>
      </c>
      <c r="B65" s="175"/>
      <c r="C65" s="142"/>
      <c r="D65" s="142"/>
      <c r="E65" s="142"/>
      <c r="F65" s="113"/>
      <c r="G65" s="114"/>
      <c r="H65" s="114" t="s">
        <v>18</v>
      </c>
      <c r="I65" s="114"/>
      <c r="J65" s="143"/>
      <c r="K65" s="144"/>
      <c r="L65" s="115">
        <f>+L60</f>
        <v>126117.61844848472</v>
      </c>
      <c r="M65" s="115">
        <f>+M60+M62</f>
        <v>645470.12154030334</v>
      </c>
    </row>
    <row r="66" spans="1:13" ht="13.8" thickBot="1" x14ac:dyDescent="0.3">
      <c r="A66" s="176"/>
      <c r="B66" s="177"/>
      <c r="C66" s="40"/>
      <c r="D66" s="40"/>
      <c r="E66" s="40"/>
      <c r="F66" s="40"/>
      <c r="G66" s="40"/>
      <c r="H66" s="40"/>
      <c r="I66" s="40"/>
      <c r="J66" s="40"/>
      <c r="K66" s="46"/>
      <c r="L66" s="46"/>
      <c r="M66" s="34"/>
    </row>
    <row r="67" spans="1:13" s="52" customFormat="1" ht="13.5" hidden="1" customHeight="1" x14ac:dyDescent="0.2">
      <c r="A67" s="47" t="s">
        <v>24</v>
      </c>
      <c r="B67" s="48"/>
      <c r="C67" s="48"/>
      <c r="D67" s="49"/>
      <c r="E67" s="49"/>
      <c r="F67" s="49"/>
      <c r="G67" s="49"/>
      <c r="H67" s="49"/>
      <c r="I67" s="49"/>
      <c r="J67" s="49"/>
      <c r="K67" s="50"/>
      <c r="L67" s="50"/>
      <c r="M67" s="51"/>
    </row>
    <row r="68" spans="1:13" s="52" customFormat="1" ht="13.5" hidden="1" customHeight="1" x14ac:dyDescent="0.2">
      <c r="A68" s="47" t="s">
        <v>20</v>
      </c>
      <c r="B68" s="48"/>
      <c r="C68" s="48"/>
      <c r="D68" s="49"/>
      <c r="E68" s="49"/>
      <c r="F68" s="49"/>
      <c r="G68" s="49"/>
      <c r="H68" s="49"/>
      <c r="I68" s="49"/>
      <c r="J68" s="49"/>
      <c r="K68" s="50"/>
      <c r="L68" s="50"/>
      <c r="M68" s="51"/>
    </row>
    <row r="69" spans="1:13" s="52" customFormat="1" ht="13.5" hidden="1" customHeight="1" x14ac:dyDescent="0.2">
      <c r="A69" s="47" t="s">
        <v>22</v>
      </c>
      <c r="B69" s="48"/>
      <c r="C69" s="48"/>
      <c r="D69" s="49"/>
      <c r="E69" s="49"/>
      <c r="F69" s="49"/>
      <c r="G69" s="49"/>
      <c r="H69" s="49"/>
      <c r="I69" s="49"/>
      <c r="J69" s="49"/>
      <c r="K69" s="50"/>
      <c r="L69" s="50"/>
      <c r="M69" s="51"/>
    </row>
    <row r="70" spans="1:13" s="52" customFormat="1" ht="13.5" hidden="1" customHeight="1" x14ac:dyDescent="0.2">
      <c r="A70" s="47" t="s">
        <v>21</v>
      </c>
      <c r="B70" s="48"/>
      <c r="C70" s="48"/>
      <c r="D70" s="49"/>
      <c r="E70" s="49"/>
      <c r="F70" s="49"/>
      <c r="G70" s="49"/>
      <c r="H70" s="49"/>
      <c r="I70" s="49"/>
      <c r="J70" s="49"/>
      <c r="K70" s="50"/>
      <c r="L70" s="50"/>
      <c r="M70" s="51"/>
    </row>
    <row r="71" spans="1:13" s="52" customFormat="1" ht="13.5" hidden="1" customHeight="1" thickBot="1" x14ac:dyDescent="0.25">
      <c r="A71" s="47"/>
      <c r="B71" s="48"/>
      <c r="C71" s="48"/>
      <c r="D71" s="49"/>
      <c r="E71" s="49"/>
      <c r="F71" s="49"/>
      <c r="G71" s="49"/>
      <c r="H71" s="49"/>
      <c r="I71" s="49"/>
      <c r="J71" s="49"/>
      <c r="K71" s="50"/>
      <c r="L71" s="50"/>
      <c r="M71" s="51"/>
    </row>
    <row r="72" spans="1:13" s="53" customFormat="1" ht="27.75" customHeight="1" thickBot="1" x14ac:dyDescent="0.25">
      <c r="A72" s="504" t="s">
        <v>16</v>
      </c>
      <c r="B72" s="505"/>
      <c r="C72" s="145"/>
      <c r="D72" s="145"/>
      <c r="E72" s="145"/>
      <c r="F72" s="146"/>
      <c r="G72" s="506" t="s">
        <v>4</v>
      </c>
      <c r="H72" s="507"/>
      <c r="I72" s="149"/>
      <c r="J72" s="149"/>
      <c r="K72" s="511"/>
      <c r="L72" s="511"/>
      <c r="M72" s="512"/>
    </row>
    <row r="73" spans="1:13" s="52" customFormat="1" ht="27.75" customHeight="1" thickBot="1" x14ac:dyDescent="0.25">
      <c r="A73" s="504" t="s">
        <v>15</v>
      </c>
      <c r="B73" s="505"/>
      <c r="C73" s="147"/>
      <c r="D73" s="147"/>
      <c r="E73" s="147"/>
      <c r="F73" s="148"/>
      <c r="G73" s="506" t="s">
        <v>4</v>
      </c>
      <c r="H73" s="507"/>
      <c r="I73" s="149"/>
      <c r="J73" s="149"/>
      <c r="K73" s="511"/>
      <c r="L73" s="511"/>
      <c r="M73" s="512"/>
    </row>
    <row r="74" spans="1:13" s="54" customFormat="1" ht="15.6" x14ac:dyDescent="0.3">
      <c r="A74" s="470" t="s">
        <v>6</v>
      </c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</row>
  </sheetData>
  <sheetProtection formatCells="0" insertRows="0" selectLockedCells="1"/>
  <protectedRanges>
    <protectedRange sqref="K72:L73" name="DVC date"/>
    <protectedRange sqref="D72:E73" name="DVC Signature"/>
    <protectedRange sqref="K56:L56" name="Third Party Costs"/>
    <protectedRange sqref="K55:L55" name="Equipment Costs"/>
    <protectedRange sqref="K47:L53" name="Material"/>
    <protectedRange sqref="A39:E42 A18:E31" name="Direct Costs"/>
    <protectedRange sqref="D7:L10" name="Titles"/>
  </protectedRanges>
  <mergeCells count="35">
    <mergeCell ref="A2:M2"/>
    <mergeCell ref="A3:M3"/>
    <mergeCell ref="A4:M4"/>
    <mergeCell ref="A6:M6"/>
    <mergeCell ref="A43:K43"/>
    <mergeCell ref="A50:H50"/>
    <mergeCell ref="A49:H49"/>
    <mergeCell ref="A48:H48"/>
    <mergeCell ref="B8:L8"/>
    <mergeCell ref="B7:L7"/>
    <mergeCell ref="K73:M73"/>
    <mergeCell ref="K72:M72"/>
    <mergeCell ref="A74:M74"/>
    <mergeCell ref="A57:K57"/>
    <mergeCell ref="A56:H56"/>
    <mergeCell ref="A73:B73"/>
    <mergeCell ref="A72:B72"/>
    <mergeCell ref="G73:H73"/>
    <mergeCell ref="G72:H72"/>
    <mergeCell ref="A55:H55"/>
    <mergeCell ref="A51:H51"/>
    <mergeCell ref="B10:L10"/>
    <mergeCell ref="B9:L9"/>
    <mergeCell ref="I35:J35"/>
    <mergeCell ref="L45:M45"/>
    <mergeCell ref="A46:H46"/>
    <mergeCell ref="A44:K45"/>
    <mergeCell ref="L14:M14"/>
    <mergeCell ref="I14:J14"/>
    <mergeCell ref="A54:H54"/>
    <mergeCell ref="L35:M35"/>
    <mergeCell ref="A47:H47"/>
    <mergeCell ref="A32:K32"/>
    <mergeCell ref="A53:H53"/>
    <mergeCell ref="A52:H52"/>
  </mergeCells>
  <phoneticPr fontId="5" type="noConversion"/>
  <dataValidations count="3">
    <dataValidation type="list" allowBlank="1" showInputMessage="1" showErrorMessage="1" sqref="B39:B42 B18:B31">
      <formula1>Year</formula1>
    </dataValidation>
    <dataValidation type="list" allowBlank="1" showInputMessage="1" showErrorMessage="1" sqref="C39:C42 C18:C28">
      <formula1>Campus</formula1>
    </dataValidation>
    <dataValidation type="list" allowBlank="1" showInputMessage="1" showErrorMessage="1" sqref="D39:D42 D18:D28">
      <formula1>Level</formula1>
    </dataValidation>
  </dataValidations>
  <pageMargins left="0.25" right="0.22" top="0.33" bottom="0.25" header="0.24" footer="0.17"/>
  <pageSetup paperSize="9" scale="67" orientation="portrait" r:id="rId1"/>
  <headerFooter alignWithMargins="0">
    <oddFooter xml:space="preserve">&amp;C&amp;"Arial,Bold"&amp;12&amp;UTHIS IS AN INTERNAL UNIVERSITY DOCUMENT WHICH IS NOT TO BE SENT TO THE GRANT SOURCE
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"/>
  <sheetViews>
    <sheetView workbookViewId="0">
      <selection activeCell="I20" sqref="I20"/>
    </sheetView>
  </sheetViews>
  <sheetFormatPr defaultRowHeight="13.2" x14ac:dyDescent="0.25"/>
  <cols>
    <col min="1" max="2" width="9.109375" style="80" customWidth="1"/>
    <col min="3" max="3" width="28.88671875" style="80" bestFit="1" customWidth="1"/>
    <col min="4" max="9" width="9.109375" customWidth="1"/>
  </cols>
  <sheetData>
    <row r="1" spans="1:19" x14ac:dyDescent="0.25">
      <c r="A1" s="77" t="s">
        <v>32</v>
      </c>
      <c r="B1" s="78" t="s">
        <v>38</v>
      </c>
      <c r="C1" s="81" t="s">
        <v>41</v>
      </c>
      <c r="D1" t="str">
        <f>CONCATENATE($A$1,$B$4,$B$1,$B$4,C1)</f>
        <v>2015 Fre Level 1 Step 1</v>
      </c>
      <c r="E1" t="str">
        <f>CONCATENATE($A$2,$B$4,$B$1,$B$4,C1)</f>
        <v>2016 Fre Level 1 Step 1</v>
      </c>
      <c r="F1" t="str">
        <f>CONCATENATE($A$3,$B$4,$B$1,$B$4,C1)</f>
        <v>2017 Fre Level 1 Step 1</v>
      </c>
      <c r="G1" t="str">
        <f>CONCATENATE($A$4,$B$4,$B$1,$B$4,C1)</f>
        <v>2018 Fre Level 1 Step 1</v>
      </c>
      <c r="H1" t="str">
        <f>CONCATENATE($A$5,$B$4,$B$1,$B$4,C1)</f>
        <v>2019 Fre Level 1 Step 1</v>
      </c>
      <c r="I1" t="str">
        <f>CONCATENATE($A$6,$B$4,$B$1,$B$4,C1)</f>
        <v>2020 Fre Level 1 Step 1</v>
      </c>
      <c r="J1" t="str">
        <f>CONCATENATE($A$1,$B$4,$B$2,$B$4,C1)</f>
        <v>2015 Syd Level 1 Step 1</v>
      </c>
      <c r="K1" t="str">
        <f>CONCATENATE($A$2,$B$4,$B$2,$B$4,C1)</f>
        <v>2016 Syd Level 1 Step 1</v>
      </c>
      <c r="L1" t="str">
        <f>CONCATENATE($A$3,$B$4,$B$2,$B$4,C1)</f>
        <v>2017 Syd Level 1 Step 1</v>
      </c>
      <c r="M1" t="str">
        <f>CONCATENATE($A$4,$B$4,$B$2,$B$4,C1)</f>
        <v>2018 Syd Level 1 Step 1</v>
      </c>
      <c r="N1" t="str">
        <f>CONCATENATE($A$5,$B$4,$B$2,$B$4,C1)</f>
        <v>2019 Syd Level 1 Step 1</v>
      </c>
      <c r="O1" t="str">
        <f>CONCATENATE($A$6,$B$4,$B$2,$B$4,C1)</f>
        <v>2020 Syd Level 1 Step 1</v>
      </c>
      <c r="S1" t="e">
        <f>VLOOKUP(D1,Vlookup!B1:B3,2,FALSE)</f>
        <v>#N/A</v>
      </c>
    </row>
    <row r="2" spans="1:19" x14ac:dyDescent="0.25">
      <c r="A2" s="77" t="s">
        <v>33</v>
      </c>
      <c r="B2" s="78" t="s">
        <v>39</v>
      </c>
      <c r="C2" s="79" t="s">
        <v>42</v>
      </c>
      <c r="D2" t="str">
        <f t="shared" ref="D2:D65" si="0">CONCATENATE($A$1,$B$4,$B$1,$B$4,C2)</f>
        <v>2015 Fre Level 1 Step 2</v>
      </c>
      <c r="E2" t="str">
        <f t="shared" ref="E2:E65" si="1">CONCATENATE($A$2,$B$4,$B$1,$B$4,C2)</f>
        <v>2016 Fre Level 1 Step 2</v>
      </c>
      <c r="F2" t="str">
        <f t="shared" ref="F2:F65" si="2">CONCATENATE($A$3,$B$4,$B$1,$B$4,C2)</f>
        <v>2017 Fre Level 1 Step 2</v>
      </c>
      <c r="G2" t="str">
        <f t="shared" ref="G2:G65" si="3">CONCATENATE($A$4,$B$4,$B$1,$B$4,C2)</f>
        <v>2018 Fre Level 1 Step 2</v>
      </c>
      <c r="H2" t="str">
        <f t="shared" ref="H2:H65" si="4">CONCATENATE($A$5,$B$4,$B$1,$B$4,C2)</f>
        <v>2019 Fre Level 1 Step 2</v>
      </c>
      <c r="I2" t="str">
        <f t="shared" ref="I2:I65" si="5">CONCATENATE($A$6,$B$4,$B$1,$B$4,C2)</f>
        <v>2020 Fre Level 1 Step 2</v>
      </c>
      <c r="J2" t="str">
        <f t="shared" ref="J2:J65" si="6">CONCATENATE($A$1,$B$4,$B$2,$B$4,C2)</f>
        <v>2015 Syd Level 1 Step 2</v>
      </c>
      <c r="K2" t="str">
        <f t="shared" ref="K2:K65" si="7">CONCATENATE($A$2,$B$4,$B$2,$B$4,C2)</f>
        <v>2016 Syd Level 1 Step 2</v>
      </c>
      <c r="L2" t="str">
        <f t="shared" ref="L2:L65" si="8">CONCATENATE($A$3,$B$4,$B$2,$B$4,C2)</f>
        <v>2017 Syd Level 1 Step 2</v>
      </c>
      <c r="M2" t="str">
        <f t="shared" ref="M2:M65" si="9">CONCATENATE($A$4,$B$4,$B$2,$B$4,C2)</f>
        <v>2018 Syd Level 1 Step 2</v>
      </c>
      <c r="N2" t="str">
        <f t="shared" ref="N2:N65" si="10">CONCATENATE($A$5,$B$4,$B$2,$B$4,C2)</f>
        <v>2019 Syd Level 1 Step 2</v>
      </c>
      <c r="O2" t="str">
        <f t="shared" ref="O2:O65" si="11">CONCATENATE($A$6,$B$4,$B$2,$B$4,C2)</f>
        <v>2020 Syd Level 1 Step 2</v>
      </c>
    </row>
    <row r="3" spans="1:19" x14ac:dyDescent="0.25">
      <c r="A3" s="77" t="s">
        <v>34</v>
      </c>
      <c r="B3" s="78" t="s">
        <v>40</v>
      </c>
      <c r="C3" s="79" t="s">
        <v>43</v>
      </c>
      <c r="D3" t="str">
        <f t="shared" si="0"/>
        <v>2015 Fre Level 1 Step 3</v>
      </c>
      <c r="E3" t="str">
        <f t="shared" si="1"/>
        <v>2016 Fre Level 1 Step 3</v>
      </c>
      <c r="F3" t="str">
        <f t="shared" si="2"/>
        <v>2017 Fre Level 1 Step 3</v>
      </c>
      <c r="G3" t="str">
        <f t="shared" si="3"/>
        <v>2018 Fre Level 1 Step 3</v>
      </c>
      <c r="H3" t="str">
        <f t="shared" si="4"/>
        <v>2019 Fre Level 1 Step 3</v>
      </c>
      <c r="I3" t="str">
        <f t="shared" si="5"/>
        <v>2020 Fre Level 1 Step 3</v>
      </c>
      <c r="J3" t="str">
        <f t="shared" si="6"/>
        <v>2015 Syd Level 1 Step 3</v>
      </c>
      <c r="K3" t="str">
        <f t="shared" si="7"/>
        <v>2016 Syd Level 1 Step 3</v>
      </c>
      <c r="L3" t="str">
        <f t="shared" si="8"/>
        <v>2017 Syd Level 1 Step 3</v>
      </c>
      <c r="M3" t="str">
        <f t="shared" si="9"/>
        <v>2018 Syd Level 1 Step 3</v>
      </c>
      <c r="N3" t="str">
        <f t="shared" si="10"/>
        <v>2019 Syd Level 1 Step 3</v>
      </c>
      <c r="O3" t="str">
        <f t="shared" si="11"/>
        <v>2020 Syd Level 1 Step 3</v>
      </c>
    </row>
    <row r="4" spans="1:19" x14ac:dyDescent="0.25">
      <c r="A4" s="77" t="s">
        <v>35</v>
      </c>
      <c r="B4" s="78" t="s">
        <v>9</v>
      </c>
      <c r="C4" s="79" t="s">
        <v>44</v>
      </c>
      <c r="D4" t="str">
        <f t="shared" si="0"/>
        <v>2015 Fre Level 1 Step 4</v>
      </c>
      <c r="E4" t="str">
        <f t="shared" si="1"/>
        <v>2016 Fre Level 1 Step 4</v>
      </c>
      <c r="F4" t="str">
        <f t="shared" si="2"/>
        <v>2017 Fre Level 1 Step 4</v>
      </c>
      <c r="G4" t="str">
        <f t="shared" si="3"/>
        <v>2018 Fre Level 1 Step 4</v>
      </c>
      <c r="H4" t="str">
        <f t="shared" si="4"/>
        <v>2019 Fre Level 1 Step 4</v>
      </c>
      <c r="I4" t="str">
        <f t="shared" si="5"/>
        <v>2020 Fre Level 1 Step 4</v>
      </c>
      <c r="J4" t="str">
        <f t="shared" si="6"/>
        <v>2015 Syd Level 1 Step 4</v>
      </c>
      <c r="K4" t="str">
        <f t="shared" si="7"/>
        <v>2016 Syd Level 1 Step 4</v>
      </c>
      <c r="L4" t="str">
        <f t="shared" si="8"/>
        <v>2017 Syd Level 1 Step 4</v>
      </c>
      <c r="M4" t="str">
        <f t="shared" si="9"/>
        <v>2018 Syd Level 1 Step 4</v>
      </c>
      <c r="N4" t="str">
        <f t="shared" si="10"/>
        <v>2019 Syd Level 1 Step 4</v>
      </c>
      <c r="O4" t="str">
        <f t="shared" si="11"/>
        <v>2020 Syd Level 1 Step 4</v>
      </c>
    </row>
    <row r="5" spans="1:19" x14ac:dyDescent="0.25">
      <c r="A5" s="77" t="s">
        <v>36</v>
      </c>
      <c r="C5" s="79" t="s">
        <v>45</v>
      </c>
      <c r="D5" t="str">
        <f t="shared" si="0"/>
        <v>2015 Fre Level 1 Step 5</v>
      </c>
      <c r="E5" t="str">
        <f t="shared" si="1"/>
        <v>2016 Fre Level 1 Step 5</v>
      </c>
      <c r="F5" t="str">
        <f t="shared" si="2"/>
        <v>2017 Fre Level 1 Step 5</v>
      </c>
      <c r="G5" t="str">
        <f t="shared" si="3"/>
        <v>2018 Fre Level 1 Step 5</v>
      </c>
      <c r="H5" t="str">
        <f t="shared" si="4"/>
        <v>2019 Fre Level 1 Step 5</v>
      </c>
      <c r="I5" t="str">
        <f t="shared" si="5"/>
        <v>2020 Fre Level 1 Step 5</v>
      </c>
      <c r="J5" t="str">
        <f t="shared" si="6"/>
        <v>2015 Syd Level 1 Step 5</v>
      </c>
      <c r="K5" t="str">
        <f t="shared" si="7"/>
        <v>2016 Syd Level 1 Step 5</v>
      </c>
      <c r="L5" t="str">
        <f t="shared" si="8"/>
        <v>2017 Syd Level 1 Step 5</v>
      </c>
      <c r="M5" t="str">
        <f t="shared" si="9"/>
        <v>2018 Syd Level 1 Step 5</v>
      </c>
      <c r="N5" t="str">
        <f t="shared" si="10"/>
        <v>2019 Syd Level 1 Step 5</v>
      </c>
      <c r="O5" t="str">
        <f t="shared" si="11"/>
        <v>2020 Syd Level 1 Step 5</v>
      </c>
    </row>
    <row r="6" spans="1:19" x14ac:dyDescent="0.25">
      <c r="A6" s="77" t="s">
        <v>37</v>
      </c>
      <c r="C6" s="79" t="s">
        <v>46</v>
      </c>
      <c r="D6" t="str">
        <f t="shared" si="0"/>
        <v>2015 Fre Level 1 Step 6</v>
      </c>
      <c r="E6" t="str">
        <f t="shared" si="1"/>
        <v>2016 Fre Level 1 Step 6</v>
      </c>
      <c r="F6" t="str">
        <f t="shared" si="2"/>
        <v>2017 Fre Level 1 Step 6</v>
      </c>
      <c r="G6" t="str">
        <f t="shared" si="3"/>
        <v>2018 Fre Level 1 Step 6</v>
      </c>
      <c r="H6" t="str">
        <f t="shared" si="4"/>
        <v>2019 Fre Level 1 Step 6</v>
      </c>
      <c r="I6" t="str">
        <f t="shared" si="5"/>
        <v>2020 Fre Level 1 Step 6</v>
      </c>
      <c r="J6" t="str">
        <f t="shared" si="6"/>
        <v>2015 Syd Level 1 Step 6</v>
      </c>
      <c r="K6" t="str">
        <f t="shared" si="7"/>
        <v>2016 Syd Level 1 Step 6</v>
      </c>
      <c r="L6" t="str">
        <f t="shared" si="8"/>
        <v>2017 Syd Level 1 Step 6</v>
      </c>
      <c r="M6" t="str">
        <f t="shared" si="9"/>
        <v>2018 Syd Level 1 Step 6</v>
      </c>
      <c r="N6" t="str">
        <f t="shared" si="10"/>
        <v>2019 Syd Level 1 Step 6</v>
      </c>
      <c r="O6" t="str">
        <f t="shared" si="11"/>
        <v>2020 Syd Level 1 Step 6</v>
      </c>
    </row>
    <row r="7" spans="1:19" x14ac:dyDescent="0.25">
      <c r="C7" s="79" t="s">
        <v>47</v>
      </c>
      <c r="D7" t="str">
        <f t="shared" si="0"/>
        <v>2015 Fre Level 2 Step 1</v>
      </c>
      <c r="E7" t="str">
        <f t="shared" si="1"/>
        <v>2016 Fre Level 2 Step 1</v>
      </c>
      <c r="F7" t="str">
        <f t="shared" si="2"/>
        <v>2017 Fre Level 2 Step 1</v>
      </c>
      <c r="G7" t="str">
        <f t="shared" si="3"/>
        <v>2018 Fre Level 2 Step 1</v>
      </c>
      <c r="H7" t="str">
        <f t="shared" si="4"/>
        <v>2019 Fre Level 2 Step 1</v>
      </c>
      <c r="I7" t="str">
        <f t="shared" si="5"/>
        <v>2020 Fre Level 2 Step 1</v>
      </c>
      <c r="J7" t="str">
        <f t="shared" si="6"/>
        <v>2015 Syd Level 2 Step 1</v>
      </c>
      <c r="K7" t="str">
        <f t="shared" si="7"/>
        <v>2016 Syd Level 2 Step 1</v>
      </c>
      <c r="L7" t="str">
        <f t="shared" si="8"/>
        <v>2017 Syd Level 2 Step 1</v>
      </c>
      <c r="M7" t="str">
        <f t="shared" si="9"/>
        <v>2018 Syd Level 2 Step 1</v>
      </c>
      <c r="N7" t="str">
        <f t="shared" si="10"/>
        <v>2019 Syd Level 2 Step 1</v>
      </c>
      <c r="O7" t="str">
        <f t="shared" si="11"/>
        <v>2020 Syd Level 2 Step 1</v>
      </c>
    </row>
    <row r="8" spans="1:19" x14ac:dyDescent="0.25">
      <c r="C8" s="79" t="s">
        <v>48</v>
      </c>
      <c r="D8" t="str">
        <f t="shared" si="0"/>
        <v>2015 Fre Level 2 Step 2</v>
      </c>
      <c r="E8" t="str">
        <f t="shared" si="1"/>
        <v>2016 Fre Level 2 Step 2</v>
      </c>
      <c r="F8" t="str">
        <f t="shared" si="2"/>
        <v>2017 Fre Level 2 Step 2</v>
      </c>
      <c r="G8" t="str">
        <f t="shared" si="3"/>
        <v>2018 Fre Level 2 Step 2</v>
      </c>
      <c r="H8" t="str">
        <f t="shared" si="4"/>
        <v>2019 Fre Level 2 Step 2</v>
      </c>
      <c r="I8" t="str">
        <f t="shared" si="5"/>
        <v>2020 Fre Level 2 Step 2</v>
      </c>
      <c r="J8" t="str">
        <f t="shared" si="6"/>
        <v>2015 Syd Level 2 Step 2</v>
      </c>
      <c r="K8" t="str">
        <f t="shared" si="7"/>
        <v>2016 Syd Level 2 Step 2</v>
      </c>
      <c r="L8" t="str">
        <f t="shared" si="8"/>
        <v>2017 Syd Level 2 Step 2</v>
      </c>
      <c r="M8" t="str">
        <f t="shared" si="9"/>
        <v>2018 Syd Level 2 Step 2</v>
      </c>
      <c r="N8" t="str">
        <f t="shared" si="10"/>
        <v>2019 Syd Level 2 Step 2</v>
      </c>
      <c r="O8" t="str">
        <f t="shared" si="11"/>
        <v>2020 Syd Level 2 Step 2</v>
      </c>
    </row>
    <row r="9" spans="1:19" x14ac:dyDescent="0.25">
      <c r="C9" s="79" t="s">
        <v>49</v>
      </c>
      <c r="D9" t="str">
        <f t="shared" si="0"/>
        <v>2015 Fre Level 2 Step 3</v>
      </c>
      <c r="E9" t="str">
        <f t="shared" si="1"/>
        <v>2016 Fre Level 2 Step 3</v>
      </c>
      <c r="F9" t="str">
        <f t="shared" si="2"/>
        <v>2017 Fre Level 2 Step 3</v>
      </c>
      <c r="G9" t="str">
        <f t="shared" si="3"/>
        <v>2018 Fre Level 2 Step 3</v>
      </c>
      <c r="H9" t="str">
        <f t="shared" si="4"/>
        <v>2019 Fre Level 2 Step 3</v>
      </c>
      <c r="I9" t="str">
        <f t="shared" si="5"/>
        <v>2020 Fre Level 2 Step 3</v>
      </c>
      <c r="J9" t="str">
        <f t="shared" si="6"/>
        <v>2015 Syd Level 2 Step 3</v>
      </c>
      <c r="K9" t="str">
        <f t="shared" si="7"/>
        <v>2016 Syd Level 2 Step 3</v>
      </c>
      <c r="L9" t="str">
        <f t="shared" si="8"/>
        <v>2017 Syd Level 2 Step 3</v>
      </c>
      <c r="M9" t="str">
        <f t="shared" si="9"/>
        <v>2018 Syd Level 2 Step 3</v>
      </c>
      <c r="N9" t="str">
        <f t="shared" si="10"/>
        <v>2019 Syd Level 2 Step 3</v>
      </c>
      <c r="O9" t="str">
        <f t="shared" si="11"/>
        <v>2020 Syd Level 2 Step 3</v>
      </c>
    </row>
    <row r="10" spans="1:19" x14ac:dyDescent="0.25">
      <c r="C10" s="79" t="s">
        <v>50</v>
      </c>
      <c r="D10" t="str">
        <f t="shared" si="0"/>
        <v>2015 Fre Level 3 Step 1</v>
      </c>
      <c r="E10" t="str">
        <f t="shared" si="1"/>
        <v>2016 Fre Level 3 Step 1</v>
      </c>
      <c r="F10" t="str">
        <f t="shared" si="2"/>
        <v>2017 Fre Level 3 Step 1</v>
      </c>
      <c r="G10" t="str">
        <f t="shared" si="3"/>
        <v>2018 Fre Level 3 Step 1</v>
      </c>
      <c r="H10" t="str">
        <f t="shared" si="4"/>
        <v>2019 Fre Level 3 Step 1</v>
      </c>
      <c r="I10" t="str">
        <f t="shared" si="5"/>
        <v>2020 Fre Level 3 Step 1</v>
      </c>
      <c r="J10" t="str">
        <f t="shared" si="6"/>
        <v>2015 Syd Level 3 Step 1</v>
      </c>
      <c r="K10" t="str">
        <f t="shared" si="7"/>
        <v>2016 Syd Level 3 Step 1</v>
      </c>
      <c r="L10" t="str">
        <f t="shared" si="8"/>
        <v>2017 Syd Level 3 Step 1</v>
      </c>
      <c r="M10" t="str">
        <f t="shared" si="9"/>
        <v>2018 Syd Level 3 Step 1</v>
      </c>
      <c r="N10" t="str">
        <f t="shared" si="10"/>
        <v>2019 Syd Level 3 Step 1</v>
      </c>
      <c r="O10" t="str">
        <f t="shared" si="11"/>
        <v>2020 Syd Level 3 Step 1</v>
      </c>
    </row>
    <row r="11" spans="1:19" x14ac:dyDescent="0.25">
      <c r="C11" s="79" t="s">
        <v>51</v>
      </c>
      <c r="D11" t="str">
        <f t="shared" si="0"/>
        <v>2015 Fre Level 3 Step 2</v>
      </c>
      <c r="E11" t="str">
        <f t="shared" si="1"/>
        <v>2016 Fre Level 3 Step 2</v>
      </c>
      <c r="F11" t="str">
        <f t="shared" si="2"/>
        <v>2017 Fre Level 3 Step 2</v>
      </c>
      <c r="G11" t="str">
        <f t="shared" si="3"/>
        <v>2018 Fre Level 3 Step 2</v>
      </c>
      <c r="H11" t="str">
        <f t="shared" si="4"/>
        <v>2019 Fre Level 3 Step 2</v>
      </c>
      <c r="I11" t="str">
        <f t="shared" si="5"/>
        <v>2020 Fre Level 3 Step 2</v>
      </c>
      <c r="J11" t="str">
        <f t="shared" si="6"/>
        <v>2015 Syd Level 3 Step 2</v>
      </c>
      <c r="K11" t="str">
        <f t="shared" si="7"/>
        <v>2016 Syd Level 3 Step 2</v>
      </c>
      <c r="L11" t="str">
        <f t="shared" si="8"/>
        <v>2017 Syd Level 3 Step 2</v>
      </c>
      <c r="M11" t="str">
        <f t="shared" si="9"/>
        <v>2018 Syd Level 3 Step 2</v>
      </c>
      <c r="N11" t="str">
        <f t="shared" si="10"/>
        <v>2019 Syd Level 3 Step 2</v>
      </c>
      <c r="O11" t="str">
        <f t="shared" si="11"/>
        <v>2020 Syd Level 3 Step 2</v>
      </c>
    </row>
    <row r="12" spans="1:19" x14ac:dyDescent="0.25">
      <c r="C12" s="79" t="s">
        <v>52</v>
      </c>
      <c r="D12" t="str">
        <f t="shared" si="0"/>
        <v>2015 Fre Level 3 Step 3</v>
      </c>
      <c r="E12" t="str">
        <f t="shared" si="1"/>
        <v>2016 Fre Level 3 Step 3</v>
      </c>
      <c r="F12" t="str">
        <f t="shared" si="2"/>
        <v>2017 Fre Level 3 Step 3</v>
      </c>
      <c r="G12" t="str">
        <f t="shared" si="3"/>
        <v>2018 Fre Level 3 Step 3</v>
      </c>
      <c r="H12" t="str">
        <f t="shared" si="4"/>
        <v>2019 Fre Level 3 Step 3</v>
      </c>
      <c r="I12" t="str">
        <f t="shared" si="5"/>
        <v>2020 Fre Level 3 Step 3</v>
      </c>
      <c r="J12" t="str">
        <f t="shared" si="6"/>
        <v>2015 Syd Level 3 Step 3</v>
      </c>
      <c r="K12" t="str">
        <f t="shared" si="7"/>
        <v>2016 Syd Level 3 Step 3</v>
      </c>
      <c r="L12" t="str">
        <f t="shared" si="8"/>
        <v>2017 Syd Level 3 Step 3</v>
      </c>
      <c r="M12" t="str">
        <f t="shared" si="9"/>
        <v>2018 Syd Level 3 Step 3</v>
      </c>
      <c r="N12" t="str">
        <f t="shared" si="10"/>
        <v>2019 Syd Level 3 Step 3</v>
      </c>
      <c r="O12" t="str">
        <f t="shared" si="11"/>
        <v>2020 Syd Level 3 Step 3</v>
      </c>
    </row>
    <row r="13" spans="1:19" x14ac:dyDescent="0.25">
      <c r="C13" s="79" t="s">
        <v>53</v>
      </c>
      <c r="D13" t="str">
        <f t="shared" si="0"/>
        <v>2015 Fre Level 3 Step 4</v>
      </c>
      <c r="E13" t="str">
        <f t="shared" si="1"/>
        <v>2016 Fre Level 3 Step 4</v>
      </c>
      <c r="F13" t="str">
        <f t="shared" si="2"/>
        <v>2017 Fre Level 3 Step 4</v>
      </c>
      <c r="G13" t="str">
        <f t="shared" si="3"/>
        <v>2018 Fre Level 3 Step 4</v>
      </c>
      <c r="H13" t="str">
        <f t="shared" si="4"/>
        <v>2019 Fre Level 3 Step 4</v>
      </c>
      <c r="I13" t="str">
        <f t="shared" si="5"/>
        <v>2020 Fre Level 3 Step 4</v>
      </c>
      <c r="J13" t="str">
        <f t="shared" si="6"/>
        <v>2015 Syd Level 3 Step 4</v>
      </c>
      <c r="K13" t="str">
        <f t="shared" si="7"/>
        <v>2016 Syd Level 3 Step 4</v>
      </c>
      <c r="L13" t="str">
        <f t="shared" si="8"/>
        <v>2017 Syd Level 3 Step 4</v>
      </c>
      <c r="M13" t="str">
        <f t="shared" si="9"/>
        <v>2018 Syd Level 3 Step 4</v>
      </c>
      <c r="N13" t="str">
        <f t="shared" si="10"/>
        <v>2019 Syd Level 3 Step 4</v>
      </c>
      <c r="O13" t="str">
        <f t="shared" si="11"/>
        <v>2020 Syd Level 3 Step 4</v>
      </c>
    </row>
    <row r="14" spans="1:19" x14ac:dyDescent="0.25">
      <c r="C14" s="79" t="s">
        <v>54</v>
      </c>
      <c r="D14" t="str">
        <f t="shared" si="0"/>
        <v>2015 Fre Level 3 Step 5</v>
      </c>
      <c r="E14" t="str">
        <f t="shared" si="1"/>
        <v>2016 Fre Level 3 Step 5</v>
      </c>
      <c r="F14" t="str">
        <f t="shared" si="2"/>
        <v>2017 Fre Level 3 Step 5</v>
      </c>
      <c r="G14" t="str">
        <f t="shared" si="3"/>
        <v>2018 Fre Level 3 Step 5</v>
      </c>
      <c r="H14" t="str">
        <f t="shared" si="4"/>
        <v>2019 Fre Level 3 Step 5</v>
      </c>
      <c r="I14" t="str">
        <f t="shared" si="5"/>
        <v>2020 Fre Level 3 Step 5</v>
      </c>
      <c r="J14" t="str">
        <f t="shared" si="6"/>
        <v>2015 Syd Level 3 Step 5</v>
      </c>
      <c r="K14" t="str">
        <f t="shared" si="7"/>
        <v>2016 Syd Level 3 Step 5</v>
      </c>
      <c r="L14" t="str">
        <f t="shared" si="8"/>
        <v>2017 Syd Level 3 Step 5</v>
      </c>
      <c r="M14" t="str">
        <f t="shared" si="9"/>
        <v>2018 Syd Level 3 Step 5</v>
      </c>
      <c r="N14" t="str">
        <f t="shared" si="10"/>
        <v>2019 Syd Level 3 Step 5</v>
      </c>
      <c r="O14" t="str">
        <f t="shared" si="11"/>
        <v>2020 Syd Level 3 Step 5</v>
      </c>
    </row>
    <row r="15" spans="1:19" x14ac:dyDescent="0.25">
      <c r="C15" s="79" t="s">
        <v>55</v>
      </c>
      <c r="D15" t="str">
        <f t="shared" si="0"/>
        <v>2015 Fre Level 4 Step 1</v>
      </c>
      <c r="E15" t="str">
        <f t="shared" si="1"/>
        <v>2016 Fre Level 4 Step 1</v>
      </c>
      <c r="F15" t="str">
        <f t="shared" si="2"/>
        <v>2017 Fre Level 4 Step 1</v>
      </c>
      <c r="G15" t="str">
        <f t="shared" si="3"/>
        <v>2018 Fre Level 4 Step 1</v>
      </c>
      <c r="H15" t="str">
        <f t="shared" si="4"/>
        <v>2019 Fre Level 4 Step 1</v>
      </c>
      <c r="I15" t="str">
        <f t="shared" si="5"/>
        <v>2020 Fre Level 4 Step 1</v>
      </c>
      <c r="J15" t="str">
        <f t="shared" si="6"/>
        <v>2015 Syd Level 4 Step 1</v>
      </c>
      <c r="K15" t="str">
        <f t="shared" si="7"/>
        <v>2016 Syd Level 4 Step 1</v>
      </c>
      <c r="L15" t="str">
        <f t="shared" si="8"/>
        <v>2017 Syd Level 4 Step 1</v>
      </c>
      <c r="M15" t="str">
        <f t="shared" si="9"/>
        <v>2018 Syd Level 4 Step 1</v>
      </c>
      <c r="N15" t="str">
        <f t="shared" si="10"/>
        <v>2019 Syd Level 4 Step 1</v>
      </c>
      <c r="O15" t="str">
        <f t="shared" si="11"/>
        <v>2020 Syd Level 4 Step 1</v>
      </c>
    </row>
    <row r="16" spans="1:19" x14ac:dyDescent="0.25">
      <c r="C16" s="79" t="s">
        <v>56</v>
      </c>
      <c r="D16" t="str">
        <f t="shared" si="0"/>
        <v>2015 Fre Level 4 Step 2</v>
      </c>
      <c r="E16" t="str">
        <f t="shared" si="1"/>
        <v>2016 Fre Level 4 Step 2</v>
      </c>
      <c r="F16" t="str">
        <f t="shared" si="2"/>
        <v>2017 Fre Level 4 Step 2</v>
      </c>
      <c r="G16" t="str">
        <f t="shared" si="3"/>
        <v>2018 Fre Level 4 Step 2</v>
      </c>
      <c r="H16" t="str">
        <f t="shared" si="4"/>
        <v>2019 Fre Level 4 Step 2</v>
      </c>
      <c r="I16" t="str">
        <f t="shared" si="5"/>
        <v>2020 Fre Level 4 Step 2</v>
      </c>
      <c r="J16" t="str">
        <f t="shared" si="6"/>
        <v>2015 Syd Level 4 Step 2</v>
      </c>
      <c r="K16" t="str">
        <f t="shared" si="7"/>
        <v>2016 Syd Level 4 Step 2</v>
      </c>
      <c r="L16" t="str">
        <f t="shared" si="8"/>
        <v>2017 Syd Level 4 Step 2</v>
      </c>
      <c r="M16" t="str">
        <f t="shared" si="9"/>
        <v>2018 Syd Level 4 Step 2</v>
      </c>
      <c r="N16" t="str">
        <f t="shared" si="10"/>
        <v>2019 Syd Level 4 Step 2</v>
      </c>
      <c r="O16" t="str">
        <f t="shared" si="11"/>
        <v>2020 Syd Level 4 Step 2</v>
      </c>
    </row>
    <row r="17" spans="3:15" x14ac:dyDescent="0.25">
      <c r="C17" s="79" t="s">
        <v>57</v>
      </c>
      <c r="D17" t="str">
        <f t="shared" si="0"/>
        <v>2015 Fre Level 4 Step 3</v>
      </c>
      <c r="E17" t="str">
        <f t="shared" si="1"/>
        <v>2016 Fre Level 4 Step 3</v>
      </c>
      <c r="F17" t="str">
        <f t="shared" si="2"/>
        <v>2017 Fre Level 4 Step 3</v>
      </c>
      <c r="G17" t="str">
        <f t="shared" si="3"/>
        <v>2018 Fre Level 4 Step 3</v>
      </c>
      <c r="H17" t="str">
        <f t="shared" si="4"/>
        <v>2019 Fre Level 4 Step 3</v>
      </c>
      <c r="I17" t="str">
        <f t="shared" si="5"/>
        <v>2020 Fre Level 4 Step 3</v>
      </c>
      <c r="J17" t="str">
        <f t="shared" si="6"/>
        <v>2015 Syd Level 4 Step 3</v>
      </c>
      <c r="K17" t="str">
        <f t="shared" si="7"/>
        <v>2016 Syd Level 4 Step 3</v>
      </c>
      <c r="L17" t="str">
        <f t="shared" si="8"/>
        <v>2017 Syd Level 4 Step 3</v>
      </c>
      <c r="M17" t="str">
        <f t="shared" si="9"/>
        <v>2018 Syd Level 4 Step 3</v>
      </c>
      <c r="N17" t="str">
        <f t="shared" si="10"/>
        <v>2019 Syd Level 4 Step 3</v>
      </c>
      <c r="O17" t="str">
        <f t="shared" si="11"/>
        <v>2020 Syd Level 4 Step 3</v>
      </c>
    </row>
    <row r="18" spans="3:15" x14ac:dyDescent="0.25">
      <c r="C18" s="79" t="s">
        <v>58</v>
      </c>
      <c r="D18" t="str">
        <f t="shared" si="0"/>
        <v>2015 Fre Level 4 Step 4</v>
      </c>
      <c r="E18" t="str">
        <f t="shared" si="1"/>
        <v>2016 Fre Level 4 Step 4</v>
      </c>
      <c r="F18" t="str">
        <f t="shared" si="2"/>
        <v>2017 Fre Level 4 Step 4</v>
      </c>
      <c r="G18" t="str">
        <f t="shared" si="3"/>
        <v>2018 Fre Level 4 Step 4</v>
      </c>
      <c r="H18" t="str">
        <f t="shared" si="4"/>
        <v>2019 Fre Level 4 Step 4</v>
      </c>
      <c r="I18" t="str">
        <f t="shared" si="5"/>
        <v>2020 Fre Level 4 Step 4</v>
      </c>
      <c r="J18" t="str">
        <f t="shared" si="6"/>
        <v>2015 Syd Level 4 Step 4</v>
      </c>
      <c r="K18" t="str">
        <f t="shared" si="7"/>
        <v>2016 Syd Level 4 Step 4</v>
      </c>
      <c r="L18" t="str">
        <f t="shared" si="8"/>
        <v>2017 Syd Level 4 Step 4</v>
      </c>
      <c r="M18" t="str">
        <f t="shared" si="9"/>
        <v>2018 Syd Level 4 Step 4</v>
      </c>
      <c r="N18" t="str">
        <f t="shared" si="10"/>
        <v>2019 Syd Level 4 Step 4</v>
      </c>
      <c r="O18" t="str">
        <f t="shared" si="11"/>
        <v>2020 Syd Level 4 Step 4</v>
      </c>
    </row>
    <row r="19" spans="3:15" x14ac:dyDescent="0.25">
      <c r="C19" s="79" t="s">
        <v>59</v>
      </c>
      <c r="D19" t="str">
        <f t="shared" si="0"/>
        <v>2015 Fre Level 5 Step 1</v>
      </c>
      <c r="E19" t="str">
        <f t="shared" si="1"/>
        <v>2016 Fre Level 5 Step 1</v>
      </c>
      <c r="F19" t="str">
        <f t="shared" si="2"/>
        <v>2017 Fre Level 5 Step 1</v>
      </c>
      <c r="G19" t="str">
        <f t="shared" si="3"/>
        <v>2018 Fre Level 5 Step 1</v>
      </c>
      <c r="H19" t="str">
        <f t="shared" si="4"/>
        <v>2019 Fre Level 5 Step 1</v>
      </c>
      <c r="I19" t="str">
        <f t="shared" si="5"/>
        <v>2020 Fre Level 5 Step 1</v>
      </c>
      <c r="J19" t="str">
        <f t="shared" si="6"/>
        <v>2015 Syd Level 5 Step 1</v>
      </c>
      <c r="K19" t="str">
        <f t="shared" si="7"/>
        <v>2016 Syd Level 5 Step 1</v>
      </c>
      <c r="L19" t="str">
        <f t="shared" si="8"/>
        <v>2017 Syd Level 5 Step 1</v>
      </c>
      <c r="M19" t="str">
        <f t="shared" si="9"/>
        <v>2018 Syd Level 5 Step 1</v>
      </c>
      <c r="N19" t="str">
        <f t="shared" si="10"/>
        <v>2019 Syd Level 5 Step 1</v>
      </c>
      <c r="O19" t="str">
        <f t="shared" si="11"/>
        <v>2020 Syd Level 5 Step 1</v>
      </c>
    </row>
    <row r="20" spans="3:15" x14ac:dyDescent="0.25">
      <c r="C20" s="79" t="s">
        <v>60</v>
      </c>
      <c r="D20" t="str">
        <f t="shared" si="0"/>
        <v>2015 Fre Level 5 Step 2</v>
      </c>
      <c r="E20" t="str">
        <f t="shared" si="1"/>
        <v>2016 Fre Level 5 Step 2</v>
      </c>
      <c r="F20" t="str">
        <f t="shared" si="2"/>
        <v>2017 Fre Level 5 Step 2</v>
      </c>
      <c r="G20" t="str">
        <f t="shared" si="3"/>
        <v>2018 Fre Level 5 Step 2</v>
      </c>
      <c r="H20" t="str">
        <f t="shared" si="4"/>
        <v>2019 Fre Level 5 Step 2</v>
      </c>
      <c r="I20" t="str">
        <f t="shared" si="5"/>
        <v>2020 Fre Level 5 Step 2</v>
      </c>
      <c r="J20" t="str">
        <f t="shared" si="6"/>
        <v>2015 Syd Level 5 Step 2</v>
      </c>
      <c r="K20" t="str">
        <f t="shared" si="7"/>
        <v>2016 Syd Level 5 Step 2</v>
      </c>
      <c r="L20" t="str">
        <f t="shared" si="8"/>
        <v>2017 Syd Level 5 Step 2</v>
      </c>
      <c r="M20" t="str">
        <f t="shared" si="9"/>
        <v>2018 Syd Level 5 Step 2</v>
      </c>
      <c r="N20" t="str">
        <f t="shared" si="10"/>
        <v>2019 Syd Level 5 Step 2</v>
      </c>
      <c r="O20" t="str">
        <f t="shared" si="11"/>
        <v>2020 Syd Level 5 Step 2</v>
      </c>
    </row>
    <row r="21" spans="3:15" x14ac:dyDescent="0.25">
      <c r="C21" s="79" t="s">
        <v>61</v>
      </c>
      <c r="D21" t="str">
        <f t="shared" si="0"/>
        <v>2015 Fre Level 5 Step 3</v>
      </c>
      <c r="E21" t="str">
        <f t="shared" si="1"/>
        <v>2016 Fre Level 5 Step 3</v>
      </c>
      <c r="F21" t="str">
        <f t="shared" si="2"/>
        <v>2017 Fre Level 5 Step 3</v>
      </c>
      <c r="G21" t="str">
        <f t="shared" si="3"/>
        <v>2018 Fre Level 5 Step 3</v>
      </c>
      <c r="H21" t="str">
        <f t="shared" si="4"/>
        <v>2019 Fre Level 5 Step 3</v>
      </c>
      <c r="I21" t="str">
        <f t="shared" si="5"/>
        <v>2020 Fre Level 5 Step 3</v>
      </c>
      <c r="J21" t="str">
        <f t="shared" si="6"/>
        <v>2015 Syd Level 5 Step 3</v>
      </c>
      <c r="K21" t="str">
        <f t="shared" si="7"/>
        <v>2016 Syd Level 5 Step 3</v>
      </c>
      <c r="L21" t="str">
        <f t="shared" si="8"/>
        <v>2017 Syd Level 5 Step 3</v>
      </c>
      <c r="M21" t="str">
        <f t="shared" si="9"/>
        <v>2018 Syd Level 5 Step 3</v>
      </c>
      <c r="N21" t="str">
        <f t="shared" si="10"/>
        <v>2019 Syd Level 5 Step 3</v>
      </c>
      <c r="O21" t="str">
        <f t="shared" si="11"/>
        <v>2020 Syd Level 5 Step 3</v>
      </c>
    </row>
    <row r="22" spans="3:15" x14ac:dyDescent="0.25">
      <c r="C22" s="79" t="s">
        <v>62</v>
      </c>
      <c r="D22" t="str">
        <f t="shared" si="0"/>
        <v>2015 Fre Level 5 Step 4</v>
      </c>
      <c r="E22" t="str">
        <f t="shared" si="1"/>
        <v>2016 Fre Level 5 Step 4</v>
      </c>
      <c r="F22" t="str">
        <f t="shared" si="2"/>
        <v>2017 Fre Level 5 Step 4</v>
      </c>
      <c r="G22" t="str">
        <f t="shared" si="3"/>
        <v>2018 Fre Level 5 Step 4</v>
      </c>
      <c r="H22" t="str">
        <f t="shared" si="4"/>
        <v>2019 Fre Level 5 Step 4</v>
      </c>
      <c r="I22" t="str">
        <f t="shared" si="5"/>
        <v>2020 Fre Level 5 Step 4</v>
      </c>
      <c r="J22" t="str">
        <f t="shared" si="6"/>
        <v>2015 Syd Level 5 Step 4</v>
      </c>
      <c r="K22" t="str">
        <f t="shared" si="7"/>
        <v>2016 Syd Level 5 Step 4</v>
      </c>
      <c r="L22" t="str">
        <f t="shared" si="8"/>
        <v>2017 Syd Level 5 Step 4</v>
      </c>
      <c r="M22" t="str">
        <f t="shared" si="9"/>
        <v>2018 Syd Level 5 Step 4</v>
      </c>
      <c r="N22" t="str">
        <f t="shared" si="10"/>
        <v>2019 Syd Level 5 Step 4</v>
      </c>
      <c r="O22" t="str">
        <f t="shared" si="11"/>
        <v>2020 Syd Level 5 Step 4</v>
      </c>
    </row>
    <row r="23" spans="3:15" x14ac:dyDescent="0.25">
      <c r="C23" s="79" t="s">
        <v>63</v>
      </c>
      <c r="D23" t="str">
        <f t="shared" si="0"/>
        <v>2015 Fre Level 6 Step 1</v>
      </c>
      <c r="E23" t="str">
        <f t="shared" si="1"/>
        <v>2016 Fre Level 6 Step 1</v>
      </c>
      <c r="F23" t="str">
        <f t="shared" si="2"/>
        <v>2017 Fre Level 6 Step 1</v>
      </c>
      <c r="G23" t="str">
        <f t="shared" si="3"/>
        <v>2018 Fre Level 6 Step 1</v>
      </c>
      <c r="H23" t="str">
        <f t="shared" si="4"/>
        <v>2019 Fre Level 6 Step 1</v>
      </c>
      <c r="I23" t="str">
        <f t="shared" si="5"/>
        <v>2020 Fre Level 6 Step 1</v>
      </c>
      <c r="J23" t="str">
        <f t="shared" si="6"/>
        <v>2015 Syd Level 6 Step 1</v>
      </c>
      <c r="K23" t="str">
        <f t="shared" si="7"/>
        <v>2016 Syd Level 6 Step 1</v>
      </c>
      <c r="L23" t="str">
        <f t="shared" si="8"/>
        <v>2017 Syd Level 6 Step 1</v>
      </c>
      <c r="M23" t="str">
        <f t="shared" si="9"/>
        <v>2018 Syd Level 6 Step 1</v>
      </c>
      <c r="N23" t="str">
        <f t="shared" si="10"/>
        <v>2019 Syd Level 6 Step 1</v>
      </c>
      <c r="O23" t="str">
        <f t="shared" si="11"/>
        <v>2020 Syd Level 6 Step 1</v>
      </c>
    </row>
    <row r="24" spans="3:15" x14ac:dyDescent="0.25">
      <c r="C24" s="79" t="s">
        <v>64</v>
      </c>
      <c r="D24" t="str">
        <f t="shared" si="0"/>
        <v>2015 Fre Level 6 Step 2</v>
      </c>
      <c r="E24" t="str">
        <f t="shared" si="1"/>
        <v>2016 Fre Level 6 Step 2</v>
      </c>
      <c r="F24" t="str">
        <f t="shared" si="2"/>
        <v>2017 Fre Level 6 Step 2</v>
      </c>
      <c r="G24" t="str">
        <f t="shared" si="3"/>
        <v>2018 Fre Level 6 Step 2</v>
      </c>
      <c r="H24" t="str">
        <f t="shared" si="4"/>
        <v>2019 Fre Level 6 Step 2</v>
      </c>
      <c r="I24" t="str">
        <f t="shared" si="5"/>
        <v>2020 Fre Level 6 Step 2</v>
      </c>
      <c r="J24" t="str">
        <f t="shared" si="6"/>
        <v>2015 Syd Level 6 Step 2</v>
      </c>
      <c r="K24" t="str">
        <f t="shared" si="7"/>
        <v>2016 Syd Level 6 Step 2</v>
      </c>
      <c r="L24" t="str">
        <f t="shared" si="8"/>
        <v>2017 Syd Level 6 Step 2</v>
      </c>
      <c r="M24" t="str">
        <f t="shared" si="9"/>
        <v>2018 Syd Level 6 Step 2</v>
      </c>
      <c r="N24" t="str">
        <f t="shared" si="10"/>
        <v>2019 Syd Level 6 Step 2</v>
      </c>
      <c r="O24" t="str">
        <f t="shared" si="11"/>
        <v>2020 Syd Level 6 Step 2</v>
      </c>
    </row>
    <row r="25" spans="3:15" x14ac:dyDescent="0.25">
      <c r="C25" s="79" t="s">
        <v>65</v>
      </c>
      <c r="D25" t="str">
        <f t="shared" si="0"/>
        <v>2015 Fre Level 6 Step 3</v>
      </c>
      <c r="E25" t="str">
        <f t="shared" si="1"/>
        <v>2016 Fre Level 6 Step 3</v>
      </c>
      <c r="F25" t="str">
        <f t="shared" si="2"/>
        <v>2017 Fre Level 6 Step 3</v>
      </c>
      <c r="G25" t="str">
        <f t="shared" si="3"/>
        <v>2018 Fre Level 6 Step 3</v>
      </c>
      <c r="H25" t="str">
        <f t="shared" si="4"/>
        <v>2019 Fre Level 6 Step 3</v>
      </c>
      <c r="I25" t="str">
        <f t="shared" si="5"/>
        <v>2020 Fre Level 6 Step 3</v>
      </c>
      <c r="J25" t="str">
        <f t="shared" si="6"/>
        <v>2015 Syd Level 6 Step 3</v>
      </c>
      <c r="K25" t="str">
        <f t="shared" si="7"/>
        <v>2016 Syd Level 6 Step 3</v>
      </c>
      <c r="L25" t="str">
        <f t="shared" si="8"/>
        <v>2017 Syd Level 6 Step 3</v>
      </c>
      <c r="M25" t="str">
        <f t="shared" si="9"/>
        <v>2018 Syd Level 6 Step 3</v>
      </c>
      <c r="N25" t="str">
        <f t="shared" si="10"/>
        <v>2019 Syd Level 6 Step 3</v>
      </c>
      <c r="O25" t="str">
        <f t="shared" si="11"/>
        <v>2020 Syd Level 6 Step 3</v>
      </c>
    </row>
    <row r="26" spans="3:15" x14ac:dyDescent="0.25">
      <c r="C26" s="79" t="s">
        <v>66</v>
      </c>
      <c r="D26" t="str">
        <f t="shared" si="0"/>
        <v>2015 Fre Level 6 Step 4</v>
      </c>
      <c r="E26" t="str">
        <f t="shared" si="1"/>
        <v>2016 Fre Level 6 Step 4</v>
      </c>
      <c r="F26" t="str">
        <f t="shared" si="2"/>
        <v>2017 Fre Level 6 Step 4</v>
      </c>
      <c r="G26" t="str">
        <f t="shared" si="3"/>
        <v>2018 Fre Level 6 Step 4</v>
      </c>
      <c r="H26" t="str">
        <f t="shared" si="4"/>
        <v>2019 Fre Level 6 Step 4</v>
      </c>
      <c r="I26" t="str">
        <f t="shared" si="5"/>
        <v>2020 Fre Level 6 Step 4</v>
      </c>
      <c r="J26" t="str">
        <f t="shared" si="6"/>
        <v>2015 Syd Level 6 Step 4</v>
      </c>
      <c r="K26" t="str">
        <f t="shared" si="7"/>
        <v>2016 Syd Level 6 Step 4</v>
      </c>
      <c r="L26" t="str">
        <f t="shared" si="8"/>
        <v>2017 Syd Level 6 Step 4</v>
      </c>
      <c r="M26" t="str">
        <f t="shared" si="9"/>
        <v>2018 Syd Level 6 Step 4</v>
      </c>
      <c r="N26" t="str">
        <f t="shared" si="10"/>
        <v>2019 Syd Level 6 Step 4</v>
      </c>
      <c r="O26" t="str">
        <f t="shared" si="11"/>
        <v>2020 Syd Level 6 Step 4</v>
      </c>
    </row>
    <row r="27" spans="3:15" x14ac:dyDescent="0.25">
      <c r="C27" s="79" t="s">
        <v>67</v>
      </c>
      <c r="D27" t="str">
        <f t="shared" si="0"/>
        <v>2015 Fre Level 7 Step 1</v>
      </c>
      <c r="E27" t="str">
        <f t="shared" si="1"/>
        <v>2016 Fre Level 7 Step 1</v>
      </c>
      <c r="F27" t="str">
        <f t="shared" si="2"/>
        <v>2017 Fre Level 7 Step 1</v>
      </c>
      <c r="G27" t="str">
        <f t="shared" si="3"/>
        <v>2018 Fre Level 7 Step 1</v>
      </c>
      <c r="H27" t="str">
        <f t="shared" si="4"/>
        <v>2019 Fre Level 7 Step 1</v>
      </c>
      <c r="I27" t="str">
        <f t="shared" si="5"/>
        <v>2020 Fre Level 7 Step 1</v>
      </c>
      <c r="J27" t="str">
        <f t="shared" si="6"/>
        <v>2015 Syd Level 7 Step 1</v>
      </c>
      <c r="K27" t="str">
        <f t="shared" si="7"/>
        <v>2016 Syd Level 7 Step 1</v>
      </c>
      <c r="L27" t="str">
        <f t="shared" si="8"/>
        <v>2017 Syd Level 7 Step 1</v>
      </c>
      <c r="M27" t="str">
        <f t="shared" si="9"/>
        <v>2018 Syd Level 7 Step 1</v>
      </c>
      <c r="N27" t="str">
        <f t="shared" si="10"/>
        <v>2019 Syd Level 7 Step 1</v>
      </c>
      <c r="O27" t="str">
        <f t="shared" si="11"/>
        <v>2020 Syd Level 7 Step 1</v>
      </c>
    </row>
    <row r="28" spans="3:15" x14ac:dyDescent="0.25">
      <c r="C28" s="79" t="s">
        <v>68</v>
      </c>
      <c r="D28" t="str">
        <f t="shared" si="0"/>
        <v>2015 Fre Level 7 Step 2</v>
      </c>
      <c r="E28" t="str">
        <f t="shared" si="1"/>
        <v>2016 Fre Level 7 Step 2</v>
      </c>
      <c r="F28" t="str">
        <f t="shared" si="2"/>
        <v>2017 Fre Level 7 Step 2</v>
      </c>
      <c r="G28" t="str">
        <f t="shared" si="3"/>
        <v>2018 Fre Level 7 Step 2</v>
      </c>
      <c r="H28" t="str">
        <f t="shared" si="4"/>
        <v>2019 Fre Level 7 Step 2</v>
      </c>
      <c r="I28" t="str">
        <f t="shared" si="5"/>
        <v>2020 Fre Level 7 Step 2</v>
      </c>
      <c r="J28" t="str">
        <f t="shared" si="6"/>
        <v>2015 Syd Level 7 Step 2</v>
      </c>
      <c r="K28" t="str">
        <f t="shared" si="7"/>
        <v>2016 Syd Level 7 Step 2</v>
      </c>
      <c r="L28" t="str">
        <f t="shared" si="8"/>
        <v>2017 Syd Level 7 Step 2</v>
      </c>
      <c r="M28" t="str">
        <f t="shared" si="9"/>
        <v>2018 Syd Level 7 Step 2</v>
      </c>
      <c r="N28" t="str">
        <f t="shared" si="10"/>
        <v>2019 Syd Level 7 Step 2</v>
      </c>
      <c r="O28" t="str">
        <f t="shared" si="11"/>
        <v>2020 Syd Level 7 Step 2</v>
      </c>
    </row>
    <row r="29" spans="3:15" x14ac:dyDescent="0.25">
      <c r="C29" s="79" t="s">
        <v>69</v>
      </c>
      <c r="D29" t="str">
        <f t="shared" si="0"/>
        <v>2015 Fre Level 7 Step 3</v>
      </c>
      <c r="E29" t="str">
        <f t="shared" si="1"/>
        <v>2016 Fre Level 7 Step 3</v>
      </c>
      <c r="F29" t="str">
        <f t="shared" si="2"/>
        <v>2017 Fre Level 7 Step 3</v>
      </c>
      <c r="G29" t="str">
        <f t="shared" si="3"/>
        <v>2018 Fre Level 7 Step 3</v>
      </c>
      <c r="H29" t="str">
        <f t="shared" si="4"/>
        <v>2019 Fre Level 7 Step 3</v>
      </c>
      <c r="I29" t="str">
        <f t="shared" si="5"/>
        <v>2020 Fre Level 7 Step 3</v>
      </c>
      <c r="J29" t="str">
        <f t="shared" si="6"/>
        <v>2015 Syd Level 7 Step 3</v>
      </c>
      <c r="K29" t="str">
        <f t="shared" si="7"/>
        <v>2016 Syd Level 7 Step 3</v>
      </c>
      <c r="L29" t="str">
        <f t="shared" si="8"/>
        <v>2017 Syd Level 7 Step 3</v>
      </c>
      <c r="M29" t="str">
        <f t="shared" si="9"/>
        <v>2018 Syd Level 7 Step 3</v>
      </c>
      <c r="N29" t="str">
        <f t="shared" si="10"/>
        <v>2019 Syd Level 7 Step 3</v>
      </c>
      <c r="O29" t="str">
        <f t="shared" si="11"/>
        <v>2020 Syd Level 7 Step 3</v>
      </c>
    </row>
    <row r="30" spans="3:15" x14ac:dyDescent="0.25">
      <c r="C30" s="79" t="s">
        <v>70</v>
      </c>
      <c r="D30" t="str">
        <f t="shared" si="0"/>
        <v>2015 Fre Level 7 Step 4</v>
      </c>
      <c r="E30" t="str">
        <f t="shared" si="1"/>
        <v>2016 Fre Level 7 Step 4</v>
      </c>
      <c r="F30" t="str">
        <f t="shared" si="2"/>
        <v>2017 Fre Level 7 Step 4</v>
      </c>
      <c r="G30" t="str">
        <f t="shared" si="3"/>
        <v>2018 Fre Level 7 Step 4</v>
      </c>
      <c r="H30" t="str">
        <f t="shared" si="4"/>
        <v>2019 Fre Level 7 Step 4</v>
      </c>
      <c r="I30" t="str">
        <f t="shared" si="5"/>
        <v>2020 Fre Level 7 Step 4</v>
      </c>
      <c r="J30" t="str">
        <f t="shared" si="6"/>
        <v>2015 Syd Level 7 Step 4</v>
      </c>
      <c r="K30" t="str">
        <f t="shared" si="7"/>
        <v>2016 Syd Level 7 Step 4</v>
      </c>
      <c r="L30" t="str">
        <f t="shared" si="8"/>
        <v>2017 Syd Level 7 Step 4</v>
      </c>
      <c r="M30" t="str">
        <f t="shared" si="9"/>
        <v>2018 Syd Level 7 Step 4</v>
      </c>
      <c r="N30" t="str">
        <f t="shared" si="10"/>
        <v>2019 Syd Level 7 Step 4</v>
      </c>
      <c r="O30" t="str">
        <f t="shared" si="11"/>
        <v>2020 Syd Level 7 Step 4</v>
      </c>
    </row>
    <row r="31" spans="3:15" x14ac:dyDescent="0.25">
      <c r="C31" s="79" t="s">
        <v>71</v>
      </c>
      <c r="D31" t="str">
        <f t="shared" si="0"/>
        <v>2015 Fre Level 8 Step 1</v>
      </c>
      <c r="E31" t="str">
        <f t="shared" si="1"/>
        <v>2016 Fre Level 8 Step 1</v>
      </c>
      <c r="F31" t="str">
        <f t="shared" si="2"/>
        <v>2017 Fre Level 8 Step 1</v>
      </c>
      <c r="G31" t="str">
        <f t="shared" si="3"/>
        <v>2018 Fre Level 8 Step 1</v>
      </c>
      <c r="H31" t="str">
        <f t="shared" si="4"/>
        <v>2019 Fre Level 8 Step 1</v>
      </c>
      <c r="I31" t="str">
        <f t="shared" si="5"/>
        <v>2020 Fre Level 8 Step 1</v>
      </c>
      <c r="J31" t="str">
        <f t="shared" si="6"/>
        <v>2015 Syd Level 8 Step 1</v>
      </c>
      <c r="K31" t="str">
        <f t="shared" si="7"/>
        <v>2016 Syd Level 8 Step 1</v>
      </c>
      <c r="L31" t="str">
        <f t="shared" si="8"/>
        <v>2017 Syd Level 8 Step 1</v>
      </c>
      <c r="M31" t="str">
        <f t="shared" si="9"/>
        <v>2018 Syd Level 8 Step 1</v>
      </c>
      <c r="N31" t="str">
        <f t="shared" si="10"/>
        <v>2019 Syd Level 8 Step 1</v>
      </c>
      <c r="O31" t="str">
        <f t="shared" si="11"/>
        <v>2020 Syd Level 8 Step 1</v>
      </c>
    </row>
    <row r="32" spans="3:15" x14ac:dyDescent="0.25">
      <c r="C32" s="79" t="s">
        <v>72</v>
      </c>
      <c r="D32" t="str">
        <f t="shared" si="0"/>
        <v>2015 Fre Level 8 Step 2</v>
      </c>
      <c r="E32" t="str">
        <f t="shared" si="1"/>
        <v>2016 Fre Level 8 Step 2</v>
      </c>
      <c r="F32" t="str">
        <f t="shared" si="2"/>
        <v>2017 Fre Level 8 Step 2</v>
      </c>
      <c r="G32" t="str">
        <f t="shared" si="3"/>
        <v>2018 Fre Level 8 Step 2</v>
      </c>
      <c r="H32" t="str">
        <f t="shared" si="4"/>
        <v>2019 Fre Level 8 Step 2</v>
      </c>
      <c r="I32" t="str">
        <f t="shared" si="5"/>
        <v>2020 Fre Level 8 Step 2</v>
      </c>
      <c r="J32" t="str">
        <f t="shared" si="6"/>
        <v>2015 Syd Level 8 Step 2</v>
      </c>
      <c r="K32" t="str">
        <f t="shared" si="7"/>
        <v>2016 Syd Level 8 Step 2</v>
      </c>
      <c r="L32" t="str">
        <f t="shared" si="8"/>
        <v>2017 Syd Level 8 Step 2</v>
      </c>
      <c r="M32" t="str">
        <f t="shared" si="9"/>
        <v>2018 Syd Level 8 Step 2</v>
      </c>
      <c r="N32" t="str">
        <f t="shared" si="10"/>
        <v>2019 Syd Level 8 Step 2</v>
      </c>
      <c r="O32" t="str">
        <f t="shared" si="11"/>
        <v>2020 Syd Level 8 Step 2</v>
      </c>
    </row>
    <row r="33" spans="3:15" x14ac:dyDescent="0.25">
      <c r="C33" s="79" t="s">
        <v>73</v>
      </c>
      <c r="D33" t="str">
        <f t="shared" si="0"/>
        <v>2015 Fre Level 8 Step 3</v>
      </c>
      <c r="E33" t="str">
        <f t="shared" si="1"/>
        <v>2016 Fre Level 8 Step 3</v>
      </c>
      <c r="F33" t="str">
        <f t="shared" si="2"/>
        <v>2017 Fre Level 8 Step 3</v>
      </c>
      <c r="G33" t="str">
        <f t="shared" si="3"/>
        <v>2018 Fre Level 8 Step 3</v>
      </c>
      <c r="H33" t="str">
        <f t="shared" si="4"/>
        <v>2019 Fre Level 8 Step 3</v>
      </c>
      <c r="I33" t="str">
        <f t="shared" si="5"/>
        <v>2020 Fre Level 8 Step 3</v>
      </c>
      <c r="J33" t="str">
        <f t="shared" si="6"/>
        <v>2015 Syd Level 8 Step 3</v>
      </c>
      <c r="K33" t="str">
        <f t="shared" si="7"/>
        <v>2016 Syd Level 8 Step 3</v>
      </c>
      <c r="L33" t="str">
        <f t="shared" si="8"/>
        <v>2017 Syd Level 8 Step 3</v>
      </c>
      <c r="M33" t="str">
        <f t="shared" si="9"/>
        <v>2018 Syd Level 8 Step 3</v>
      </c>
      <c r="N33" t="str">
        <f t="shared" si="10"/>
        <v>2019 Syd Level 8 Step 3</v>
      </c>
      <c r="O33" t="str">
        <f t="shared" si="11"/>
        <v>2020 Syd Level 8 Step 3</v>
      </c>
    </row>
    <row r="34" spans="3:15" x14ac:dyDescent="0.25">
      <c r="C34" s="79" t="s">
        <v>74</v>
      </c>
      <c r="D34" t="str">
        <f t="shared" si="0"/>
        <v>2015 Fre Level 8 Step 4</v>
      </c>
      <c r="E34" t="str">
        <f t="shared" si="1"/>
        <v>2016 Fre Level 8 Step 4</v>
      </c>
      <c r="F34" t="str">
        <f t="shared" si="2"/>
        <v>2017 Fre Level 8 Step 4</v>
      </c>
      <c r="G34" t="str">
        <f t="shared" si="3"/>
        <v>2018 Fre Level 8 Step 4</v>
      </c>
      <c r="H34" t="str">
        <f t="shared" si="4"/>
        <v>2019 Fre Level 8 Step 4</v>
      </c>
      <c r="I34" t="str">
        <f t="shared" si="5"/>
        <v>2020 Fre Level 8 Step 4</v>
      </c>
      <c r="J34" t="str">
        <f t="shared" si="6"/>
        <v>2015 Syd Level 8 Step 4</v>
      </c>
      <c r="K34" t="str">
        <f t="shared" si="7"/>
        <v>2016 Syd Level 8 Step 4</v>
      </c>
      <c r="L34" t="str">
        <f t="shared" si="8"/>
        <v>2017 Syd Level 8 Step 4</v>
      </c>
      <c r="M34" t="str">
        <f t="shared" si="9"/>
        <v>2018 Syd Level 8 Step 4</v>
      </c>
      <c r="N34" t="str">
        <f t="shared" si="10"/>
        <v>2019 Syd Level 8 Step 4</v>
      </c>
      <c r="O34" t="str">
        <f t="shared" si="11"/>
        <v>2020 Syd Level 8 Step 4</v>
      </c>
    </row>
    <row r="35" spans="3:15" x14ac:dyDescent="0.25">
      <c r="C35" s="79" t="s">
        <v>75</v>
      </c>
      <c r="D35" t="str">
        <f t="shared" si="0"/>
        <v>2015 Fre Level 9 Step 1</v>
      </c>
      <c r="E35" t="str">
        <f t="shared" si="1"/>
        <v>2016 Fre Level 9 Step 1</v>
      </c>
      <c r="F35" t="str">
        <f t="shared" si="2"/>
        <v>2017 Fre Level 9 Step 1</v>
      </c>
      <c r="G35" t="str">
        <f t="shared" si="3"/>
        <v>2018 Fre Level 9 Step 1</v>
      </c>
      <c r="H35" t="str">
        <f t="shared" si="4"/>
        <v>2019 Fre Level 9 Step 1</v>
      </c>
      <c r="I35" t="str">
        <f t="shared" si="5"/>
        <v>2020 Fre Level 9 Step 1</v>
      </c>
      <c r="J35" t="str">
        <f t="shared" si="6"/>
        <v>2015 Syd Level 9 Step 1</v>
      </c>
      <c r="K35" t="str">
        <f t="shared" si="7"/>
        <v>2016 Syd Level 9 Step 1</v>
      </c>
      <c r="L35" t="str">
        <f t="shared" si="8"/>
        <v>2017 Syd Level 9 Step 1</v>
      </c>
      <c r="M35" t="str">
        <f t="shared" si="9"/>
        <v>2018 Syd Level 9 Step 1</v>
      </c>
      <c r="N35" t="str">
        <f t="shared" si="10"/>
        <v>2019 Syd Level 9 Step 1</v>
      </c>
      <c r="O35" t="str">
        <f t="shared" si="11"/>
        <v>2020 Syd Level 9 Step 1</v>
      </c>
    </row>
    <row r="36" spans="3:15" x14ac:dyDescent="0.25">
      <c r="C36" s="79" t="s">
        <v>76</v>
      </c>
      <c r="D36" t="str">
        <f t="shared" si="0"/>
        <v>2015 Fre Level 9 Step 2</v>
      </c>
      <c r="E36" t="str">
        <f t="shared" si="1"/>
        <v>2016 Fre Level 9 Step 2</v>
      </c>
      <c r="F36" t="str">
        <f t="shared" si="2"/>
        <v>2017 Fre Level 9 Step 2</v>
      </c>
      <c r="G36" t="str">
        <f t="shared" si="3"/>
        <v>2018 Fre Level 9 Step 2</v>
      </c>
      <c r="H36" t="str">
        <f t="shared" si="4"/>
        <v>2019 Fre Level 9 Step 2</v>
      </c>
      <c r="I36" t="str">
        <f t="shared" si="5"/>
        <v>2020 Fre Level 9 Step 2</v>
      </c>
      <c r="J36" t="str">
        <f t="shared" si="6"/>
        <v>2015 Syd Level 9 Step 2</v>
      </c>
      <c r="K36" t="str">
        <f t="shared" si="7"/>
        <v>2016 Syd Level 9 Step 2</v>
      </c>
      <c r="L36" t="str">
        <f t="shared" si="8"/>
        <v>2017 Syd Level 9 Step 2</v>
      </c>
      <c r="M36" t="str">
        <f t="shared" si="9"/>
        <v>2018 Syd Level 9 Step 2</v>
      </c>
      <c r="N36" t="str">
        <f t="shared" si="10"/>
        <v>2019 Syd Level 9 Step 2</v>
      </c>
      <c r="O36" t="str">
        <f t="shared" si="11"/>
        <v>2020 Syd Level 9 Step 2</v>
      </c>
    </row>
    <row r="37" spans="3:15" x14ac:dyDescent="0.25">
      <c r="C37" s="79" t="s">
        <v>77</v>
      </c>
      <c r="D37" t="str">
        <f t="shared" si="0"/>
        <v>2015 Fre Level 9 Step 3</v>
      </c>
      <c r="E37" t="str">
        <f t="shared" si="1"/>
        <v>2016 Fre Level 9 Step 3</v>
      </c>
      <c r="F37" t="str">
        <f t="shared" si="2"/>
        <v>2017 Fre Level 9 Step 3</v>
      </c>
      <c r="G37" t="str">
        <f t="shared" si="3"/>
        <v>2018 Fre Level 9 Step 3</v>
      </c>
      <c r="H37" t="str">
        <f t="shared" si="4"/>
        <v>2019 Fre Level 9 Step 3</v>
      </c>
      <c r="I37" t="str">
        <f t="shared" si="5"/>
        <v>2020 Fre Level 9 Step 3</v>
      </c>
      <c r="J37" t="str">
        <f t="shared" si="6"/>
        <v>2015 Syd Level 9 Step 3</v>
      </c>
      <c r="K37" t="str">
        <f t="shared" si="7"/>
        <v>2016 Syd Level 9 Step 3</v>
      </c>
      <c r="L37" t="str">
        <f t="shared" si="8"/>
        <v>2017 Syd Level 9 Step 3</v>
      </c>
      <c r="M37" t="str">
        <f t="shared" si="9"/>
        <v>2018 Syd Level 9 Step 3</v>
      </c>
      <c r="N37" t="str">
        <f t="shared" si="10"/>
        <v>2019 Syd Level 9 Step 3</v>
      </c>
      <c r="O37" t="str">
        <f t="shared" si="11"/>
        <v>2020 Syd Level 9 Step 3</v>
      </c>
    </row>
    <row r="38" spans="3:15" x14ac:dyDescent="0.25">
      <c r="C38" s="79" t="s">
        <v>78</v>
      </c>
      <c r="D38" t="str">
        <f t="shared" si="0"/>
        <v>2015 Fre Level 9 Step 4</v>
      </c>
      <c r="E38" t="str">
        <f t="shared" si="1"/>
        <v>2016 Fre Level 9 Step 4</v>
      </c>
      <c r="F38" t="str">
        <f t="shared" si="2"/>
        <v>2017 Fre Level 9 Step 4</v>
      </c>
      <c r="G38" t="str">
        <f t="shared" si="3"/>
        <v>2018 Fre Level 9 Step 4</v>
      </c>
      <c r="H38" t="str">
        <f t="shared" si="4"/>
        <v>2019 Fre Level 9 Step 4</v>
      </c>
      <c r="I38" t="str">
        <f t="shared" si="5"/>
        <v>2020 Fre Level 9 Step 4</v>
      </c>
      <c r="J38" t="str">
        <f t="shared" si="6"/>
        <v>2015 Syd Level 9 Step 4</v>
      </c>
      <c r="K38" t="str">
        <f t="shared" si="7"/>
        <v>2016 Syd Level 9 Step 4</v>
      </c>
      <c r="L38" t="str">
        <f t="shared" si="8"/>
        <v>2017 Syd Level 9 Step 4</v>
      </c>
      <c r="M38" t="str">
        <f t="shared" si="9"/>
        <v>2018 Syd Level 9 Step 4</v>
      </c>
      <c r="N38" t="str">
        <f t="shared" si="10"/>
        <v>2019 Syd Level 9 Step 4</v>
      </c>
      <c r="O38" t="str">
        <f t="shared" si="11"/>
        <v>2020 Syd Level 9 Step 4</v>
      </c>
    </row>
    <row r="39" spans="3:15" x14ac:dyDescent="0.25">
      <c r="C39" s="81" t="s">
        <v>121</v>
      </c>
      <c r="D39" t="str">
        <f t="shared" si="0"/>
        <v>2015 Fre Level 10 (Award Base)</v>
      </c>
      <c r="E39" t="str">
        <f t="shared" si="1"/>
        <v>2016 Fre Level 10 (Award Base)</v>
      </c>
      <c r="F39" t="str">
        <f t="shared" si="2"/>
        <v>2017 Fre Level 10 (Award Base)</v>
      </c>
      <c r="G39" t="str">
        <f t="shared" si="3"/>
        <v>2018 Fre Level 10 (Award Base)</v>
      </c>
      <c r="H39" t="str">
        <f t="shared" si="4"/>
        <v>2019 Fre Level 10 (Award Base)</v>
      </c>
      <c r="I39" t="str">
        <f t="shared" si="5"/>
        <v>2020 Fre Level 10 (Award Base)</v>
      </c>
      <c r="J39" t="str">
        <f t="shared" si="6"/>
        <v>2015 Syd Level 10 (Award Base)</v>
      </c>
      <c r="K39" t="str">
        <f t="shared" si="7"/>
        <v>2016 Syd Level 10 (Award Base)</v>
      </c>
      <c r="L39" t="str">
        <f t="shared" si="8"/>
        <v>2017 Syd Level 10 (Award Base)</v>
      </c>
      <c r="M39" t="str">
        <f t="shared" si="9"/>
        <v>2018 Syd Level 10 (Award Base)</v>
      </c>
      <c r="N39" t="str">
        <f t="shared" si="10"/>
        <v>2019 Syd Level 10 (Award Base)</v>
      </c>
      <c r="O39" t="str">
        <f t="shared" si="11"/>
        <v>2020 Syd Level 10 (Award Base)</v>
      </c>
    </row>
    <row r="40" spans="3:15" x14ac:dyDescent="0.25">
      <c r="C40" s="79" t="s">
        <v>80</v>
      </c>
      <c r="D40" t="str">
        <f t="shared" si="0"/>
        <v>2015 Fre Level 10 Gr 1 Step 1</v>
      </c>
      <c r="E40" t="str">
        <f t="shared" si="1"/>
        <v>2016 Fre Level 10 Gr 1 Step 1</v>
      </c>
      <c r="F40" t="str">
        <f t="shared" si="2"/>
        <v>2017 Fre Level 10 Gr 1 Step 1</v>
      </c>
      <c r="G40" t="str">
        <f t="shared" si="3"/>
        <v>2018 Fre Level 10 Gr 1 Step 1</v>
      </c>
      <c r="H40" t="str">
        <f t="shared" si="4"/>
        <v>2019 Fre Level 10 Gr 1 Step 1</v>
      </c>
      <c r="I40" t="str">
        <f t="shared" si="5"/>
        <v>2020 Fre Level 10 Gr 1 Step 1</v>
      </c>
      <c r="J40" t="str">
        <f t="shared" si="6"/>
        <v>2015 Syd Level 10 Gr 1 Step 1</v>
      </c>
      <c r="K40" t="str">
        <f t="shared" si="7"/>
        <v>2016 Syd Level 10 Gr 1 Step 1</v>
      </c>
      <c r="L40" t="str">
        <f t="shared" si="8"/>
        <v>2017 Syd Level 10 Gr 1 Step 1</v>
      </c>
      <c r="M40" t="str">
        <f t="shared" si="9"/>
        <v>2018 Syd Level 10 Gr 1 Step 1</v>
      </c>
      <c r="N40" t="str">
        <f t="shared" si="10"/>
        <v>2019 Syd Level 10 Gr 1 Step 1</v>
      </c>
      <c r="O40" t="str">
        <f t="shared" si="11"/>
        <v>2020 Syd Level 10 Gr 1 Step 1</v>
      </c>
    </row>
    <row r="41" spans="3:15" x14ac:dyDescent="0.25">
      <c r="C41" s="79" t="s">
        <v>81</v>
      </c>
      <c r="D41" t="str">
        <f t="shared" si="0"/>
        <v>2015 Fre Level 10 Gr 1 Step 2</v>
      </c>
      <c r="E41" t="str">
        <f t="shared" si="1"/>
        <v>2016 Fre Level 10 Gr 1 Step 2</v>
      </c>
      <c r="F41" t="str">
        <f t="shared" si="2"/>
        <v>2017 Fre Level 10 Gr 1 Step 2</v>
      </c>
      <c r="G41" t="str">
        <f t="shared" si="3"/>
        <v>2018 Fre Level 10 Gr 1 Step 2</v>
      </c>
      <c r="H41" t="str">
        <f t="shared" si="4"/>
        <v>2019 Fre Level 10 Gr 1 Step 2</v>
      </c>
      <c r="I41" t="str">
        <f t="shared" si="5"/>
        <v>2020 Fre Level 10 Gr 1 Step 2</v>
      </c>
      <c r="J41" t="str">
        <f t="shared" si="6"/>
        <v>2015 Syd Level 10 Gr 1 Step 2</v>
      </c>
      <c r="K41" t="str">
        <f t="shared" si="7"/>
        <v>2016 Syd Level 10 Gr 1 Step 2</v>
      </c>
      <c r="L41" t="str">
        <f t="shared" si="8"/>
        <v>2017 Syd Level 10 Gr 1 Step 2</v>
      </c>
      <c r="M41" t="str">
        <f t="shared" si="9"/>
        <v>2018 Syd Level 10 Gr 1 Step 2</v>
      </c>
      <c r="N41" t="str">
        <f t="shared" si="10"/>
        <v>2019 Syd Level 10 Gr 1 Step 2</v>
      </c>
      <c r="O41" t="str">
        <f t="shared" si="11"/>
        <v>2020 Syd Level 10 Gr 1 Step 2</v>
      </c>
    </row>
    <row r="42" spans="3:15" x14ac:dyDescent="0.25">
      <c r="C42" s="79" t="s">
        <v>82</v>
      </c>
      <c r="D42" t="str">
        <f t="shared" si="0"/>
        <v>2015 Fre Level 10 Gr 1 Step 3</v>
      </c>
      <c r="E42" t="str">
        <f t="shared" si="1"/>
        <v>2016 Fre Level 10 Gr 1 Step 3</v>
      </c>
      <c r="F42" t="str">
        <f t="shared" si="2"/>
        <v>2017 Fre Level 10 Gr 1 Step 3</v>
      </c>
      <c r="G42" t="str">
        <f t="shared" si="3"/>
        <v>2018 Fre Level 10 Gr 1 Step 3</v>
      </c>
      <c r="H42" t="str">
        <f t="shared" si="4"/>
        <v>2019 Fre Level 10 Gr 1 Step 3</v>
      </c>
      <c r="I42" t="str">
        <f t="shared" si="5"/>
        <v>2020 Fre Level 10 Gr 1 Step 3</v>
      </c>
      <c r="J42" t="str">
        <f t="shared" si="6"/>
        <v>2015 Syd Level 10 Gr 1 Step 3</v>
      </c>
      <c r="K42" t="str">
        <f t="shared" si="7"/>
        <v>2016 Syd Level 10 Gr 1 Step 3</v>
      </c>
      <c r="L42" t="str">
        <f t="shared" si="8"/>
        <v>2017 Syd Level 10 Gr 1 Step 3</v>
      </c>
      <c r="M42" t="str">
        <f t="shared" si="9"/>
        <v>2018 Syd Level 10 Gr 1 Step 3</v>
      </c>
      <c r="N42" t="str">
        <f t="shared" si="10"/>
        <v>2019 Syd Level 10 Gr 1 Step 3</v>
      </c>
      <c r="O42" t="str">
        <f t="shared" si="11"/>
        <v>2020 Syd Level 10 Gr 1 Step 3</v>
      </c>
    </row>
    <row r="43" spans="3:15" x14ac:dyDescent="0.25">
      <c r="C43" s="79" t="s">
        <v>83</v>
      </c>
      <c r="D43" t="str">
        <f t="shared" si="0"/>
        <v>2015 Fre Level 10 Gr 2 Step 1</v>
      </c>
      <c r="E43" t="str">
        <f t="shared" si="1"/>
        <v>2016 Fre Level 10 Gr 2 Step 1</v>
      </c>
      <c r="F43" t="str">
        <f t="shared" si="2"/>
        <v>2017 Fre Level 10 Gr 2 Step 1</v>
      </c>
      <c r="G43" t="str">
        <f t="shared" si="3"/>
        <v>2018 Fre Level 10 Gr 2 Step 1</v>
      </c>
      <c r="H43" t="str">
        <f t="shared" si="4"/>
        <v>2019 Fre Level 10 Gr 2 Step 1</v>
      </c>
      <c r="I43" t="str">
        <f t="shared" si="5"/>
        <v>2020 Fre Level 10 Gr 2 Step 1</v>
      </c>
      <c r="J43" t="str">
        <f t="shared" si="6"/>
        <v>2015 Syd Level 10 Gr 2 Step 1</v>
      </c>
      <c r="K43" t="str">
        <f t="shared" si="7"/>
        <v>2016 Syd Level 10 Gr 2 Step 1</v>
      </c>
      <c r="L43" t="str">
        <f t="shared" si="8"/>
        <v>2017 Syd Level 10 Gr 2 Step 1</v>
      </c>
      <c r="M43" t="str">
        <f t="shared" si="9"/>
        <v>2018 Syd Level 10 Gr 2 Step 1</v>
      </c>
      <c r="N43" t="str">
        <f t="shared" si="10"/>
        <v>2019 Syd Level 10 Gr 2 Step 1</v>
      </c>
      <c r="O43" t="str">
        <f t="shared" si="11"/>
        <v>2020 Syd Level 10 Gr 2 Step 1</v>
      </c>
    </row>
    <row r="44" spans="3:15" x14ac:dyDescent="0.25">
      <c r="C44" s="79" t="s">
        <v>84</v>
      </c>
      <c r="D44" t="str">
        <f t="shared" si="0"/>
        <v>2015 Fre Level 10 Gr 2 Step 2</v>
      </c>
      <c r="E44" t="str">
        <f t="shared" si="1"/>
        <v>2016 Fre Level 10 Gr 2 Step 2</v>
      </c>
      <c r="F44" t="str">
        <f t="shared" si="2"/>
        <v>2017 Fre Level 10 Gr 2 Step 2</v>
      </c>
      <c r="G44" t="str">
        <f t="shared" si="3"/>
        <v>2018 Fre Level 10 Gr 2 Step 2</v>
      </c>
      <c r="H44" t="str">
        <f t="shared" si="4"/>
        <v>2019 Fre Level 10 Gr 2 Step 2</v>
      </c>
      <c r="I44" t="str">
        <f t="shared" si="5"/>
        <v>2020 Fre Level 10 Gr 2 Step 2</v>
      </c>
      <c r="J44" t="str">
        <f t="shared" si="6"/>
        <v>2015 Syd Level 10 Gr 2 Step 2</v>
      </c>
      <c r="K44" t="str">
        <f t="shared" si="7"/>
        <v>2016 Syd Level 10 Gr 2 Step 2</v>
      </c>
      <c r="L44" t="str">
        <f t="shared" si="8"/>
        <v>2017 Syd Level 10 Gr 2 Step 2</v>
      </c>
      <c r="M44" t="str">
        <f t="shared" si="9"/>
        <v>2018 Syd Level 10 Gr 2 Step 2</v>
      </c>
      <c r="N44" t="str">
        <f t="shared" si="10"/>
        <v>2019 Syd Level 10 Gr 2 Step 2</v>
      </c>
      <c r="O44" t="str">
        <f t="shared" si="11"/>
        <v>2020 Syd Level 10 Gr 2 Step 2</v>
      </c>
    </row>
    <row r="45" spans="3:15" x14ac:dyDescent="0.25">
      <c r="C45" s="79" t="s">
        <v>85</v>
      </c>
      <c r="D45" t="str">
        <f t="shared" si="0"/>
        <v>2015 Fre Level 10 Gr 2 Step 3</v>
      </c>
      <c r="E45" t="str">
        <f t="shared" si="1"/>
        <v>2016 Fre Level 10 Gr 2 Step 3</v>
      </c>
      <c r="F45" t="str">
        <f t="shared" si="2"/>
        <v>2017 Fre Level 10 Gr 2 Step 3</v>
      </c>
      <c r="G45" t="str">
        <f t="shared" si="3"/>
        <v>2018 Fre Level 10 Gr 2 Step 3</v>
      </c>
      <c r="H45" t="str">
        <f t="shared" si="4"/>
        <v>2019 Fre Level 10 Gr 2 Step 3</v>
      </c>
      <c r="I45" t="str">
        <f t="shared" si="5"/>
        <v>2020 Fre Level 10 Gr 2 Step 3</v>
      </c>
      <c r="J45" t="str">
        <f t="shared" si="6"/>
        <v>2015 Syd Level 10 Gr 2 Step 3</v>
      </c>
      <c r="K45" t="str">
        <f t="shared" si="7"/>
        <v>2016 Syd Level 10 Gr 2 Step 3</v>
      </c>
      <c r="L45" t="str">
        <f t="shared" si="8"/>
        <v>2017 Syd Level 10 Gr 2 Step 3</v>
      </c>
      <c r="M45" t="str">
        <f t="shared" si="9"/>
        <v>2018 Syd Level 10 Gr 2 Step 3</v>
      </c>
      <c r="N45" t="str">
        <f t="shared" si="10"/>
        <v>2019 Syd Level 10 Gr 2 Step 3</v>
      </c>
      <c r="O45" t="str">
        <f t="shared" si="11"/>
        <v>2020 Syd Level 10 Gr 2 Step 3</v>
      </c>
    </row>
    <row r="46" spans="3:15" x14ac:dyDescent="0.25">
      <c r="C46" s="79" t="s">
        <v>86</v>
      </c>
      <c r="D46" t="str">
        <f t="shared" si="0"/>
        <v>2015 Fre Level 10 Gr 3 Step 1</v>
      </c>
      <c r="E46" t="str">
        <f t="shared" si="1"/>
        <v>2016 Fre Level 10 Gr 3 Step 1</v>
      </c>
      <c r="F46" t="str">
        <f t="shared" si="2"/>
        <v>2017 Fre Level 10 Gr 3 Step 1</v>
      </c>
      <c r="G46" t="str">
        <f t="shared" si="3"/>
        <v>2018 Fre Level 10 Gr 3 Step 1</v>
      </c>
      <c r="H46" t="str">
        <f t="shared" si="4"/>
        <v>2019 Fre Level 10 Gr 3 Step 1</v>
      </c>
      <c r="I46" t="str">
        <f t="shared" si="5"/>
        <v>2020 Fre Level 10 Gr 3 Step 1</v>
      </c>
      <c r="J46" t="str">
        <f t="shared" si="6"/>
        <v>2015 Syd Level 10 Gr 3 Step 1</v>
      </c>
      <c r="K46" t="str">
        <f t="shared" si="7"/>
        <v>2016 Syd Level 10 Gr 3 Step 1</v>
      </c>
      <c r="L46" t="str">
        <f t="shared" si="8"/>
        <v>2017 Syd Level 10 Gr 3 Step 1</v>
      </c>
      <c r="M46" t="str">
        <f t="shared" si="9"/>
        <v>2018 Syd Level 10 Gr 3 Step 1</v>
      </c>
      <c r="N46" t="str">
        <f t="shared" si="10"/>
        <v>2019 Syd Level 10 Gr 3 Step 1</v>
      </c>
      <c r="O46" t="str">
        <f t="shared" si="11"/>
        <v>2020 Syd Level 10 Gr 3 Step 1</v>
      </c>
    </row>
    <row r="47" spans="3:15" x14ac:dyDescent="0.25">
      <c r="C47" s="79" t="s">
        <v>87</v>
      </c>
      <c r="D47" t="str">
        <f t="shared" si="0"/>
        <v>2015 Fre Level 10 Gr 3 Step 2</v>
      </c>
      <c r="E47" t="str">
        <f t="shared" si="1"/>
        <v>2016 Fre Level 10 Gr 3 Step 2</v>
      </c>
      <c r="F47" t="str">
        <f t="shared" si="2"/>
        <v>2017 Fre Level 10 Gr 3 Step 2</v>
      </c>
      <c r="G47" t="str">
        <f t="shared" si="3"/>
        <v>2018 Fre Level 10 Gr 3 Step 2</v>
      </c>
      <c r="H47" t="str">
        <f t="shared" si="4"/>
        <v>2019 Fre Level 10 Gr 3 Step 2</v>
      </c>
      <c r="I47" t="str">
        <f t="shared" si="5"/>
        <v>2020 Fre Level 10 Gr 3 Step 2</v>
      </c>
      <c r="J47" t="str">
        <f t="shared" si="6"/>
        <v>2015 Syd Level 10 Gr 3 Step 2</v>
      </c>
      <c r="K47" t="str">
        <f t="shared" si="7"/>
        <v>2016 Syd Level 10 Gr 3 Step 2</v>
      </c>
      <c r="L47" t="str">
        <f t="shared" si="8"/>
        <v>2017 Syd Level 10 Gr 3 Step 2</v>
      </c>
      <c r="M47" t="str">
        <f t="shared" si="9"/>
        <v>2018 Syd Level 10 Gr 3 Step 2</v>
      </c>
      <c r="N47" t="str">
        <f t="shared" si="10"/>
        <v>2019 Syd Level 10 Gr 3 Step 2</v>
      </c>
      <c r="O47" t="str">
        <f t="shared" si="11"/>
        <v>2020 Syd Level 10 Gr 3 Step 2</v>
      </c>
    </row>
    <row r="48" spans="3:15" x14ac:dyDescent="0.25">
      <c r="C48" s="79" t="s">
        <v>88</v>
      </c>
      <c r="D48" t="str">
        <f t="shared" si="0"/>
        <v>2015 Fre Level 10 Gr 3 Step 3</v>
      </c>
      <c r="E48" t="str">
        <f t="shared" si="1"/>
        <v>2016 Fre Level 10 Gr 3 Step 3</v>
      </c>
      <c r="F48" t="str">
        <f t="shared" si="2"/>
        <v>2017 Fre Level 10 Gr 3 Step 3</v>
      </c>
      <c r="G48" t="str">
        <f t="shared" si="3"/>
        <v>2018 Fre Level 10 Gr 3 Step 3</v>
      </c>
      <c r="H48" t="str">
        <f t="shared" si="4"/>
        <v>2019 Fre Level 10 Gr 3 Step 3</v>
      </c>
      <c r="I48" t="str">
        <f t="shared" si="5"/>
        <v>2020 Fre Level 10 Gr 3 Step 3</v>
      </c>
      <c r="J48" t="str">
        <f t="shared" si="6"/>
        <v>2015 Syd Level 10 Gr 3 Step 3</v>
      </c>
      <c r="K48" t="str">
        <f t="shared" si="7"/>
        <v>2016 Syd Level 10 Gr 3 Step 3</v>
      </c>
      <c r="L48" t="str">
        <f t="shared" si="8"/>
        <v>2017 Syd Level 10 Gr 3 Step 3</v>
      </c>
      <c r="M48" t="str">
        <f t="shared" si="9"/>
        <v>2018 Syd Level 10 Gr 3 Step 3</v>
      </c>
      <c r="N48" t="str">
        <f t="shared" si="10"/>
        <v>2019 Syd Level 10 Gr 3 Step 3</v>
      </c>
      <c r="O48" t="str">
        <f t="shared" si="11"/>
        <v>2020 Syd Level 10 Gr 3 Step 3</v>
      </c>
    </row>
    <row r="49" spans="3:15" x14ac:dyDescent="0.25">
      <c r="C49" s="79" t="s">
        <v>89</v>
      </c>
      <c r="D49" t="str">
        <f t="shared" si="0"/>
        <v>2015 Fre Level 10 Gr 4 Step 1</v>
      </c>
      <c r="E49" t="str">
        <f t="shared" si="1"/>
        <v>2016 Fre Level 10 Gr 4 Step 1</v>
      </c>
      <c r="F49" t="str">
        <f t="shared" si="2"/>
        <v>2017 Fre Level 10 Gr 4 Step 1</v>
      </c>
      <c r="G49" t="str">
        <f t="shared" si="3"/>
        <v>2018 Fre Level 10 Gr 4 Step 1</v>
      </c>
      <c r="H49" t="str">
        <f t="shared" si="4"/>
        <v>2019 Fre Level 10 Gr 4 Step 1</v>
      </c>
      <c r="I49" t="str">
        <f t="shared" si="5"/>
        <v>2020 Fre Level 10 Gr 4 Step 1</v>
      </c>
      <c r="J49" t="str">
        <f t="shared" si="6"/>
        <v>2015 Syd Level 10 Gr 4 Step 1</v>
      </c>
      <c r="K49" t="str">
        <f t="shared" si="7"/>
        <v>2016 Syd Level 10 Gr 4 Step 1</v>
      </c>
      <c r="L49" t="str">
        <f t="shared" si="8"/>
        <v>2017 Syd Level 10 Gr 4 Step 1</v>
      </c>
      <c r="M49" t="str">
        <f t="shared" si="9"/>
        <v>2018 Syd Level 10 Gr 4 Step 1</v>
      </c>
      <c r="N49" t="str">
        <f t="shared" si="10"/>
        <v>2019 Syd Level 10 Gr 4 Step 1</v>
      </c>
      <c r="O49" t="str">
        <f t="shared" si="11"/>
        <v>2020 Syd Level 10 Gr 4 Step 1</v>
      </c>
    </row>
    <row r="50" spans="3:15" x14ac:dyDescent="0.25">
      <c r="C50" s="79" t="s">
        <v>90</v>
      </c>
      <c r="D50" t="str">
        <f t="shared" si="0"/>
        <v>2015 Fre Level 10 Gr 4 Step 2</v>
      </c>
      <c r="E50" t="str">
        <f t="shared" si="1"/>
        <v>2016 Fre Level 10 Gr 4 Step 2</v>
      </c>
      <c r="F50" t="str">
        <f t="shared" si="2"/>
        <v>2017 Fre Level 10 Gr 4 Step 2</v>
      </c>
      <c r="G50" t="str">
        <f t="shared" si="3"/>
        <v>2018 Fre Level 10 Gr 4 Step 2</v>
      </c>
      <c r="H50" t="str">
        <f t="shared" si="4"/>
        <v>2019 Fre Level 10 Gr 4 Step 2</v>
      </c>
      <c r="I50" t="str">
        <f t="shared" si="5"/>
        <v>2020 Fre Level 10 Gr 4 Step 2</v>
      </c>
      <c r="J50" t="str">
        <f t="shared" si="6"/>
        <v>2015 Syd Level 10 Gr 4 Step 2</v>
      </c>
      <c r="K50" t="str">
        <f t="shared" si="7"/>
        <v>2016 Syd Level 10 Gr 4 Step 2</v>
      </c>
      <c r="L50" t="str">
        <f t="shared" si="8"/>
        <v>2017 Syd Level 10 Gr 4 Step 2</v>
      </c>
      <c r="M50" t="str">
        <f t="shared" si="9"/>
        <v>2018 Syd Level 10 Gr 4 Step 2</v>
      </c>
      <c r="N50" t="str">
        <f t="shared" si="10"/>
        <v>2019 Syd Level 10 Gr 4 Step 2</v>
      </c>
      <c r="O50" t="str">
        <f t="shared" si="11"/>
        <v>2020 Syd Level 10 Gr 4 Step 2</v>
      </c>
    </row>
    <row r="51" spans="3:15" x14ac:dyDescent="0.25">
      <c r="C51" s="79" t="s">
        <v>91</v>
      </c>
      <c r="D51" t="str">
        <f t="shared" si="0"/>
        <v>2015 Fre Level 10 Gr 4 Step 3</v>
      </c>
      <c r="E51" t="str">
        <f t="shared" si="1"/>
        <v>2016 Fre Level 10 Gr 4 Step 3</v>
      </c>
      <c r="F51" t="str">
        <f t="shared" si="2"/>
        <v>2017 Fre Level 10 Gr 4 Step 3</v>
      </c>
      <c r="G51" t="str">
        <f t="shared" si="3"/>
        <v>2018 Fre Level 10 Gr 4 Step 3</v>
      </c>
      <c r="H51" t="str">
        <f t="shared" si="4"/>
        <v>2019 Fre Level 10 Gr 4 Step 3</v>
      </c>
      <c r="I51" t="str">
        <f t="shared" si="5"/>
        <v>2020 Fre Level 10 Gr 4 Step 3</v>
      </c>
      <c r="J51" t="str">
        <f t="shared" si="6"/>
        <v>2015 Syd Level 10 Gr 4 Step 3</v>
      </c>
      <c r="K51" t="str">
        <f t="shared" si="7"/>
        <v>2016 Syd Level 10 Gr 4 Step 3</v>
      </c>
      <c r="L51" t="str">
        <f t="shared" si="8"/>
        <v>2017 Syd Level 10 Gr 4 Step 3</v>
      </c>
      <c r="M51" t="str">
        <f t="shared" si="9"/>
        <v>2018 Syd Level 10 Gr 4 Step 3</v>
      </c>
      <c r="N51" t="str">
        <f t="shared" si="10"/>
        <v>2019 Syd Level 10 Gr 4 Step 3</v>
      </c>
      <c r="O51" t="str">
        <f t="shared" si="11"/>
        <v>2020 Syd Level 10 Gr 4 Step 3</v>
      </c>
    </row>
    <row r="52" spans="3:15" x14ac:dyDescent="0.25">
      <c r="C52" s="79" t="s">
        <v>92</v>
      </c>
      <c r="D52" t="str">
        <f t="shared" si="0"/>
        <v>2015 Fre Level 10 Gr 5 Step 1</v>
      </c>
      <c r="E52" t="str">
        <f t="shared" si="1"/>
        <v>2016 Fre Level 10 Gr 5 Step 1</v>
      </c>
      <c r="F52" t="str">
        <f t="shared" si="2"/>
        <v>2017 Fre Level 10 Gr 5 Step 1</v>
      </c>
      <c r="G52" t="str">
        <f t="shared" si="3"/>
        <v>2018 Fre Level 10 Gr 5 Step 1</v>
      </c>
      <c r="H52" t="str">
        <f t="shared" si="4"/>
        <v>2019 Fre Level 10 Gr 5 Step 1</v>
      </c>
      <c r="I52" t="str">
        <f t="shared" si="5"/>
        <v>2020 Fre Level 10 Gr 5 Step 1</v>
      </c>
      <c r="J52" t="str">
        <f t="shared" si="6"/>
        <v>2015 Syd Level 10 Gr 5 Step 1</v>
      </c>
      <c r="K52" t="str">
        <f t="shared" si="7"/>
        <v>2016 Syd Level 10 Gr 5 Step 1</v>
      </c>
      <c r="L52" t="str">
        <f t="shared" si="8"/>
        <v>2017 Syd Level 10 Gr 5 Step 1</v>
      </c>
      <c r="M52" t="str">
        <f t="shared" si="9"/>
        <v>2018 Syd Level 10 Gr 5 Step 1</v>
      </c>
      <c r="N52" t="str">
        <f t="shared" si="10"/>
        <v>2019 Syd Level 10 Gr 5 Step 1</v>
      </c>
      <c r="O52" t="str">
        <f t="shared" si="11"/>
        <v>2020 Syd Level 10 Gr 5 Step 1</v>
      </c>
    </row>
    <row r="53" spans="3:15" x14ac:dyDescent="0.25">
      <c r="C53" s="79" t="s">
        <v>93</v>
      </c>
      <c r="D53" t="str">
        <f t="shared" si="0"/>
        <v>2015 Fre Level 10 Gr 5 Step 2</v>
      </c>
      <c r="E53" t="str">
        <f t="shared" si="1"/>
        <v>2016 Fre Level 10 Gr 5 Step 2</v>
      </c>
      <c r="F53" t="str">
        <f t="shared" si="2"/>
        <v>2017 Fre Level 10 Gr 5 Step 2</v>
      </c>
      <c r="G53" t="str">
        <f t="shared" si="3"/>
        <v>2018 Fre Level 10 Gr 5 Step 2</v>
      </c>
      <c r="H53" t="str">
        <f t="shared" si="4"/>
        <v>2019 Fre Level 10 Gr 5 Step 2</v>
      </c>
      <c r="I53" t="str">
        <f t="shared" si="5"/>
        <v>2020 Fre Level 10 Gr 5 Step 2</v>
      </c>
      <c r="J53" t="str">
        <f t="shared" si="6"/>
        <v>2015 Syd Level 10 Gr 5 Step 2</v>
      </c>
      <c r="K53" t="str">
        <f t="shared" si="7"/>
        <v>2016 Syd Level 10 Gr 5 Step 2</v>
      </c>
      <c r="L53" t="str">
        <f t="shared" si="8"/>
        <v>2017 Syd Level 10 Gr 5 Step 2</v>
      </c>
      <c r="M53" t="str">
        <f t="shared" si="9"/>
        <v>2018 Syd Level 10 Gr 5 Step 2</v>
      </c>
      <c r="N53" t="str">
        <f t="shared" si="10"/>
        <v>2019 Syd Level 10 Gr 5 Step 2</v>
      </c>
      <c r="O53" t="str">
        <f t="shared" si="11"/>
        <v>2020 Syd Level 10 Gr 5 Step 2</v>
      </c>
    </row>
    <row r="54" spans="3:15" x14ac:dyDescent="0.25">
      <c r="C54" s="79" t="s">
        <v>94</v>
      </c>
      <c r="D54" t="str">
        <f t="shared" si="0"/>
        <v>2015 Fre Level 10 Gr 5 Step 3</v>
      </c>
      <c r="E54" t="str">
        <f t="shared" si="1"/>
        <v>2016 Fre Level 10 Gr 5 Step 3</v>
      </c>
      <c r="F54" t="str">
        <f t="shared" si="2"/>
        <v>2017 Fre Level 10 Gr 5 Step 3</v>
      </c>
      <c r="G54" t="str">
        <f t="shared" si="3"/>
        <v>2018 Fre Level 10 Gr 5 Step 3</v>
      </c>
      <c r="H54" t="str">
        <f t="shared" si="4"/>
        <v>2019 Fre Level 10 Gr 5 Step 3</v>
      </c>
      <c r="I54" t="str">
        <f t="shared" si="5"/>
        <v>2020 Fre Level 10 Gr 5 Step 3</v>
      </c>
      <c r="J54" t="str">
        <f t="shared" si="6"/>
        <v>2015 Syd Level 10 Gr 5 Step 3</v>
      </c>
      <c r="K54" t="str">
        <f t="shared" si="7"/>
        <v>2016 Syd Level 10 Gr 5 Step 3</v>
      </c>
      <c r="L54" t="str">
        <f t="shared" si="8"/>
        <v>2017 Syd Level 10 Gr 5 Step 3</v>
      </c>
      <c r="M54" t="str">
        <f t="shared" si="9"/>
        <v>2018 Syd Level 10 Gr 5 Step 3</v>
      </c>
      <c r="N54" t="str">
        <f t="shared" si="10"/>
        <v>2019 Syd Level 10 Gr 5 Step 3</v>
      </c>
      <c r="O54" t="str">
        <f t="shared" si="11"/>
        <v>2020 Syd Level 10 Gr 5 Step 3</v>
      </c>
    </row>
    <row r="55" spans="3:15" x14ac:dyDescent="0.25">
      <c r="C55" s="79" t="s">
        <v>95</v>
      </c>
      <c r="D55" t="str">
        <f t="shared" si="0"/>
        <v>2015 Fre Level 10 Gr 5 Step 4</v>
      </c>
      <c r="E55" t="str">
        <f t="shared" si="1"/>
        <v>2016 Fre Level 10 Gr 5 Step 4</v>
      </c>
      <c r="F55" t="str">
        <f t="shared" si="2"/>
        <v>2017 Fre Level 10 Gr 5 Step 4</v>
      </c>
      <c r="G55" t="str">
        <f t="shared" si="3"/>
        <v>2018 Fre Level 10 Gr 5 Step 4</v>
      </c>
      <c r="H55" t="str">
        <f t="shared" si="4"/>
        <v>2019 Fre Level 10 Gr 5 Step 4</v>
      </c>
      <c r="I55" t="str">
        <f t="shared" si="5"/>
        <v>2020 Fre Level 10 Gr 5 Step 4</v>
      </c>
      <c r="J55" t="str">
        <f t="shared" si="6"/>
        <v>2015 Syd Level 10 Gr 5 Step 4</v>
      </c>
      <c r="K55" t="str">
        <f t="shared" si="7"/>
        <v>2016 Syd Level 10 Gr 5 Step 4</v>
      </c>
      <c r="L55" t="str">
        <f t="shared" si="8"/>
        <v>2017 Syd Level 10 Gr 5 Step 4</v>
      </c>
      <c r="M55" t="str">
        <f t="shared" si="9"/>
        <v>2018 Syd Level 10 Gr 5 Step 4</v>
      </c>
      <c r="N55" t="str">
        <f t="shared" si="10"/>
        <v>2019 Syd Level 10 Gr 5 Step 4</v>
      </c>
      <c r="O55" t="str">
        <f t="shared" si="11"/>
        <v>2020 Syd Level 10 Gr 5 Step 4</v>
      </c>
    </row>
    <row r="56" spans="3:15" x14ac:dyDescent="0.25">
      <c r="C56" s="79" t="s">
        <v>96</v>
      </c>
      <c r="D56" t="str">
        <f t="shared" si="0"/>
        <v>2015 Fre Level A Step 1</v>
      </c>
      <c r="E56" t="str">
        <f t="shared" si="1"/>
        <v>2016 Fre Level A Step 1</v>
      </c>
      <c r="F56" t="str">
        <f t="shared" si="2"/>
        <v>2017 Fre Level A Step 1</v>
      </c>
      <c r="G56" t="str">
        <f t="shared" si="3"/>
        <v>2018 Fre Level A Step 1</v>
      </c>
      <c r="H56" t="str">
        <f t="shared" si="4"/>
        <v>2019 Fre Level A Step 1</v>
      </c>
      <c r="I56" t="str">
        <f t="shared" si="5"/>
        <v>2020 Fre Level A Step 1</v>
      </c>
      <c r="J56" t="str">
        <f t="shared" si="6"/>
        <v>2015 Syd Level A Step 1</v>
      </c>
      <c r="K56" t="str">
        <f t="shared" si="7"/>
        <v>2016 Syd Level A Step 1</v>
      </c>
      <c r="L56" t="str">
        <f t="shared" si="8"/>
        <v>2017 Syd Level A Step 1</v>
      </c>
      <c r="M56" t="str">
        <f t="shared" si="9"/>
        <v>2018 Syd Level A Step 1</v>
      </c>
      <c r="N56" t="str">
        <f t="shared" si="10"/>
        <v>2019 Syd Level A Step 1</v>
      </c>
      <c r="O56" t="str">
        <f t="shared" si="11"/>
        <v>2020 Syd Level A Step 1</v>
      </c>
    </row>
    <row r="57" spans="3:15" x14ac:dyDescent="0.25">
      <c r="C57" s="79" t="s">
        <v>97</v>
      </c>
      <c r="D57" t="str">
        <f t="shared" si="0"/>
        <v>2015 Fre Level A Step 2</v>
      </c>
      <c r="E57" t="str">
        <f t="shared" si="1"/>
        <v>2016 Fre Level A Step 2</v>
      </c>
      <c r="F57" t="str">
        <f t="shared" si="2"/>
        <v>2017 Fre Level A Step 2</v>
      </c>
      <c r="G57" t="str">
        <f t="shared" si="3"/>
        <v>2018 Fre Level A Step 2</v>
      </c>
      <c r="H57" t="str">
        <f t="shared" si="4"/>
        <v>2019 Fre Level A Step 2</v>
      </c>
      <c r="I57" t="str">
        <f t="shared" si="5"/>
        <v>2020 Fre Level A Step 2</v>
      </c>
      <c r="J57" t="str">
        <f t="shared" si="6"/>
        <v>2015 Syd Level A Step 2</v>
      </c>
      <c r="K57" t="str">
        <f t="shared" si="7"/>
        <v>2016 Syd Level A Step 2</v>
      </c>
      <c r="L57" t="str">
        <f t="shared" si="8"/>
        <v>2017 Syd Level A Step 2</v>
      </c>
      <c r="M57" t="str">
        <f t="shared" si="9"/>
        <v>2018 Syd Level A Step 2</v>
      </c>
      <c r="N57" t="str">
        <f t="shared" si="10"/>
        <v>2019 Syd Level A Step 2</v>
      </c>
      <c r="O57" t="str">
        <f t="shared" si="11"/>
        <v>2020 Syd Level A Step 2</v>
      </c>
    </row>
    <row r="58" spans="3:15" x14ac:dyDescent="0.25">
      <c r="C58" s="79" t="s">
        <v>98</v>
      </c>
      <c r="D58" t="str">
        <f t="shared" si="0"/>
        <v>2015 Fre Level A Step 3</v>
      </c>
      <c r="E58" t="str">
        <f t="shared" si="1"/>
        <v>2016 Fre Level A Step 3</v>
      </c>
      <c r="F58" t="str">
        <f t="shared" si="2"/>
        <v>2017 Fre Level A Step 3</v>
      </c>
      <c r="G58" t="str">
        <f t="shared" si="3"/>
        <v>2018 Fre Level A Step 3</v>
      </c>
      <c r="H58" t="str">
        <f t="shared" si="4"/>
        <v>2019 Fre Level A Step 3</v>
      </c>
      <c r="I58" t="str">
        <f t="shared" si="5"/>
        <v>2020 Fre Level A Step 3</v>
      </c>
      <c r="J58" t="str">
        <f t="shared" si="6"/>
        <v>2015 Syd Level A Step 3</v>
      </c>
      <c r="K58" t="str">
        <f t="shared" si="7"/>
        <v>2016 Syd Level A Step 3</v>
      </c>
      <c r="L58" t="str">
        <f t="shared" si="8"/>
        <v>2017 Syd Level A Step 3</v>
      </c>
      <c r="M58" t="str">
        <f t="shared" si="9"/>
        <v>2018 Syd Level A Step 3</v>
      </c>
      <c r="N58" t="str">
        <f t="shared" si="10"/>
        <v>2019 Syd Level A Step 3</v>
      </c>
      <c r="O58" t="str">
        <f t="shared" si="11"/>
        <v>2020 Syd Level A Step 3</v>
      </c>
    </row>
    <row r="59" spans="3:15" x14ac:dyDescent="0.25">
      <c r="C59" s="79" t="s">
        <v>99</v>
      </c>
      <c r="D59" t="str">
        <f t="shared" si="0"/>
        <v>2015 Fre Level A Step 4</v>
      </c>
      <c r="E59" t="str">
        <f t="shared" si="1"/>
        <v>2016 Fre Level A Step 4</v>
      </c>
      <c r="F59" t="str">
        <f t="shared" si="2"/>
        <v>2017 Fre Level A Step 4</v>
      </c>
      <c r="G59" t="str">
        <f t="shared" si="3"/>
        <v>2018 Fre Level A Step 4</v>
      </c>
      <c r="H59" t="str">
        <f t="shared" si="4"/>
        <v>2019 Fre Level A Step 4</v>
      </c>
      <c r="I59" t="str">
        <f t="shared" si="5"/>
        <v>2020 Fre Level A Step 4</v>
      </c>
      <c r="J59" t="str">
        <f t="shared" si="6"/>
        <v>2015 Syd Level A Step 4</v>
      </c>
      <c r="K59" t="str">
        <f t="shared" si="7"/>
        <v>2016 Syd Level A Step 4</v>
      </c>
      <c r="L59" t="str">
        <f t="shared" si="8"/>
        <v>2017 Syd Level A Step 4</v>
      </c>
      <c r="M59" t="str">
        <f t="shared" si="9"/>
        <v>2018 Syd Level A Step 4</v>
      </c>
      <c r="N59" t="str">
        <f t="shared" si="10"/>
        <v>2019 Syd Level A Step 4</v>
      </c>
      <c r="O59" t="str">
        <f t="shared" si="11"/>
        <v>2020 Syd Level A Step 4</v>
      </c>
    </row>
    <row r="60" spans="3:15" x14ac:dyDescent="0.25">
      <c r="C60" s="79" t="s">
        <v>100</v>
      </c>
      <c r="D60" t="str">
        <f t="shared" si="0"/>
        <v>2015 Fre Level A Step 5</v>
      </c>
      <c r="E60" t="str">
        <f t="shared" si="1"/>
        <v>2016 Fre Level A Step 5</v>
      </c>
      <c r="F60" t="str">
        <f t="shared" si="2"/>
        <v>2017 Fre Level A Step 5</v>
      </c>
      <c r="G60" t="str">
        <f t="shared" si="3"/>
        <v>2018 Fre Level A Step 5</v>
      </c>
      <c r="H60" t="str">
        <f t="shared" si="4"/>
        <v>2019 Fre Level A Step 5</v>
      </c>
      <c r="I60" t="str">
        <f t="shared" si="5"/>
        <v>2020 Fre Level A Step 5</v>
      </c>
      <c r="J60" t="str">
        <f t="shared" si="6"/>
        <v>2015 Syd Level A Step 5</v>
      </c>
      <c r="K60" t="str">
        <f t="shared" si="7"/>
        <v>2016 Syd Level A Step 5</v>
      </c>
      <c r="L60" t="str">
        <f t="shared" si="8"/>
        <v>2017 Syd Level A Step 5</v>
      </c>
      <c r="M60" t="str">
        <f t="shared" si="9"/>
        <v>2018 Syd Level A Step 5</v>
      </c>
      <c r="N60" t="str">
        <f t="shared" si="10"/>
        <v>2019 Syd Level A Step 5</v>
      </c>
      <c r="O60" t="str">
        <f t="shared" si="11"/>
        <v>2020 Syd Level A Step 5</v>
      </c>
    </row>
    <row r="61" spans="3:15" x14ac:dyDescent="0.25">
      <c r="C61" s="79" t="s">
        <v>101</v>
      </c>
      <c r="D61" t="str">
        <f t="shared" si="0"/>
        <v>2015 Fre Level A Step 6*</v>
      </c>
      <c r="E61" t="str">
        <f t="shared" si="1"/>
        <v>2016 Fre Level A Step 6*</v>
      </c>
      <c r="F61" t="str">
        <f t="shared" si="2"/>
        <v>2017 Fre Level A Step 6*</v>
      </c>
      <c r="G61" t="str">
        <f t="shared" si="3"/>
        <v>2018 Fre Level A Step 6*</v>
      </c>
      <c r="H61" t="str">
        <f t="shared" si="4"/>
        <v>2019 Fre Level A Step 6*</v>
      </c>
      <c r="I61" t="str">
        <f t="shared" si="5"/>
        <v>2020 Fre Level A Step 6*</v>
      </c>
      <c r="J61" t="str">
        <f t="shared" si="6"/>
        <v>2015 Syd Level A Step 6*</v>
      </c>
      <c r="K61" t="str">
        <f t="shared" si="7"/>
        <v>2016 Syd Level A Step 6*</v>
      </c>
      <c r="L61" t="str">
        <f t="shared" si="8"/>
        <v>2017 Syd Level A Step 6*</v>
      </c>
      <c r="M61" t="str">
        <f t="shared" si="9"/>
        <v>2018 Syd Level A Step 6*</v>
      </c>
      <c r="N61" t="str">
        <f t="shared" si="10"/>
        <v>2019 Syd Level A Step 6*</v>
      </c>
      <c r="O61" t="str">
        <f t="shared" si="11"/>
        <v>2020 Syd Level A Step 6*</v>
      </c>
    </row>
    <row r="62" spans="3:15" x14ac:dyDescent="0.25">
      <c r="C62" s="79" t="s">
        <v>102</v>
      </c>
      <c r="D62" t="str">
        <f t="shared" si="0"/>
        <v>2015 Fre Level A Step 7</v>
      </c>
      <c r="E62" t="str">
        <f t="shared" si="1"/>
        <v>2016 Fre Level A Step 7</v>
      </c>
      <c r="F62" t="str">
        <f t="shared" si="2"/>
        <v>2017 Fre Level A Step 7</v>
      </c>
      <c r="G62" t="str">
        <f t="shared" si="3"/>
        <v>2018 Fre Level A Step 7</v>
      </c>
      <c r="H62" t="str">
        <f t="shared" si="4"/>
        <v>2019 Fre Level A Step 7</v>
      </c>
      <c r="I62" t="str">
        <f t="shared" si="5"/>
        <v>2020 Fre Level A Step 7</v>
      </c>
      <c r="J62" t="str">
        <f t="shared" si="6"/>
        <v>2015 Syd Level A Step 7</v>
      </c>
      <c r="K62" t="str">
        <f t="shared" si="7"/>
        <v>2016 Syd Level A Step 7</v>
      </c>
      <c r="L62" t="str">
        <f t="shared" si="8"/>
        <v>2017 Syd Level A Step 7</v>
      </c>
      <c r="M62" t="str">
        <f t="shared" si="9"/>
        <v>2018 Syd Level A Step 7</v>
      </c>
      <c r="N62" t="str">
        <f t="shared" si="10"/>
        <v>2019 Syd Level A Step 7</v>
      </c>
      <c r="O62" t="str">
        <f t="shared" si="11"/>
        <v>2020 Syd Level A Step 7</v>
      </c>
    </row>
    <row r="63" spans="3:15" x14ac:dyDescent="0.25">
      <c r="C63" s="79" t="s">
        <v>103</v>
      </c>
      <c r="D63" t="str">
        <f t="shared" si="0"/>
        <v>2015 Fre Level A Step 8</v>
      </c>
      <c r="E63" t="str">
        <f t="shared" si="1"/>
        <v>2016 Fre Level A Step 8</v>
      </c>
      <c r="F63" t="str">
        <f t="shared" si="2"/>
        <v>2017 Fre Level A Step 8</v>
      </c>
      <c r="G63" t="str">
        <f t="shared" si="3"/>
        <v>2018 Fre Level A Step 8</v>
      </c>
      <c r="H63" t="str">
        <f t="shared" si="4"/>
        <v>2019 Fre Level A Step 8</v>
      </c>
      <c r="I63" t="str">
        <f t="shared" si="5"/>
        <v>2020 Fre Level A Step 8</v>
      </c>
      <c r="J63" t="str">
        <f t="shared" si="6"/>
        <v>2015 Syd Level A Step 8</v>
      </c>
      <c r="K63" t="str">
        <f t="shared" si="7"/>
        <v>2016 Syd Level A Step 8</v>
      </c>
      <c r="L63" t="str">
        <f t="shared" si="8"/>
        <v>2017 Syd Level A Step 8</v>
      </c>
      <c r="M63" t="str">
        <f t="shared" si="9"/>
        <v>2018 Syd Level A Step 8</v>
      </c>
      <c r="N63" t="str">
        <f t="shared" si="10"/>
        <v>2019 Syd Level A Step 8</v>
      </c>
      <c r="O63" t="str">
        <f t="shared" si="11"/>
        <v>2020 Syd Level A Step 8</v>
      </c>
    </row>
    <row r="64" spans="3:15" x14ac:dyDescent="0.25">
      <c r="C64" s="79" t="s">
        <v>104</v>
      </c>
      <c r="D64" t="str">
        <f t="shared" si="0"/>
        <v>2015 Fre Level B Step 1</v>
      </c>
      <c r="E64" t="str">
        <f t="shared" si="1"/>
        <v>2016 Fre Level B Step 1</v>
      </c>
      <c r="F64" t="str">
        <f t="shared" si="2"/>
        <v>2017 Fre Level B Step 1</v>
      </c>
      <c r="G64" t="str">
        <f t="shared" si="3"/>
        <v>2018 Fre Level B Step 1</v>
      </c>
      <c r="H64" t="str">
        <f t="shared" si="4"/>
        <v>2019 Fre Level B Step 1</v>
      </c>
      <c r="I64" t="str">
        <f t="shared" si="5"/>
        <v>2020 Fre Level B Step 1</v>
      </c>
      <c r="J64" t="str">
        <f t="shared" si="6"/>
        <v>2015 Syd Level B Step 1</v>
      </c>
      <c r="K64" t="str">
        <f t="shared" si="7"/>
        <v>2016 Syd Level B Step 1</v>
      </c>
      <c r="L64" t="str">
        <f t="shared" si="8"/>
        <v>2017 Syd Level B Step 1</v>
      </c>
      <c r="M64" t="str">
        <f t="shared" si="9"/>
        <v>2018 Syd Level B Step 1</v>
      </c>
      <c r="N64" t="str">
        <f t="shared" si="10"/>
        <v>2019 Syd Level B Step 1</v>
      </c>
      <c r="O64" t="str">
        <f t="shared" si="11"/>
        <v>2020 Syd Level B Step 1</v>
      </c>
    </row>
    <row r="65" spans="3:15" x14ac:dyDescent="0.25">
      <c r="C65" s="79" t="s">
        <v>105</v>
      </c>
      <c r="D65" t="str">
        <f t="shared" si="0"/>
        <v>2015 Fre Level B Step 2</v>
      </c>
      <c r="E65" t="str">
        <f t="shared" si="1"/>
        <v>2016 Fre Level B Step 2</v>
      </c>
      <c r="F65" t="str">
        <f t="shared" si="2"/>
        <v>2017 Fre Level B Step 2</v>
      </c>
      <c r="G65" t="str">
        <f t="shared" si="3"/>
        <v>2018 Fre Level B Step 2</v>
      </c>
      <c r="H65" t="str">
        <f t="shared" si="4"/>
        <v>2019 Fre Level B Step 2</v>
      </c>
      <c r="I65" t="str">
        <f t="shared" si="5"/>
        <v>2020 Fre Level B Step 2</v>
      </c>
      <c r="J65" t="str">
        <f t="shared" si="6"/>
        <v>2015 Syd Level B Step 2</v>
      </c>
      <c r="K65" t="str">
        <f t="shared" si="7"/>
        <v>2016 Syd Level B Step 2</v>
      </c>
      <c r="L65" t="str">
        <f t="shared" si="8"/>
        <v>2017 Syd Level B Step 2</v>
      </c>
      <c r="M65" t="str">
        <f t="shared" si="9"/>
        <v>2018 Syd Level B Step 2</v>
      </c>
      <c r="N65" t="str">
        <f t="shared" si="10"/>
        <v>2019 Syd Level B Step 2</v>
      </c>
      <c r="O65" t="str">
        <f t="shared" si="11"/>
        <v>2020 Syd Level B Step 2</v>
      </c>
    </row>
    <row r="66" spans="3:15" x14ac:dyDescent="0.25">
      <c r="C66" s="79" t="s">
        <v>106</v>
      </c>
      <c r="D66" t="str">
        <f t="shared" ref="D66:D80" si="12">CONCATENATE($A$1,$B$4,$B$1,$B$4,C66)</f>
        <v>2015 Fre Level B Step 3</v>
      </c>
      <c r="E66" t="str">
        <f t="shared" ref="E66:E80" si="13">CONCATENATE($A$2,$B$4,$B$1,$B$4,C66)</f>
        <v>2016 Fre Level B Step 3</v>
      </c>
      <c r="F66" t="str">
        <f t="shared" ref="F66:F80" si="14">CONCATENATE($A$3,$B$4,$B$1,$B$4,C66)</f>
        <v>2017 Fre Level B Step 3</v>
      </c>
      <c r="G66" t="str">
        <f t="shared" ref="G66:G80" si="15">CONCATENATE($A$4,$B$4,$B$1,$B$4,C66)</f>
        <v>2018 Fre Level B Step 3</v>
      </c>
      <c r="H66" t="str">
        <f t="shared" ref="H66:H80" si="16">CONCATENATE($A$5,$B$4,$B$1,$B$4,C66)</f>
        <v>2019 Fre Level B Step 3</v>
      </c>
      <c r="I66" t="str">
        <f t="shared" ref="I66:I80" si="17">CONCATENATE($A$6,$B$4,$B$1,$B$4,C66)</f>
        <v>2020 Fre Level B Step 3</v>
      </c>
      <c r="J66" t="str">
        <f t="shared" ref="J66:J80" si="18">CONCATENATE($A$1,$B$4,$B$2,$B$4,C66)</f>
        <v>2015 Syd Level B Step 3</v>
      </c>
      <c r="K66" t="str">
        <f t="shared" ref="K66:K80" si="19">CONCATENATE($A$2,$B$4,$B$2,$B$4,C66)</f>
        <v>2016 Syd Level B Step 3</v>
      </c>
      <c r="L66" t="str">
        <f t="shared" ref="L66:L80" si="20">CONCATENATE($A$3,$B$4,$B$2,$B$4,C66)</f>
        <v>2017 Syd Level B Step 3</v>
      </c>
      <c r="M66" t="str">
        <f t="shared" ref="M66:M80" si="21">CONCATENATE($A$4,$B$4,$B$2,$B$4,C66)</f>
        <v>2018 Syd Level B Step 3</v>
      </c>
      <c r="N66" t="str">
        <f t="shared" ref="N66:N80" si="22">CONCATENATE($A$5,$B$4,$B$2,$B$4,C66)</f>
        <v>2019 Syd Level B Step 3</v>
      </c>
      <c r="O66" t="str">
        <f t="shared" ref="O66:O80" si="23">CONCATENATE($A$6,$B$4,$B$2,$B$4,C66)</f>
        <v>2020 Syd Level B Step 3</v>
      </c>
    </row>
    <row r="67" spans="3:15" x14ac:dyDescent="0.25">
      <c r="C67" s="79" t="s">
        <v>107</v>
      </c>
      <c r="D67" t="str">
        <f t="shared" si="12"/>
        <v>2015 Fre Level B Step 4</v>
      </c>
      <c r="E67" t="str">
        <f t="shared" si="13"/>
        <v>2016 Fre Level B Step 4</v>
      </c>
      <c r="F67" t="str">
        <f t="shared" si="14"/>
        <v>2017 Fre Level B Step 4</v>
      </c>
      <c r="G67" t="str">
        <f t="shared" si="15"/>
        <v>2018 Fre Level B Step 4</v>
      </c>
      <c r="H67" t="str">
        <f t="shared" si="16"/>
        <v>2019 Fre Level B Step 4</v>
      </c>
      <c r="I67" t="str">
        <f t="shared" si="17"/>
        <v>2020 Fre Level B Step 4</v>
      </c>
      <c r="J67" t="str">
        <f t="shared" si="18"/>
        <v>2015 Syd Level B Step 4</v>
      </c>
      <c r="K67" t="str">
        <f t="shared" si="19"/>
        <v>2016 Syd Level B Step 4</v>
      </c>
      <c r="L67" t="str">
        <f t="shared" si="20"/>
        <v>2017 Syd Level B Step 4</v>
      </c>
      <c r="M67" t="str">
        <f t="shared" si="21"/>
        <v>2018 Syd Level B Step 4</v>
      </c>
      <c r="N67" t="str">
        <f t="shared" si="22"/>
        <v>2019 Syd Level B Step 4</v>
      </c>
      <c r="O67" t="str">
        <f t="shared" si="23"/>
        <v>2020 Syd Level B Step 4</v>
      </c>
    </row>
    <row r="68" spans="3:15" x14ac:dyDescent="0.25">
      <c r="C68" s="79" t="s">
        <v>108</v>
      </c>
      <c r="D68" t="str">
        <f t="shared" si="12"/>
        <v>2015 Fre Level B Step 5</v>
      </c>
      <c r="E68" t="str">
        <f t="shared" si="13"/>
        <v>2016 Fre Level B Step 5</v>
      </c>
      <c r="F68" t="str">
        <f t="shared" si="14"/>
        <v>2017 Fre Level B Step 5</v>
      </c>
      <c r="G68" t="str">
        <f t="shared" si="15"/>
        <v>2018 Fre Level B Step 5</v>
      </c>
      <c r="H68" t="str">
        <f t="shared" si="16"/>
        <v>2019 Fre Level B Step 5</v>
      </c>
      <c r="I68" t="str">
        <f t="shared" si="17"/>
        <v>2020 Fre Level B Step 5</v>
      </c>
      <c r="J68" t="str">
        <f t="shared" si="18"/>
        <v>2015 Syd Level B Step 5</v>
      </c>
      <c r="K68" t="str">
        <f t="shared" si="19"/>
        <v>2016 Syd Level B Step 5</v>
      </c>
      <c r="L68" t="str">
        <f t="shared" si="20"/>
        <v>2017 Syd Level B Step 5</v>
      </c>
      <c r="M68" t="str">
        <f t="shared" si="21"/>
        <v>2018 Syd Level B Step 5</v>
      </c>
      <c r="N68" t="str">
        <f t="shared" si="22"/>
        <v>2019 Syd Level B Step 5</v>
      </c>
      <c r="O68" t="str">
        <f t="shared" si="23"/>
        <v>2020 Syd Level B Step 5</v>
      </c>
    </row>
    <row r="69" spans="3:15" x14ac:dyDescent="0.25">
      <c r="C69" s="79" t="s">
        <v>109</v>
      </c>
      <c r="D69" t="str">
        <f t="shared" si="12"/>
        <v>2015 Fre Level B Step 6</v>
      </c>
      <c r="E69" t="str">
        <f t="shared" si="13"/>
        <v>2016 Fre Level B Step 6</v>
      </c>
      <c r="F69" t="str">
        <f t="shared" si="14"/>
        <v>2017 Fre Level B Step 6</v>
      </c>
      <c r="G69" t="str">
        <f t="shared" si="15"/>
        <v>2018 Fre Level B Step 6</v>
      </c>
      <c r="H69" t="str">
        <f t="shared" si="16"/>
        <v>2019 Fre Level B Step 6</v>
      </c>
      <c r="I69" t="str">
        <f t="shared" si="17"/>
        <v>2020 Fre Level B Step 6</v>
      </c>
      <c r="J69" t="str">
        <f t="shared" si="18"/>
        <v>2015 Syd Level B Step 6</v>
      </c>
      <c r="K69" t="str">
        <f t="shared" si="19"/>
        <v>2016 Syd Level B Step 6</v>
      </c>
      <c r="L69" t="str">
        <f t="shared" si="20"/>
        <v>2017 Syd Level B Step 6</v>
      </c>
      <c r="M69" t="str">
        <f t="shared" si="21"/>
        <v>2018 Syd Level B Step 6</v>
      </c>
      <c r="N69" t="str">
        <f t="shared" si="22"/>
        <v>2019 Syd Level B Step 6</v>
      </c>
      <c r="O69" t="str">
        <f t="shared" si="23"/>
        <v>2020 Syd Level B Step 6</v>
      </c>
    </row>
    <row r="70" spans="3:15" x14ac:dyDescent="0.25">
      <c r="C70" s="79" t="s">
        <v>110</v>
      </c>
      <c r="D70" t="str">
        <f t="shared" si="12"/>
        <v>2015 Fre Level C Step 1</v>
      </c>
      <c r="E70" t="str">
        <f t="shared" si="13"/>
        <v>2016 Fre Level C Step 1</v>
      </c>
      <c r="F70" t="str">
        <f t="shared" si="14"/>
        <v>2017 Fre Level C Step 1</v>
      </c>
      <c r="G70" t="str">
        <f t="shared" si="15"/>
        <v>2018 Fre Level C Step 1</v>
      </c>
      <c r="H70" t="str">
        <f t="shared" si="16"/>
        <v>2019 Fre Level C Step 1</v>
      </c>
      <c r="I70" t="str">
        <f t="shared" si="17"/>
        <v>2020 Fre Level C Step 1</v>
      </c>
      <c r="J70" t="str">
        <f t="shared" si="18"/>
        <v>2015 Syd Level C Step 1</v>
      </c>
      <c r="K70" t="str">
        <f t="shared" si="19"/>
        <v>2016 Syd Level C Step 1</v>
      </c>
      <c r="L70" t="str">
        <f t="shared" si="20"/>
        <v>2017 Syd Level C Step 1</v>
      </c>
      <c r="M70" t="str">
        <f t="shared" si="21"/>
        <v>2018 Syd Level C Step 1</v>
      </c>
      <c r="N70" t="str">
        <f t="shared" si="22"/>
        <v>2019 Syd Level C Step 1</v>
      </c>
      <c r="O70" t="str">
        <f t="shared" si="23"/>
        <v>2020 Syd Level C Step 1</v>
      </c>
    </row>
    <row r="71" spans="3:15" x14ac:dyDescent="0.25">
      <c r="C71" s="79" t="s">
        <v>111</v>
      </c>
      <c r="D71" t="str">
        <f t="shared" si="12"/>
        <v>2015 Fre Level C Step 2</v>
      </c>
      <c r="E71" t="str">
        <f t="shared" si="13"/>
        <v>2016 Fre Level C Step 2</v>
      </c>
      <c r="F71" t="str">
        <f t="shared" si="14"/>
        <v>2017 Fre Level C Step 2</v>
      </c>
      <c r="G71" t="str">
        <f t="shared" si="15"/>
        <v>2018 Fre Level C Step 2</v>
      </c>
      <c r="H71" t="str">
        <f t="shared" si="16"/>
        <v>2019 Fre Level C Step 2</v>
      </c>
      <c r="I71" t="str">
        <f t="shared" si="17"/>
        <v>2020 Fre Level C Step 2</v>
      </c>
      <c r="J71" t="str">
        <f t="shared" si="18"/>
        <v>2015 Syd Level C Step 2</v>
      </c>
      <c r="K71" t="str">
        <f t="shared" si="19"/>
        <v>2016 Syd Level C Step 2</v>
      </c>
      <c r="L71" t="str">
        <f t="shared" si="20"/>
        <v>2017 Syd Level C Step 2</v>
      </c>
      <c r="M71" t="str">
        <f t="shared" si="21"/>
        <v>2018 Syd Level C Step 2</v>
      </c>
      <c r="N71" t="str">
        <f t="shared" si="22"/>
        <v>2019 Syd Level C Step 2</v>
      </c>
      <c r="O71" t="str">
        <f t="shared" si="23"/>
        <v>2020 Syd Level C Step 2</v>
      </c>
    </row>
    <row r="72" spans="3:15" x14ac:dyDescent="0.25">
      <c r="C72" s="79" t="s">
        <v>112</v>
      </c>
      <c r="D72" t="str">
        <f t="shared" si="12"/>
        <v>2015 Fre Level C Step 3</v>
      </c>
      <c r="E72" t="str">
        <f t="shared" si="13"/>
        <v>2016 Fre Level C Step 3</v>
      </c>
      <c r="F72" t="str">
        <f t="shared" si="14"/>
        <v>2017 Fre Level C Step 3</v>
      </c>
      <c r="G72" t="str">
        <f t="shared" si="15"/>
        <v>2018 Fre Level C Step 3</v>
      </c>
      <c r="H72" t="str">
        <f t="shared" si="16"/>
        <v>2019 Fre Level C Step 3</v>
      </c>
      <c r="I72" t="str">
        <f t="shared" si="17"/>
        <v>2020 Fre Level C Step 3</v>
      </c>
      <c r="J72" t="str">
        <f t="shared" si="18"/>
        <v>2015 Syd Level C Step 3</v>
      </c>
      <c r="K72" t="str">
        <f t="shared" si="19"/>
        <v>2016 Syd Level C Step 3</v>
      </c>
      <c r="L72" t="str">
        <f t="shared" si="20"/>
        <v>2017 Syd Level C Step 3</v>
      </c>
      <c r="M72" t="str">
        <f t="shared" si="21"/>
        <v>2018 Syd Level C Step 3</v>
      </c>
      <c r="N72" t="str">
        <f t="shared" si="22"/>
        <v>2019 Syd Level C Step 3</v>
      </c>
      <c r="O72" t="str">
        <f t="shared" si="23"/>
        <v>2020 Syd Level C Step 3</v>
      </c>
    </row>
    <row r="73" spans="3:15" x14ac:dyDescent="0.25">
      <c r="C73" s="79" t="s">
        <v>113</v>
      </c>
      <c r="D73" t="str">
        <f t="shared" si="12"/>
        <v>2015 Fre Level C Step 4</v>
      </c>
      <c r="E73" t="str">
        <f t="shared" si="13"/>
        <v>2016 Fre Level C Step 4</v>
      </c>
      <c r="F73" t="str">
        <f t="shared" si="14"/>
        <v>2017 Fre Level C Step 4</v>
      </c>
      <c r="G73" t="str">
        <f t="shared" si="15"/>
        <v>2018 Fre Level C Step 4</v>
      </c>
      <c r="H73" t="str">
        <f t="shared" si="16"/>
        <v>2019 Fre Level C Step 4</v>
      </c>
      <c r="I73" t="str">
        <f t="shared" si="17"/>
        <v>2020 Fre Level C Step 4</v>
      </c>
      <c r="J73" t="str">
        <f t="shared" si="18"/>
        <v>2015 Syd Level C Step 4</v>
      </c>
      <c r="K73" t="str">
        <f t="shared" si="19"/>
        <v>2016 Syd Level C Step 4</v>
      </c>
      <c r="L73" t="str">
        <f t="shared" si="20"/>
        <v>2017 Syd Level C Step 4</v>
      </c>
      <c r="M73" t="str">
        <f t="shared" si="21"/>
        <v>2018 Syd Level C Step 4</v>
      </c>
      <c r="N73" t="str">
        <f t="shared" si="22"/>
        <v>2019 Syd Level C Step 4</v>
      </c>
      <c r="O73" t="str">
        <f t="shared" si="23"/>
        <v>2020 Syd Level C Step 4</v>
      </c>
    </row>
    <row r="74" spans="3:15" x14ac:dyDescent="0.25">
      <c r="C74" s="79" t="s">
        <v>114</v>
      </c>
      <c r="D74" t="str">
        <f t="shared" si="12"/>
        <v>2015 Fre Level C Step 5</v>
      </c>
      <c r="E74" t="str">
        <f t="shared" si="13"/>
        <v>2016 Fre Level C Step 5</v>
      </c>
      <c r="F74" t="str">
        <f t="shared" si="14"/>
        <v>2017 Fre Level C Step 5</v>
      </c>
      <c r="G74" t="str">
        <f t="shared" si="15"/>
        <v>2018 Fre Level C Step 5</v>
      </c>
      <c r="H74" t="str">
        <f t="shared" si="16"/>
        <v>2019 Fre Level C Step 5</v>
      </c>
      <c r="I74" t="str">
        <f t="shared" si="17"/>
        <v>2020 Fre Level C Step 5</v>
      </c>
      <c r="J74" t="str">
        <f t="shared" si="18"/>
        <v>2015 Syd Level C Step 5</v>
      </c>
      <c r="K74" t="str">
        <f t="shared" si="19"/>
        <v>2016 Syd Level C Step 5</v>
      </c>
      <c r="L74" t="str">
        <f t="shared" si="20"/>
        <v>2017 Syd Level C Step 5</v>
      </c>
      <c r="M74" t="str">
        <f t="shared" si="21"/>
        <v>2018 Syd Level C Step 5</v>
      </c>
      <c r="N74" t="str">
        <f t="shared" si="22"/>
        <v>2019 Syd Level C Step 5</v>
      </c>
      <c r="O74" t="str">
        <f t="shared" si="23"/>
        <v>2020 Syd Level C Step 5</v>
      </c>
    </row>
    <row r="75" spans="3:15" x14ac:dyDescent="0.25">
      <c r="C75" s="79" t="s">
        <v>115</v>
      </c>
      <c r="D75" t="str">
        <f t="shared" si="12"/>
        <v>2015 Fre Level C Step 6</v>
      </c>
      <c r="E75" t="str">
        <f t="shared" si="13"/>
        <v>2016 Fre Level C Step 6</v>
      </c>
      <c r="F75" t="str">
        <f t="shared" si="14"/>
        <v>2017 Fre Level C Step 6</v>
      </c>
      <c r="G75" t="str">
        <f t="shared" si="15"/>
        <v>2018 Fre Level C Step 6</v>
      </c>
      <c r="H75" t="str">
        <f t="shared" si="16"/>
        <v>2019 Fre Level C Step 6</v>
      </c>
      <c r="I75" t="str">
        <f t="shared" si="17"/>
        <v>2020 Fre Level C Step 6</v>
      </c>
      <c r="J75" t="str">
        <f t="shared" si="18"/>
        <v>2015 Syd Level C Step 6</v>
      </c>
      <c r="K75" t="str">
        <f t="shared" si="19"/>
        <v>2016 Syd Level C Step 6</v>
      </c>
      <c r="L75" t="str">
        <f t="shared" si="20"/>
        <v>2017 Syd Level C Step 6</v>
      </c>
      <c r="M75" t="str">
        <f t="shared" si="21"/>
        <v>2018 Syd Level C Step 6</v>
      </c>
      <c r="N75" t="str">
        <f t="shared" si="22"/>
        <v>2019 Syd Level C Step 6</v>
      </c>
      <c r="O75" t="str">
        <f t="shared" si="23"/>
        <v>2020 Syd Level C Step 6</v>
      </c>
    </row>
    <row r="76" spans="3:15" x14ac:dyDescent="0.25">
      <c r="C76" s="79" t="s">
        <v>116</v>
      </c>
      <c r="D76" t="str">
        <f t="shared" si="12"/>
        <v>2015 Fre Level D Step 1</v>
      </c>
      <c r="E76" t="str">
        <f t="shared" si="13"/>
        <v>2016 Fre Level D Step 1</v>
      </c>
      <c r="F76" t="str">
        <f t="shared" si="14"/>
        <v>2017 Fre Level D Step 1</v>
      </c>
      <c r="G76" t="str">
        <f t="shared" si="15"/>
        <v>2018 Fre Level D Step 1</v>
      </c>
      <c r="H76" t="str">
        <f t="shared" si="16"/>
        <v>2019 Fre Level D Step 1</v>
      </c>
      <c r="I76" t="str">
        <f t="shared" si="17"/>
        <v>2020 Fre Level D Step 1</v>
      </c>
      <c r="J76" t="str">
        <f t="shared" si="18"/>
        <v>2015 Syd Level D Step 1</v>
      </c>
      <c r="K76" t="str">
        <f t="shared" si="19"/>
        <v>2016 Syd Level D Step 1</v>
      </c>
      <c r="L76" t="str">
        <f t="shared" si="20"/>
        <v>2017 Syd Level D Step 1</v>
      </c>
      <c r="M76" t="str">
        <f t="shared" si="21"/>
        <v>2018 Syd Level D Step 1</v>
      </c>
      <c r="N76" t="str">
        <f t="shared" si="22"/>
        <v>2019 Syd Level D Step 1</v>
      </c>
      <c r="O76" t="str">
        <f t="shared" si="23"/>
        <v>2020 Syd Level D Step 1</v>
      </c>
    </row>
    <row r="77" spans="3:15" x14ac:dyDescent="0.25">
      <c r="C77" s="79" t="s">
        <v>117</v>
      </c>
      <c r="D77" t="str">
        <f t="shared" si="12"/>
        <v>2015 Fre Level D Step 2</v>
      </c>
      <c r="E77" t="str">
        <f t="shared" si="13"/>
        <v>2016 Fre Level D Step 2</v>
      </c>
      <c r="F77" t="str">
        <f t="shared" si="14"/>
        <v>2017 Fre Level D Step 2</v>
      </c>
      <c r="G77" t="str">
        <f t="shared" si="15"/>
        <v>2018 Fre Level D Step 2</v>
      </c>
      <c r="H77" t="str">
        <f t="shared" si="16"/>
        <v>2019 Fre Level D Step 2</v>
      </c>
      <c r="I77" t="str">
        <f t="shared" si="17"/>
        <v>2020 Fre Level D Step 2</v>
      </c>
      <c r="J77" t="str">
        <f t="shared" si="18"/>
        <v>2015 Syd Level D Step 2</v>
      </c>
      <c r="K77" t="str">
        <f t="shared" si="19"/>
        <v>2016 Syd Level D Step 2</v>
      </c>
      <c r="L77" t="str">
        <f t="shared" si="20"/>
        <v>2017 Syd Level D Step 2</v>
      </c>
      <c r="M77" t="str">
        <f t="shared" si="21"/>
        <v>2018 Syd Level D Step 2</v>
      </c>
      <c r="N77" t="str">
        <f t="shared" si="22"/>
        <v>2019 Syd Level D Step 2</v>
      </c>
      <c r="O77" t="str">
        <f t="shared" si="23"/>
        <v>2020 Syd Level D Step 2</v>
      </c>
    </row>
    <row r="78" spans="3:15" x14ac:dyDescent="0.25">
      <c r="C78" s="79" t="s">
        <v>118</v>
      </c>
      <c r="D78" t="str">
        <f t="shared" si="12"/>
        <v>2015 Fre Level D Step 3</v>
      </c>
      <c r="E78" t="str">
        <f t="shared" si="13"/>
        <v>2016 Fre Level D Step 3</v>
      </c>
      <c r="F78" t="str">
        <f t="shared" si="14"/>
        <v>2017 Fre Level D Step 3</v>
      </c>
      <c r="G78" t="str">
        <f t="shared" si="15"/>
        <v>2018 Fre Level D Step 3</v>
      </c>
      <c r="H78" t="str">
        <f t="shared" si="16"/>
        <v>2019 Fre Level D Step 3</v>
      </c>
      <c r="I78" t="str">
        <f t="shared" si="17"/>
        <v>2020 Fre Level D Step 3</v>
      </c>
      <c r="J78" t="str">
        <f t="shared" si="18"/>
        <v>2015 Syd Level D Step 3</v>
      </c>
      <c r="K78" t="str">
        <f t="shared" si="19"/>
        <v>2016 Syd Level D Step 3</v>
      </c>
      <c r="L78" t="str">
        <f t="shared" si="20"/>
        <v>2017 Syd Level D Step 3</v>
      </c>
      <c r="M78" t="str">
        <f t="shared" si="21"/>
        <v>2018 Syd Level D Step 3</v>
      </c>
      <c r="N78" t="str">
        <f t="shared" si="22"/>
        <v>2019 Syd Level D Step 3</v>
      </c>
      <c r="O78" t="str">
        <f t="shared" si="23"/>
        <v>2020 Syd Level D Step 3</v>
      </c>
    </row>
    <row r="79" spans="3:15" x14ac:dyDescent="0.25">
      <c r="C79" s="79" t="s">
        <v>119</v>
      </c>
      <c r="D79" t="str">
        <f t="shared" si="12"/>
        <v>2015 Fre Level D Step 4</v>
      </c>
      <c r="E79" t="str">
        <f t="shared" si="13"/>
        <v>2016 Fre Level D Step 4</v>
      </c>
      <c r="F79" t="str">
        <f t="shared" si="14"/>
        <v>2017 Fre Level D Step 4</v>
      </c>
      <c r="G79" t="str">
        <f t="shared" si="15"/>
        <v>2018 Fre Level D Step 4</v>
      </c>
      <c r="H79" t="str">
        <f t="shared" si="16"/>
        <v>2019 Fre Level D Step 4</v>
      </c>
      <c r="I79" t="str">
        <f t="shared" si="17"/>
        <v>2020 Fre Level D Step 4</v>
      </c>
      <c r="J79" t="str">
        <f t="shared" si="18"/>
        <v>2015 Syd Level D Step 4</v>
      </c>
      <c r="K79" t="str">
        <f t="shared" si="19"/>
        <v>2016 Syd Level D Step 4</v>
      </c>
      <c r="L79" t="str">
        <f t="shared" si="20"/>
        <v>2017 Syd Level D Step 4</v>
      </c>
      <c r="M79" t="str">
        <f t="shared" si="21"/>
        <v>2018 Syd Level D Step 4</v>
      </c>
      <c r="N79" t="str">
        <f t="shared" si="22"/>
        <v>2019 Syd Level D Step 4</v>
      </c>
      <c r="O79" t="str">
        <f t="shared" si="23"/>
        <v>2020 Syd Level D Step 4</v>
      </c>
    </row>
    <row r="80" spans="3:15" x14ac:dyDescent="0.25">
      <c r="C80" s="79" t="s">
        <v>120</v>
      </c>
      <c r="D80" t="str">
        <f t="shared" si="12"/>
        <v>2015 Fre Level E Professor</v>
      </c>
      <c r="E80" t="str">
        <f t="shared" si="13"/>
        <v>2016 Fre Level E Professor</v>
      </c>
      <c r="F80" t="str">
        <f t="shared" si="14"/>
        <v>2017 Fre Level E Professor</v>
      </c>
      <c r="G80" t="str">
        <f t="shared" si="15"/>
        <v>2018 Fre Level E Professor</v>
      </c>
      <c r="H80" t="str">
        <f t="shared" si="16"/>
        <v>2019 Fre Level E Professor</v>
      </c>
      <c r="I80" t="str">
        <f t="shared" si="17"/>
        <v>2020 Fre Level E Professor</v>
      </c>
      <c r="J80" t="str">
        <f t="shared" si="18"/>
        <v>2015 Syd Level E Professor</v>
      </c>
      <c r="K80" t="str">
        <f t="shared" si="19"/>
        <v>2016 Syd Level E Professor</v>
      </c>
      <c r="L80" t="str">
        <f t="shared" si="20"/>
        <v>2017 Syd Level E Professor</v>
      </c>
      <c r="M80" t="str">
        <f t="shared" si="21"/>
        <v>2018 Syd Level E Professor</v>
      </c>
      <c r="N80" t="str">
        <f t="shared" si="22"/>
        <v>2019 Syd Level E Professor</v>
      </c>
      <c r="O80" t="str">
        <f t="shared" si="23"/>
        <v>2020 Syd Level E Professor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3120"/>
  <sheetViews>
    <sheetView topLeftCell="A2231" zoomScale="85" zoomScaleNormal="85" workbookViewId="0">
      <selection activeCell="B2246" sqref="B2246"/>
    </sheetView>
  </sheetViews>
  <sheetFormatPr defaultRowHeight="13.2" x14ac:dyDescent="0.25"/>
  <cols>
    <col min="1" max="1" width="28.44140625" style="75" bestFit="1" customWidth="1"/>
    <col min="2" max="3" width="12.6640625" style="94" bestFit="1" customWidth="1"/>
  </cols>
  <sheetData>
    <row r="1" spans="1:4" x14ac:dyDescent="0.25">
      <c r="A1" s="75" t="str">
        <f>'Full Time Salary Rates'!D1</f>
        <v>2015 Fre Level 1 Step 1</v>
      </c>
      <c r="B1" s="94">
        <f>'2015'!K6</f>
        <v>46936.457929809942</v>
      </c>
      <c r="C1" s="94">
        <f>'2015 (Cas)'!J8</f>
        <v>57975.364818800008</v>
      </c>
      <c r="D1" s="73"/>
    </row>
    <row r="2" spans="1:4" x14ac:dyDescent="0.25">
      <c r="A2" s="75" t="str">
        <f>'Full Time Salary Rates'!D2</f>
        <v>2015 Fre Level 1 Step 2</v>
      </c>
      <c r="B2" s="94">
        <f>'2015'!K7</f>
        <v>47609.335855750855</v>
      </c>
      <c r="C2" s="94">
        <f>'2015 (Cas)'!J9</f>
        <v>58806.495776599993</v>
      </c>
    </row>
    <row r="3" spans="1:4" x14ac:dyDescent="0.25">
      <c r="A3" s="75" t="str">
        <f>'Full Time Salary Rates'!D3</f>
        <v>2015 Fre Level 1 Step 3</v>
      </c>
      <c r="B3" s="94">
        <f>'2015'!K8</f>
        <v>48386.625873648132</v>
      </c>
      <c r="C3" s="94">
        <f>'2015 (Cas)'!J10</f>
        <v>59766.595331300006</v>
      </c>
    </row>
    <row r="4" spans="1:4" x14ac:dyDescent="0.25">
      <c r="A4" s="75" t="str">
        <f>'Full Time Salary Rates'!D4</f>
        <v>2015 Fre Level 1 Step 4</v>
      </c>
      <c r="B4" s="94">
        <f>'2015'!K9</f>
        <v>52933.063507352388</v>
      </c>
      <c r="C4" s="94">
        <f>'2015 (Cas)'!J11</f>
        <v>65382.302013599998</v>
      </c>
    </row>
    <row r="5" spans="1:4" x14ac:dyDescent="0.25">
      <c r="A5" s="75" t="str">
        <f>'Full Time Salary Rates'!D5</f>
        <v>2015 Fre Level 1 Step 5</v>
      </c>
      <c r="B5" s="94">
        <f>'2015'!K10</f>
        <v>54040.347297358625</v>
      </c>
      <c r="C5" s="94">
        <f>'2015 (Cas)'!J12</f>
        <v>66750.006022699992</v>
      </c>
    </row>
    <row r="6" spans="1:4" x14ac:dyDescent="0.25">
      <c r="A6" s="75" t="str">
        <f>'Full Time Salary Rates'!D6</f>
        <v>2015 Fre Level 1 Step 6</v>
      </c>
      <c r="B6" s="94">
        <f>'2015'!K11</f>
        <v>55156.654354570965</v>
      </c>
      <c r="C6" s="94">
        <f>'2015 (Cas)'!J13</f>
        <v>68128.855466100009</v>
      </c>
    </row>
    <row r="7" spans="1:4" x14ac:dyDescent="0.25">
      <c r="A7" s="75" t="str">
        <f>'Full Time Salary Rates'!D7</f>
        <v>2015 Fre Level 2 Step 1</v>
      </c>
      <c r="B7" s="94">
        <f>'2015'!K12</f>
        <v>56819.513596838748</v>
      </c>
      <c r="C7" s="94">
        <f>'2015 (Cas)'!J14</f>
        <v>70182.799787099997</v>
      </c>
    </row>
    <row r="8" spans="1:4" x14ac:dyDescent="0.25">
      <c r="A8" s="75" t="str">
        <f>'Full Time Salary Rates'!D8</f>
        <v>2015 Fre Level 2 Step 2</v>
      </c>
      <c r="B8" s="94">
        <f>'2015'!K13</f>
        <v>57935.820654051073</v>
      </c>
      <c r="C8" s="94">
        <f>'2015 (Cas)'!J15</f>
        <v>71561.649230499999</v>
      </c>
    </row>
    <row r="9" spans="1:4" x14ac:dyDescent="0.25">
      <c r="A9" s="75" t="str">
        <f>'Full Time Salary Rates'!D9</f>
        <v>2015 Fre Level 2 Step 3</v>
      </c>
      <c r="B9" s="94">
        <f>'2015'!K14</f>
        <v>58767.250275184968</v>
      </c>
      <c r="C9" s="94">
        <f>'2015 (Cas)'!J16</f>
        <v>72588.621391000008</v>
      </c>
    </row>
    <row r="10" spans="1:4" x14ac:dyDescent="0.25">
      <c r="A10" s="75" t="str">
        <f>'Full Time Salary Rates'!D10</f>
        <v>2015 Fre Level 3 Step 1</v>
      </c>
      <c r="B10" s="94">
        <f>'2015'!K15</f>
        <v>59886.135408741909</v>
      </c>
      <c r="C10" s="94">
        <f>'2015 (Cas)'!J17</f>
        <v>73970.655244199996</v>
      </c>
    </row>
    <row r="11" spans="1:4" x14ac:dyDescent="0.25">
      <c r="A11" s="75" t="str">
        <f>'Full Time Salary Rates'!D11</f>
        <v>2015 Fre Level 3 Step 2</v>
      </c>
      <c r="B11" s="94">
        <f>'2015'!K16</f>
        <v>61564.463109077296</v>
      </c>
      <c r="C11" s="94">
        <f>'2015 (Cas)'!J18</f>
        <v>76043.706024000014</v>
      </c>
    </row>
    <row r="12" spans="1:4" x14ac:dyDescent="0.25">
      <c r="A12" s="75" t="str">
        <f>'Full Time Salary Rates'!D12</f>
        <v>2015 Fre Level 3 Step 3</v>
      </c>
      <c r="B12" s="94">
        <f>'2015'!K17</f>
        <v>63240.212733068096</v>
      </c>
      <c r="C12" s="94">
        <f>'2015 (Cas)'!J19</f>
        <v>78113.572394000003</v>
      </c>
    </row>
    <row r="13" spans="1:4" x14ac:dyDescent="0.25">
      <c r="A13" s="75" t="str">
        <f>'Full Time Salary Rates'!D13</f>
        <v>2015 Fre Level 3 Step 4</v>
      </c>
      <c r="B13" s="94">
        <f>'2015'!K18</f>
        <v>64919.829471575802</v>
      </c>
      <c r="C13" s="94">
        <f>'2015 (Cas)'!J20</f>
        <v>80188.215378699999</v>
      </c>
    </row>
    <row r="14" spans="1:4" x14ac:dyDescent="0.25">
      <c r="A14" s="75" t="str">
        <f>'Full Time Salary Rates'!D14</f>
        <v>2015 Fre Level 3 Step 5</v>
      </c>
      <c r="B14" s="94">
        <f>'2015'!K19</f>
        <v>66595.579095566602</v>
      </c>
      <c r="C14" s="94">
        <f>'2015 (Cas)'!J21</f>
        <v>82258.081748700002</v>
      </c>
    </row>
    <row r="15" spans="1:4" x14ac:dyDescent="0.25">
      <c r="A15" s="75" t="str">
        <f>'Full Time Salary Rates'!D15</f>
        <v>2015 Fre Level 4 Step 1</v>
      </c>
      <c r="B15" s="94">
        <f>'2015'!K20</f>
        <v>69390.213853114328</v>
      </c>
      <c r="C15" s="94">
        <f>'2015 (Cas)'!J22</f>
        <v>85709.981971900008</v>
      </c>
    </row>
    <row r="16" spans="1:4" x14ac:dyDescent="0.25">
      <c r="A16" s="75" t="str">
        <f>'Full Time Salary Rates'!D16</f>
        <v>2015 Fre Level 4 Step 2</v>
      </c>
      <c r="B16" s="94">
        <f>'2015'!K21</f>
        <v>71069.830591622027</v>
      </c>
      <c r="C16" s="94">
        <f>'2015 (Cas)'!J23</f>
        <v>87784.624956600004</v>
      </c>
    </row>
    <row r="17" spans="1:3" x14ac:dyDescent="0.25">
      <c r="A17" s="75" t="str">
        <f>'Full Time Salary Rates'!D17</f>
        <v>2015 Fre Level 4 Step 3</v>
      </c>
      <c r="B17" s="94">
        <f>'2015'!K22</f>
        <v>72464.569894051296</v>
      </c>
      <c r="C17" s="94">
        <f>'2015 (Cas)'!J24</f>
        <v>89507.390658399978</v>
      </c>
    </row>
    <row r="18" spans="1:3" x14ac:dyDescent="0.25">
      <c r="A18" s="75" t="str">
        <f>'Full Time Salary Rates'!D18</f>
        <v>2015 Fre Level 4 Step 4</v>
      </c>
      <c r="B18" s="94">
        <f>'2015'!K23</f>
        <v>73861.887272825159</v>
      </c>
      <c r="C18" s="94">
        <f>'2015 (Cas)'!J25</f>
        <v>91233.340769999995</v>
      </c>
    </row>
    <row r="19" spans="1:3" x14ac:dyDescent="0.25">
      <c r="A19" s="75" t="str">
        <f>'Full Time Salary Rates'!D19</f>
        <v>2015 Fre Level 5 Step 1</v>
      </c>
      <c r="B19" s="94">
        <f>'2015'!K24</f>
        <v>74982.061444554391</v>
      </c>
      <c r="C19" s="94">
        <f>'2015 (Cas)'!J26</f>
        <v>92616.966828100005</v>
      </c>
    </row>
    <row r="20" spans="1:3" x14ac:dyDescent="0.25">
      <c r="A20" s="75" t="str">
        <f>'Full Time Salary Rates'!D20</f>
        <v>2015 Fre Level 5 Step 2</v>
      </c>
      <c r="B20" s="94">
        <f>'2015'!K25</f>
        <v>77215.964597151353</v>
      </c>
      <c r="C20" s="94">
        <f>'2015 (Cas)'!J27</f>
        <v>95376.257919800002</v>
      </c>
    </row>
    <row r="21" spans="1:3" x14ac:dyDescent="0.25">
      <c r="A21" s="75" t="str">
        <f>'Full Time Salary Rates'!D21</f>
        <v>2015 Fre Level 5 Step 3</v>
      </c>
      <c r="B21" s="94">
        <f>'2015'!K26</f>
        <v>80014.466469215986</v>
      </c>
      <c r="C21" s="94">
        <f>'2015 (Cas)'!J28</f>
        <v>98832.934757700015</v>
      </c>
    </row>
    <row r="22" spans="1:3" x14ac:dyDescent="0.25">
      <c r="A22" s="75" t="str">
        <f>'Full Time Salary Rates'!D22</f>
        <v>2015 Fre Level 5 Step 4</v>
      </c>
      <c r="B22" s="94">
        <f>'2015'!K27</f>
        <v>83371.121869886789</v>
      </c>
      <c r="C22" s="94">
        <f>'2015 (Cas)'!J29</f>
        <v>102979.03631729999</v>
      </c>
    </row>
    <row r="23" spans="1:3" x14ac:dyDescent="0.25">
      <c r="A23" s="75" t="str">
        <f>'Full Time Salary Rates'!D23</f>
        <v>2015 Fre Level 6 Step 1</v>
      </c>
      <c r="B23" s="94">
        <f>'2015'!K28</f>
        <v>86163.178551089921</v>
      </c>
      <c r="C23" s="94">
        <f>'2015 (Cas)'!J30</f>
        <v>106427.75213069998</v>
      </c>
    </row>
    <row r="24" spans="1:3" x14ac:dyDescent="0.25">
      <c r="A24" s="75" t="str">
        <f>'Full Time Salary Rates'!D24</f>
        <v>2015 Fre Level 6 Step 2</v>
      </c>
      <c r="B24" s="94">
        <f>'2015'!K29</f>
        <v>87840.217213253025</v>
      </c>
      <c r="C24" s="94">
        <f>'2015 (Cas)'!J31</f>
        <v>108499.21070560001</v>
      </c>
    </row>
    <row r="25" spans="1:3" x14ac:dyDescent="0.25">
      <c r="A25" s="75" t="str">
        <f>'Full Time Salary Rates'!D25</f>
        <v>2015 Fre Level 6 Step 3</v>
      </c>
      <c r="B25" s="94">
        <f>'2015'!K30</f>
        <v>89515.966837243832</v>
      </c>
      <c r="C25" s="94">
        <f>'2015 (Cas)'!J32</f>
        <v>110569.07707560001</v>
      </c>
    </row>
    <row r="26" spans="1:3" x14ac:dyDescent="0.25">
      <c r="A26" s="75" t="str">
        <f>'Full Time Salary Rates'!D26</f>
        <v>2015 Fre Level 6 Step 4</v>
      </c>
      <c r="B26" s="94">
        <f>'2015'!K31</f>
        <v>91195.583575751501</v>
      </c>
      <c r="C26" s="94">
        <f>'2015 (Cas)'!J33</f>
        <v>112643.72006029999</v>
      </c>
    </row>
    <row r="27" spans="1:3" x14ac:dyDescent="0.25">
      <c r="A27" s="75" t="str">
        <f>'Full Time Salary Rates'!D27</f>
        <v>2015 Fre Level 7 Step 1</v>
      </c>
      <c r="B27" s="94">
        <f>'2015'!K32</f>
        <v>94549.66090007771</v>
      </c>
      <c r="C27" s="94">
        <f>'2015 (Cas)'!J34</f>
        <v>116786.63721010003</v>
      </c>
    </row>
    <row r="28" spans="1:3" x14ac:dyDescent="0.25">
      <c r="A28" s="75" t="str">
        <f>'Full Time Salary Rates'!D28</f>
        <v>2015 Fre Level 7 Step 2</v>
      </c>
      <c r="B28" s="94">
        <f>'2015'!K33</f>
        <v>97902.449186231592</v>
      </c>
      <c r="C28" s="94">
        <f>'2015 (Cas)'!J35</f>
        <v>120927.96215499999</v>
      </c>
    </row>
    <row r="29" spans="1:3" x14ac:dyDescent="0.25">
      <c r="A29" s="75" t="str">
        <f>'Full Time Salary Rates'!D29</f>
        <v>2015 Fre Level 7 Step 3</v>
      </c>
      <c r="B29" s="94">
        <f>'2015'!K34</f>
        <v>101257.81554873011</v>
      </c>
      <c r="C29" s="94">
        <f>'2015 (Cas)'!J36</f>
        <v>125072.47150970004</v>
      </c>
    </row>
    <row r="30" spans="1:3" x14ac:dyDescent="0.25">
      <c r="A30" s="75" t="str">
        <f>'Full Time Salary Rates'!D30</f>
        <v>2015 Fre Level 7 Step 4</v>
      </c>
      <c r="B30" s="94">
        <f>'2015'!K35</f>
        <v>105168.75736349015</v>
      </c>
      <c r="C30" s="94">
        <f>'2015 (Cas)'!J37</f>
        <v>129903.22117629999</v>
      </c>
    </row>
    <row r="31" spans="1:3" x14ac:dyDescent="0.25">
      <c r="A31" s="75" t="str">
        <f>'Full Time Salary Rates'!D31</f>
        <v>2015 Fre Level 8 Step 1</v>
      </c>
      <c r="B31" s="94">
        <f>'2015'!K36</f>
        <v>105729.48896844093</v>
      </c>
      <c r="C31" s="94">
        <f>'2015 (Cas)'!J38</f>
        <v>130595.8303078</v>
      </c>
    </row>
    <row r="32" spans="1:3" x14ac:dyDescent="0.25">
      <c r="A32" s="75" t="str">
        <f>'Full Time Salary Rates'!D32</f>
        <v>2015 Fre Level 8 Step 2</v>
      </c>
      <c r="B32" s="94">
        <f>'2015'!K37</f>
        <v>109083.56629276712</v>
      </c>
      <c r="C32" s="94">
        <f>'2015 (Cas)'!J39</f>
        <v>134738.74745760002</v>
      </c>
    </row>
    <row r="33" spans="1:3" x14ac:dyDescent="0.25">
      <c r="A33" s="75" t="str">
        <f>'Full Time Salary Rates'!D33</f>
        <v>2015 Fre Level 8 Step 3</v>
      </c>
      <c r="B33" s="94">
        <f>'2015'!K38</f>
        <v>112442.7997697825</v>
      </c>
      <c r="C33" s="94">
        <f>'2015 (Cas)'!J40</f>
        <v>138888.03342699999</v>
      </c>
    </row>
    <row r="34" spans="1:3" x14ac:dyDescent="0.25">
      <c r="A34" s="75" t="str">
        <f>'Full Time Salary Rates'!D34</f>
        <v>2015 Fre Level 8 Step 4</v>
      </c>
      <c r="B34" s="94">
        <f>'2015'!K39</f>
        <v>115793.00997959181</v>
      </c>
      <c r="C34" s="94">
        <f>'2015 (Cas)'!J41</f>
        <v>143026.1739621</v>
      </c>
    </row>
    <row r="35" spans="1:3" x14ac:dyDescent="0.25">
      <c r="A35" s="75" t="str">
        <f>'Full Time Salary Rates'!D35</f>
        <v>2015 Fre Level 9 Step 1</v>
      </c>
      <c r="B35" s="94">
        <f>'2015'!K40</f>
        <v>122502.45366641652</v>
      </c>
      <c r="C35" s="94">
        <f>'2015 (Cas)'!J42</f>
        <v>151313.60046660001</v>
      </c>
    </row>
    <row r="36" spans="1:3" x14ac:dyDescent="0.25">
      <c r="A36" s="75" t="str">
        <f>'Full Time Salary Rates'!D36</f>
        <v>2015 Fre Level 9 Step 2</v>
      </c>
      <c r="B36" s="94">
        <f>'2015'!K41</f>
        <v>124737.64585718578</v>
      </c>
      <c r="C36" s="94">
        <f>'2015 (Cas)'!J43</f>
        <v>154074.4837632</v>
      </c>
    </row>
    <row r="37" spans="1:3" x14ac:dyDescent="0.25">
      <c r="A37" s="75" t="str">
        <f>'Full Time Salary Rates'!D37</f>
        <v>2015 Fre Level 9 Step 3</v>
      </c>
      <c r="B37" s="94">
        <f>'2015'!K42</f>
        <v>126976.70516247192</v>
      </c>
      <c r="C37" s="94">
        <f>'2015 (Cas)'!J44</f>
        <v>156840.14367449997</v>
      </c>
    </row>
    <row r="38" spans="1:3" x14ac:dyDescent="0.25">
      <c r="A38" s="75" t="str">
        <f>'Full Time Salary Rates'!D38</f>
        <v>2015 Fre Level 9 Step 4</v>
      </c>
      <c r="B38" s="94">
        <f>'2015'!K43</f>
        <v>129768.76184367506</v>
      </c>
      <c r="C38" s="94">
        <f>'2015 (Cas)'!J45</f>
        <v>160288.85948790002</v>
      </c>
    </row>
    <row r="39" spans="1:3" x14ac:dyDescent="0.25">
      <c r="A39" s="75" t="str">
        <f>'Full Time Salary Rates'!D39</f>
        <v>2015 Fre Level 10 (Award Base)</v>
      </c>
      <c r="B39" s="94">
        <f>'2015'!K44</f>
        <v>132565.9746775674</v>
      </c>
      <c r="C39" s="94">
        <f>'2015 (Cas)'!J46</f>
        <v>163743.94412090001</v>
      </c>
    </row>
    <row r="40" spans="1:3" x14ac:dyDescent="0.25">
      <c r="A40" s="75" t="str">
        <f>'Full Time Salary Rates'!D40</f>
        <v>2015 Fre Level 10 Gr 1 Step 1</v>
      </c>
      <c r="B40" s="94">
        <f>'2015'!K45</f>
        <v>140063.02068766774</v>
      </c>
      <c r="C40" s="94">
        <f>'2015 (Cas)'!J47</f>
        <v>173004.20781930001</v>
      </c>
    </row>
    <row r="41" spans="1:3" x14ac:dyDescent="0.25">
      <c r="A41" s="75" t="str">
        <f>'Full Time Salary Rates'!D41</f>
        <v>2015 Fre Level 10 Gr 1 Step 2</v>
      </c>
      <c r="B41" s="94">
        <f>'2015'!K46</f>
        <v>142840.89794897559</v>
      </c>
      <c r="C41" s="94">
        <f>'2015 (Cas)'!J48</f>
        <v>176435.40937880002</v>
      </c>
    </row>
    <row r="42" spans="1:3" x14ac:dyDescent="0.25">
      <c r="A42" s="75" t="str">
        <f>'Full Time Salary Rates'!D42</f>
        <v>2015 Fre Level 10 Gr 1 Step 3</v>
      </c>
      <c r="B42" s="94">
        <f>'2015'!K47</f>
        <v>145618.77521028338</v>
      </c>
      <c r="C42" s="94">
        <f>'2015 (Cas)'!J49</f>
        <v>179866.6109383</v>
      </c>
    </row>
    <row r="43" spans="1:3" x14ac:dyDescent="0.25">
      <c r="A43" s="75" t="str">
        <f>'Full Time Salary Rates'!D43</f>
        <v>2015 Fre Level 10 Gr 2 Step 1</v>
      </c>
      <c r="B43" s="94">
        <f>'2015'!K48</f>
        <v>147322.88367406483</v>
      </c>
      <c r="C43" s="94">
        <f>'2015 (Cas)'!J50</f>
        <v>181971.50581609996</v>
      </c>
    </row>
    <row r="44" spans="1:3" x14ac:dyDescent="0.25">
      <c r="A44" s="75" t="str">
        <f>'Full Time Salary Rates'!D44</f>
        <v>2015 Fre Level 10 Gr 2 Step 2</v>
      </c>
      <c r="B44" s="94">
        <f>'2015'!K49</f>
        <v>150247.71128701491</v>
      </c>
      <c r="C44" s="94">
        <f>'2015 (Cas)'!J51</f>
        <v>185584.2187342</v>
      </c>
    </row>
    <row r="45" spans="1:3" x14ac:dyDescent="0.25">
      <c r="A45" s="75" t="str">
        <f>'Full Time Salary Rates'!D45</f>
        <v>2015 Fre Level 10 Gr 2 Step 3</v>
      </c>
      <c r="B45" s="94">
        <f>'2015'!K50</f>
        <v>153130.00064027909</v>
      </c>
      <c r="C45" s="94">
        <f>'2015 (Cas)'!J52</f>
        <v>189144.38889059998</v>
      </c>
    </row>
    <row r="46" spans="1:3" x14ac:dyDescent="0.25">
      <c r="A46" s="75" t="str">
        <f>'Full Time Salary Rates'!D46</f>
        <v>2015 Fre Level 10 Gr 3 Step 1</v>
      </c>
      <c r="B46" s="94">
        <f>'2015'!K51</f>
        <v>157796.31882400729</v>
      </c>
      <c r="C46" s="94">
        <f>'2015 (Cas)'!J53</f>
        <v>194908.17062860003</v>
      </c>
    </row>
    <row r="47" spans="1:3" x14ac:dyDescent="0.25">
      <c r="A47" s="75" t="str">
        <f>'Full Time Salary Rates'!D47</f>
        <v>2015 Fre Level 10 Gr 3 Step 2</v>
      </c>
      <c r="B47" s="94">
        <f>'2015'!K52</f>
        <v>160933.837735387</v>
      </c>
      <c r="C47" s="94">
        <f>'2015 (Cas)'!J54</f>
        <v>198783.59735520001</v>
      </c>
    </row>
    <row r="48" spans="1:3" x14ac:dyDescent="0.25">
      <c r="A48" s="75" t="str">
        <f>'Full Time Salary Rates'!D48</f>
        <v>2015 Fre Level 10 Gr 3 Step 3</v>
      </c>
      <c r="B48" s="94">
        <f>'2015'!K53</f>
        <v>164075.22376128362</v>
      </c>
      <c r="C48" s="94">
        <f>'2015 (Cas)'!J55</f>
        <v>202663.80069650005</v>
      </c>
    </row>
    <row r="49" spans="1:3" x14ac:dyDescent="0.25">
      <c r="A49" s="75" t="str">
        <f>'Full Time Salary Rates'!D49</f>
        <v>2015 Fre Level 10 Gr 4 Step 1</v>
      </c>
      <c r="B49" s="94">
        <f>'2015'!K54</f>
        <v>168274.91012663895</v>
      </c>
      <c r="C49" s="94">
        <f>'2015 (Cas)'!J56</f>
        <v>207851.20426069997</v>
      </c>
    </row>
    <row r="50" spans="1:3" x14ac:dyDescent="0.25">
      <c r="A50" s="75" t="str">
        <f>'Full Time Salary Rates'!D50</f>
        <v>2015 Fre Level 10 Gr 4 Step 2</v>
      </c>
      <c r="B50" s="94">
        <f>'2015'!K55</f>
        <v>171623.831298276</v>
      </c>
      <c r="C50" s="94">
        <f>'2015 (Cas)'!J57</f>
        <v>211987.75259090003</v>
      </c>
    </row>
    <row r="51" spans="1:3" x14ac:dyDescent="0.25">
      <c r="A51" s="75" t="str">
        <f>'Full Time Salary Rates'!D51</f>
        <v>2015 Fre Level 10 Gr 4 Step 3</v>
      </c>
      <c r="B51" s="94">
        <f>'2015'!K56</f>
        <v>174972.75246991296</v>
      </c>
      <c r="C51" s="94">
        <f>'2015 (Cas)'!J58</f>
        <v>216124.30092109996</v>
      </c>
    </row>
    <row r="52" spans="1:3" x14ac:dyDescent="0.25">
      <c r="A52" s="75" t="str">
        <f>'Full Time Salary Rates'!D52</f>
        <v>2015 Fre Level 10 Gr 5 Step 1</v>
      </c>
      <c r="B52" s="94">
        <f>'2015'!K57</f>
        <v>192758.9011713168</v>
      </c>
      <c r="C52" s="94">
        <f>'2015 (Cas)'!J59</f>
        <v>238093.54413129998</v>
      </c>
    </row>
    <row r="53" spans="1:3" x14ac:dyDescent="0.25">
      <c r="A53" s="75" t="str">
        <f>'Full Time Salary Rates'!D53</f>
        <v>2015 Fre Level 10 Gr 5 Step 2</v>
      </c>
      <c r="B53" s="94">
        <f>'2015'!K58</f>
        <v>202219.15231783103</v>
      </c>
      <c r="C53" s="94">
        <f>'2015 (Cas)'!J60</f>
        <v>249778.7358924</v>
      </c>
    </row>
    <row r="54" spans="1:3" x14ac:dyDescent="0.25">
      <c r="A54" s="75" t="str">
        <f>'Full Time Salary Rates'!D54</f>
        <v>2015 Fre Level 10 Gr 5 Step 3</v>
      </c>
      <c r="B54" s="94">
        <f>'2015'!K59</f>
        <v>206262.86506433811</v>
      </c>
      <c r="C54" s="94">
        <f>'2015 (Cas)'!J61</f>
        <v>254773.48266370007</v>
      </c>
    </row>
    <row r="55" spans="1:3" x14ac:dyDescent="0.25">
      <c r="A55" s="75" t="str">
        <f>'Full Time Salary Rates'!D55</f>
        <v>2015 Fre Level 10 Gr 5 Step 4</v>
      </c>
      <c r="B55" s="94">
        <f>'2015'!K60</f>
        <v>210311.73396353432</v>
      </c>
      <c r="C55" s="94">
        <f>'2015 (Cas)'!J62</f>
        <v>259774.59825460002</v>
      </c>
    </row>
    <row r="56" spans="1:3" x14ac:dyDescent="0.25">
      <c r="A56" s="75" t="str">
        <f>'Full Time Salary Rates'!D56</f>
        <v>2015 Fre Level A Step 1</v>
      </c>
      <c r="B56" s="94">
        <f>'2015'!K61</f>
        <v>73763.920371730317</v>
      </c>
      <c r="C56" s="94">
        <f>'2015 (Cas)'!J63</f>
        <v>91112.333197600004</v>
      </c>
    </row>
    <row r="57" spans="1:3" x14ac:dyDescent="0.25">
      <c r="A57" s="75" t="str">
        <f>'Full Time Salary Rates'!D57</f>
        <v>2015 Fre Level A Step 2</v>
      </c>
      <c r="B57" s="94">
        <f>'2015'!K62</f>
        <v>77975.20808063641</v>
      </c>
      <c r="C57" s="94">
        <f>'2015 (Cas)'!J64</f>
        <v>96314.066605899992</v>
      </c>
    </row>
    <row r="58" spans="1:3" x14ac:dyDescent="0.25">
      <c r="A58" s="75" t="str">
        <f>'Full Time Salary Rates'!D58</f>
        <v>2015 Fre Level A Step 3</v>
      </c>
      <c r="B58" s="94">
        <f>'2015'!K63</f>
        <v>82191.651942231721</v>
      </c>
      <c r="C58" s="94">
        <f>'2015 (Cas)'!J65</f>
        <v>101522.16883379998</v>
      </c>
    </row>
    <row r="59" spans="1:3" x14ac:dyDescent="0.25">
      <c r="A59" s="75" t="str">
        <f>'Full Time Salary Rates'!D59</f>
        <v>2015 Fre Level A Step 4</v>
      </c>
      <c r="B59" s="94">
        <f>'2015'!K64</f>
        <v>86405.517727482438</v>
      </c>
      <c r="C59" s="94">
        <f>'2015 (Cas)'!J66</f>
        <v>106727.08665190003</v>
      </c>
    </row>
    <row r="60" spans="1:3" x14ac:dyDescent="0.25">
      <c r="A60" s="75" t="str">
        <f>'Full Time Salary Rates'!D60</f>
        <v>2015 Fre Level A Step 5</v>
      </c>
      <c r="B60" s="94">
        <f>'2015'!K65</f>
        <v>89833.070227629782</v>
      </c>
      <c r="C60" s="94">
        <f>'2015 (Cas)'!J67</f>
        <v>110960.75948100004</v>
      </c>
    </row>
    <row r="61" spans="1:3" x14ac:dyDescent="0.25">
      <c r="A61" s="75" t="str">
        <f>'Full Time Salary Rates'!D61</f>
        <v>2015 Fre Level A Step 6*</v>
      </c>
      <c r="B61" s="94">
        <f>'2015'!K66</f>
        <v>93254.177536915609</v>
      </c>
      <c r="C61" s="94">
        <f>'2015 (Cas)'!J68</f>
        <v>115186.47128560001</v>
      </c>
    </row>
    <row r="62" spans="1:3" x14ac:dyDescent="0.25">
      <c r="A62" s="75" t="str">
        <f>'Full Time Salary Rates'!D62</f>
        <v>2015 Fre Level A Step 7</v>
      </c>
      <c r="B62" s="94">
        <f>'2015'!K67</f>
        <v>96680.440998890612</v>
      </c>
      <c r="C62" s="94">
        <f>'2015 (Cas)'!J69</f>
        <v>119418.55190979999</v>
      </c>
    </row>
    <row r="63" spans="1:3" x14ac:dyDescent="0.25">
      <c r="A63" s="75" t="str">
        <f>'Full Time Salary Rates'!D63</f>
        <v>2015 Fre Level A Step 8</v>
      </c>
      <c r="B63" s="94">
        <f>'2015'!K68</f>
        <v>100101.54830817645</v>
      </c>
      <c r="C63" s="94">
        <f>'2015 (Cas)'!J70</f>
        <v>123644.2637144</v>
      </c>
    </row>
    <row r="64" spans="1:3" x14ac:dyDescent="0.25">
      <c r="A64" s="75" t="str">
        <f>'Full Time Salary Rates'!D64</f>
        <v>2015 Fre Level B Step 1</v>
      </c>
      <c r="B64" s="94">
        <f>'2015'!K69</f>
        <v>105371.13635654136</v>
      </c>
      <c r="C64" s="94">
        <f>'2015 (Cas)'!J71</f>
        <v>130153.19734560003</v>
      </c>
    </row>
    <row r="65" spans="1:3" x14ac:dyDescent="0.25">
      <c r="A65" s="75" t="str">
        <f>'Full Time Salary Rates'!D65</f>
        <v>2015 Fre Level B Step 2</v>
      </c>
      <c r="B65" s="94">
        <f>'2015'!K70</f>
        <v>109323.32739281504</v>
      </c>
      <c r="C65" s="94">
        <f>'2015 (Cas)'!J72</f>
        <v>135034.89756900002</v>
      </c>
    </row>
    <row r="66" spans="1:3" x14ac:dyDescent="0.25">
      <c r="A66" s="75" t="str">
        <f>'Full Time Salary Rates'!D66</f>
        <v>2015 Fre Level B Step 3</v>
      </c>
      <c r="B66" s="94">
        <f>'2015'!K71</f>
        <v>113276.80746726102</v>
      </c>
      <c r="C66" s="94">
        <f>'2015 (Cas)'!J73</f>
        <v>139918.18999730001</v>
      </c>
    </row>
    <row r="67" spans="1:3" x14ac:dyDescent="0.25">
      <c r="A67" s="75" t="str">
        <f>'Full Time Salary Rates'!D67</f>
        <v>2015 Fre Level B Step 4</v>
      </c>
      <c r="B67" s="94">
        <f>'2015'!K72</f>
        <v>117228.99850353471</v>
      </c>
      <c r="C67" s="94">
        <f>'2015 (Cas)'!J74</f>
        <v>144799.89022070001</v>
      </c>
    </row>
    <row r="68" spans="1:3" x14ac:dyDescent="0.25">
      <c r="A68" s="75" t="str">
        <f>'Full Time Salary Rates'!D68</f>
        <v>2015 Fre Level B Step 5</v>
      </c>
      <c r="B68" s="94">
        <f>'2015'!K73</f>
        <v>121178.61146346378</v>
      </c>
      <c r="C68" s="94">
        <f>'2015 (Cas)'!J75</f>
        <v>149678.40603430002</v>
      </c>
    </row>
    <row r="69" spans="1:3" x14ac:dyDescent="0.25">
      <c r="A69" s="75" t="str">
        <f>'Full Time Salary Rates'!D69</f>
        <v>2015 Fre Level B Step 6</v>
      </c>
      <c r="B69" s="94">
        <f>'2015'!K74</f>
        <v>125132.09153790977</v>
      </c>
      <c r="C69" s="94">
        <f>'2015 (Cas)'!J76</f>
        <v>154561.6984626</v>
      </c>
    </row>
    <row r="70" spans="1:3" x14ac:dyDescent="0.25">
      <c r="A70" s="75" t="str">
        <f>'Full Time Salary Rates'!D70</f>
        <v>2015 Fre Level C Step 1</v>
      </c>
      <c r="B70" s="94">
        <f>'2015'!K75</f>
        <v>129079.12642149425</v>
      </c>
      <c r="C70" s="94">
        <f>'2015 (Cas)'!J77</f>
        <v>159437.0298664</v>
      </c>
    </row>
    <row r="71" spans="1:3" x14ac:dyDescent="0.25">
      <c r="A71" s="75" t="str">
        <f>'Full Time Salary Rates'!D71</f>
        <v>2015 Fre Level C Step 2</v>
      </c>
      <c r="B71" s="94">
        <f>'2015'!K76</f>
        <v>133032.60649594024</v>
      </c>
      <c r="C71" s="94">
        <f>'2015 (Cas)'!J78</f>
        <v>164320.32229470002</v>
      </c>
    </row>
    <row r="72" spans="1:3" x14ac:dyDescent="0.25">
      <c r="A72" s="75" t="str">
        <f>'Full Time Salary Rates'!D72</f>
        <v>2015 Fre Level C Step 3</v>
      </c>
      <c r="B72" s="94">
        <f>'2015'!K77</f>
        <v>136984.79753221391</v>
      </c>
      <c r="C72" s="94">
        <f>'2015 (Cas)'!J79</f>
        <v>169202.02251809998</v>
      </c>
    </row>
    <row r="73" spans="1:3" x14ac:dyDescent="0.25">
      <c r="A73" s="75" t="str">
        <f>'Full Time Salary Rates'!D73</f>
        <v>2015 Fre Level C Step 4</v>
      </c>
      <c r="B73" s="94">
        <f>'2015'!K78</f>
        <v>140935.69953031532</v>
      </c>
      <c r="C73" s="94">
        <f>'2015 (Cas)'!J80</f>
        <v>174082.13053660002</v>
      </c>
    </row>
    <row r="74" spans="1:3" x14ac:dyDescent="0.25">
      <c r="A74" s="75" t="str">
        <f>'Full Time Salary Rates'!D74</f>
        <v>2015 Fre Level C Step 5</v>
      </c>
      <c r="B74" s="94">
        <f>'2015'!K79</f>
        <v>144885.31249024434</v>
      </c>
      <c r="C74" s="94">
        <f>'2015 (Cas)'!J81</f>
        <v>178960.64635020006</v>
      </c>
    </row>
    <row r="75" spans="1:3" x14ac:dyDescent="0.25">
      <c r="A75" s="75" t="str">
        <f>'Full Time Salary Rates'!D75</f>
        <v>2015 Fre Level C Step 6</v>
      </c>
      <c r="B75" s="94">
        <f>'2015'!K80</f>
        <v>148838.79256469035</v>
      </c>
      <c r="C75" s="94">
        <f>'2015 (Cas)'!J82</f>
        <v>183843.93877849999</v>
      </c>
    </row>
    <row r="76" spans="1:3" x14ac:dyDescent="0.25">
      <c r="A76" s="75" t="str">
        <f>'Full Time Salary Rates'!D76</f>
        <v>2015 Fre Level D Step 1</v>
      </c>
      <c r="B76" s="94">
        <f>'2015'!K81</f>
        <v>155424.48858697418</v>
      </c>
      <c r="C76" s="94">
        <f>'2015 (Cas)'!J83</f>
        <v>191978.51361259999</v>
      </c>
    </row>
    <row r="77" spans="1:3" x14ac:dyDescent="0.25">
      <c r="A77" s="75" t="str">
        <f>'Full Time Salary Rates'!D77</f>
        <v>2015 Fre Level D Step 2</v>
      </c>
      <c r="B77" s="94">
        <f>'2015'!K82</f>
        <v>160691.4985589945</v>
      </c>
      <c r="C77" s="94">
        <f>'2015 (Cas)'!J84</f>
        <v>198484.26283400005</v>
      </c>
    </row>
    <row r="78" spans="1:3" x14ac:dyDescent="0.25">
      <c r="A78" s="75" t="str">
        <f>'Full Time Salary Rates'!D78</f>
        <v>2015 Fre Level D Step 3</v>
      </c>
      <c r="B78" s="94">
        <f>'2015'!K83</f>
        <v>165962.37564553169</v>
      </c>
      <c r="C78" s="94">
        <f>'2015 (Cas)'!J85</f>
        <v>204994.78867009998</v>
      </c>
    </row>
    <row r="79" spans="1:3" x14ac:dyDescent="0.25">
      <c r="A79" s="75" t="str">
        <f>'Full Time Salary Rates'!D79</f>
        <v>2015 Fre Level D Step 4</v>
      </c>
      <c r="B79" s="94">
        <f>'2015'!K84</f>
        <v>171231.9636938966</v>
      </c>
      <c r="C79" s="94">
        <f>'2015 (Cas)'!J86</f>
        <v>211503.72230130003</v>
      </c>
    </row>
    <row r="80" spans="1:3" x14ac:dyDescent="0.25">
      <c r="A80" s="75" t="str">
        <f>'Full Time Salary Rates'!D80</f>
        <v>2015 Fre Level E Professor</v>
      </c>
      <c r="B80" s="94">
        <f>'2015'!K85</f>
        <v>200213.40892173132</v>
      </c>
      <c r="C80" s="94">
        <f>'2015 (Cas)'!J87</f>
        <v>247301.26506800004</v>
      </c>
    </row>
    <row r="81" spans="1:3" x14ac:dyDescent="0.25">
      <c r="A81" s="75" t="str">
        <f>'Full Time Salary Rates'!E1</f>
        <v>2016 Fre Level 1 Step 1</v>
      </c>
      <c r="B81" s="94">
        <f>'2016'!K6</f>
        <v>48344.551667704247</v>
      </c>
      <c r="C81" s="94">
        <f>'2016 (Cas)'!J8</f>
        <v>59714.625763364005</v>
      </c>
    </row>
    <row r="82" spans="1:3" x14ac:dyDescent="0.25">
      <c r="A82" s="75" t="str">
        <f>'Full Time Salary Rates'!E2</f>
        <v>2016 Fre Level 1 Step 2</v>
      </c>
      <c r="B82" s="94">
        <f>'2016'!K7</f>
        <v>49037.615931423381</v>
      </c>
      <c r="C82" s="94">
        <f>'2016 (Cas)'!J9</f>
        <v>60570.690649897995</v>
      </c>
    </row>
    <row r="83" spans="1:3" x14ac:dyDescent="0.25">
      <c r="A83" s="75" t="str">
        <f>'Full Time Salary Rates'!E3</f>
        <v>2016 Fre Level 1 Step 3</v>
      </c>
      <c r="B83" s="94">
        <f>'2016'!K8</f>
        <v>49838.224649857577</v>
      </c>
      <c r="C83" s="94">
        <f>'2016 (Cas)'!J10</f>
        <v>61559.593191239001</v>
      </c>
    </row>
    <row r="84" spans="1:3" x14ac:dyDescent="0.25">
      <c r="A84" s="75" t="str">
        <f>'Full Time Salary Rates'!E4</f>
        <v>2016 Fre Level 1 Step 4</v>
      </c>
      <c r="B84" s="94">
        <f>'2016'!K9</f>
        <v>54521.055412572969</v>
      </c>
      <c r="C84" s="94">
        <f>'2016 (Cas)'!J11</f>
        <v>67343.771074007993</v>
      </c>
    </row>
    <row r="85" spans="1:3" x14ac:dyDescent="0.25">
      <c r="A85" s="75" t="str">
        <f>'Full Time Salary Rates'!E5</f>
        <v>2016 Fre Level 1 Step 5</v>
      </c>
      <c r="B85" s="94">
        <f>'2016'!K10</f>
        <v>55661.557716279371</v>
      </c>
      <c r="C85" s="94">
        <f>'2016 (Cas)'!J12</f>
        <v>68752.506203380995</v>
      </c>
    </row>
    <row r="86" spans="1:3" x14ac:dyDescent="0.25">
      <c r="A86" s="75" t="str">
        <f>'Full Time Salary Rates'!E6</f>
        <v>2016 Fre Level 1 Step 6</v>
      </c>
      <c r="B86" s="94">
        <f>'2016'!K11</f>
        <v>56811.353985208101</v>
      </c>
      <c r="C86" s="94">
        <f>'2016 (Cas)'!J13</f>
        <v>70172.721130083024</v>
      </c>
    </row>
    <row r="87" spans="1:3" x14ac:dyDescent="0.25">
      <c r="A87" s="75" t="str">
        <f>'Full Time Salary Rates'!E7</f>
        <v>2016 Fre Level 2 Step 1</v>
      </c>
      <c r="B87" s="94">
        <f>'2016'!K12</f>
        <v>58524.099004743926</v>
      </c>
      <c r="C87" s="94">
        <f>'2016 (Cas)'!J14</f>
        <v>72288.283780713013</v>
      </c>
    </row>
    <row r="88" spans="1:3" x14ac:dyDescent="0.25">
      <c r="A88" s="75" t="str">
        <f>'Full Time Salary Rates'!E8</f>
        <v>2016 Fre Level 2 Step 2</v>
      </c>
      <c r="B88" s="94">
        <f>'2016'!K13</f>
        <v>59673.895273672606</v>
      </c>
      <c r="C88" s="94">
        <f>'2016 (Cas)'!J15</f>
        <v>73708.498707414998</v>
      </c>
    </row>
    <row r="89" spans="1:3" x14ac:dyDescent="0.25">
      <c r="A89" s="75" t="str">
        <f>'Full Time Salary Rates'!E9</f>
        <v>2016 Fre Level 2 Step 3</v>
      </c>
      <c r="B89" s="94">
        <f>'2016'!K14</f>
        <v>60530.267783440526</v>
      </c>
      <c r="C89" s="94">
        <f>'2016 (Cas)'!J16</f>
        <v>74766.280032730006</v>
      </c>
    </row>
    <row r="90" spans="1:3" x14ac:dyDescent="0.25">
      <c r="A90" s="75" t="str">
        <f>'Full Time Salary Rates'!E10</f>
        <v>2016 Fre Level 3 Step 1</v>
      </c>
      <c r="B90" s="94">
        <f>'2016'!K15</f>
        <v>61682.719471004159</v>
      </c>
      <c r="C90" s="94">
        <f>'2016 (Cas)'!J17</f>
        <v>76189.774901526005</v>
      </c>
    </row>
    <row r="91" spans="1:3" x14ac:dyDescent="0.25">
      <c r="A91" s="75" t="str">
        <f>'Full Time Salary Rates'!E11</f>
        <v>2016 Fre Level 3 Step 2</v>
      </c>
      <c r="B91" s="94">
        <f>'2016'!K16</f>
        <v>63411.397002349622</v>
      </c>
      <c r="C91" s="94">
        <f>'2016 (Cas)'!J18</f>
        <v>78325.017204720003</v>
      </c>
    </row>
    <row r="92" spans="1:3" x14ac:dyDescent="0.25">
      <c r="A92" s="75" t="str">
        <f>'Full Time Salary Rates'!E12</f>
        <v>2016 Fre Level 3 Step 3</v>
      </c>
      <c r="B92" s="94">
        <f>'2016'!K17</f>
        <v>65137.41911506014</v>
      </c>
      <c r="C92" s="94">
        <f>'2016 (Cas)'!J19</f>
        <v>80456.979565819987</v>
      </c>
    </row>
    <row r="93" spans="1:3" x14ac:dyDescent="0.25">
      <c r="A93" s="75" t="str">
        <f>'Full Time Salary Rates'!E13</f>
        <v>2016 Fre Level 3 Step 4</v>
      </c>
      <c r="B93" s="94">
        <f>'2016'!K18</f>
        <v>66867.42435572308</v>
      </c>
      <c r="C93" s="94">
        <f>'2016 (Cas)'!J20</f>
        <v>82593.861840061014</v>
      </c>
    </row>
    <row r="94" spans="1:3" x14ac:dyDescent="0.25">
      <c r="A94" s="75" t="str">
        <f>'Full Time Salary Rates'!E14</f>
        <v>2016 Fre Level 3 Step 5</v>
      </c>
      <c r="B94" s="94">
        <f>'2016'!K19</f>
        <v>68593.446468433598</v>
      </c>
      <c r="C94" s="94">
        <f>'2016 (Cas)'!J21</f>
        <v>84725.824201161013</v>
      </c>
    </row>
    <row r="95" spans="1:3" x14ac:dyDescent="0.25">
      <c r="A95" s="75" t="str">
        <f>'Full Time Salary Rates'!E15</f>
        <v>2016 Fre Level 4 Step 1</v>
      </c>
      <c r="B95" s="94">
        <f>'2016'!K20</f>
        <v>71471.920268707763</v>
      </c>
      <c r="C95" s="94">
        <f>'2016 (Cas)'!J22</f>
        <v>88281.281431056996</v>
      </c>
    </row>
    <row r="96" spans="1:3" x14ac:dyDescent="0.25">
      <c r="A96" s="75" t="str">
        <f>'Full Time Salary Rates'!E16</f>
        <v>2016 Fre Level 4 Step 2</v>
      </c>
      <c r="B96" s="94">
        <f>'2016'!K21</f>
        <v>73201.925509370674</v>
      </c>
      <c r="C96" s="94">
        <f>'2016 (Cas)'!J23</f>
        <v>90418.163705298008</v>
      </c>
    </row>
    <row r="97" spans="1:3" x14ac:dyDescent="0.25">
      <c r="A97" s="75" t="str">
        <f>'Full Time Salary Rates'!E17</f>
        <v>2016 Fre Level 4 Step 3</v>
      </c>
      <c r="B97" s="94">
        <f>'2016'!K22</f>
        <v>74638.506990872833</v>
      </c>
      <c r="C97" s="94">
        <f>'2016 (Cas)'!J24</f>
        <v>92192.612378152</v>
      </c>
    </row>
    <row r="98" spans="1:3" x14ac:dyDescent="0.25">
      <c r="A98" s="75" t="str">
        <f>'Full Time Salary Rates'!E18</f>
        <v>2016 Fre Level 4 Step 4</v>
      </c>
      <c r="B98" s="94">
        <f>'2016'!K23</f>
        <v>76077.743891009901</v>
      </c>
      <c r="C98" s="94">
        <f>'2016 (Cas)'!J25</f>
        <v>93970.340993099991</v>
      </c>
    </row>
    <row r="99" spans="1:3" x14ac:dyDescent="0.25">
      <c r="A99" s="75" t="str">
        <f>'Full Time Salary Rates'!E19</f>
        <v>2016 Fre Level 5 Step 1</v>
      </c>
      <c r="B99" s="94">
        <f>'2016'!K24</f>
        <v>77231.523287891046</v>
      </c>
      <c r="C99" s="94">
        <f>'2016 (Cas)'!J26</f>
        <v>95395.475832943019</v>
      </c>
    </row>
    <row r="100" spans="1:3" x14ac:dyDescent="0.25">
      <c r="A100" s="75" t="str">
        <f>'Full Time Salary Rates'!E20</f>
        <v>2016 Fre Level 5 Step 2</v>
      </c>
      <c r="B100" s="94">
        <f>'2016'!K25</f>
        <v>79532.443535065904</v>
      </c>
      <c r="C100" s="94">
        <f>'2016 (Cas)'!J27</f>
        <v>98237.545657394017</v>
      </c>
    </row>
    <row r="101" spans="1:3" x14ac:dyDescent="0.25">
      <c r="A101" s="75" t="str">
        <f>'Full Time Salary Rates'!E21</f>
        <v>2016 Fre Level 5 Step 3</v>
      </c>
      <c r="B101" s="94">
        <f>'2016'!K26</f>
        <v>82414.900463292463</v>
      </c>
      <c r="C101" s="94">
        <f>'2016 (Cas)'!J28</f>
        <v>101797.922800431</v>
      </c>
    </row>
    <row r="102" spans="1:3" x14ac:dyDescent="0.25">
      <c r="A102" s="75" t="str">
        <f>'Full Time Salary Rates'!E22</f>
        <v>2016 Fre Level 5 Step 4</v>
      </c>
      <c r="B102" s="94">
        <f>'2016'!K27</f>
        <v>85872.255525983375</v>
      </c>
      <c r="C102" s="94">
        <f>'2016 (Cas)'!J29</f>
        <v>106068.40740681901</v>
      </c>
    </row>
    <row r="103" spans="1:3" x14ac:dyDescent="0.25">
      <c r="A103" s="75" t="str">
        <f>'Full Time Salary Rates'!E23</f>
        <v>2016 Fre Level 6 Step 1</v>
      </c>
      <c r="B103" s="94">
        <f>'2016'!K28</f>
        <v>88748.073907622616</v>
      </c>
      <c r="C103" s="94">
        <f>'2016 (Cas)'!J30</f>
        <v>109620.58469462104</v>
      </c>
    </row>
    <row r="104" spans="1:3" x14ac:dyDescent="0.25">
      <c r="A104" s="75" t="str">
        <f>'Full Time Salary Rates'!E24</f>
        <v>2016 Fre Level 6 Step 2</v>
      </c>
      <c r="B104" s="94">
        <f>'2016'!K29</f>
        <v>90475.423729650633</v>
      </c>
      <c r="C104" s="94">
        <f>'2016 (Cas)'!J31</f>
        <v>111754.18702676802</v>
      </c>
    </row>
    <row r="105" spans="1:3" x14ac:dyDescent="0.25">
      <c r="A105" s="75" t="str">
        <f>'Full Time Salary Rates'!E25</f>
        <v>2016 Fre Level 6 Step 3</v>
      </c>
      <c r="B105" s="94">
        <f>'2016'!K30</f>
        <v>92201.445842361121</v>
      </c>
      <c r="C105" s="94">
        <f>'2016 (Cas)'!J32</f>
        <v>113886.149387868</v>
      </c>
    </row>
    <row r="106" spans="1:3" x14ac:dyDescent="0.25">
      <c r="A106" s="75" t="str">
        <f>'Full Time Salary Rates'!E26</f>
        <v>2016 Fre Level 6 Step 4</v>
      </c>
      <c r="B106" s="94">
        <f>'2016'!K31</f>
        <v>93931.451083024076</v>
      </c>
      <c r="C106" s="94">
        <f>'2016 (Cas)'!J33</f>
        <v>116023.031662109</v>
      </c>
    </row>
    <row r="107" spans="1:3" x14ac:dyDescent="0.25">
      <c r="A107" s="75" t="str">
        <f>'Full Time Salary Rates'!E27</f>
        <v>2016 Fre Level 7 Step 1</v>
      </c>
      <c r="B107" s="94">
        <f>'2016'!K32</f>
        <v>97386.15072708005</v>
      </c>
      <c r="C107" s="94">
        <f>'2016 (Cas)'!J34</f>
        <v>120290.23632640303</v>
      </c>
    </row>
    <row r="108" spans="1:3" x14ac:dyDescent="0.25">
      <c r="A108" s="75" t="str">
        <f>'Full Time Salary Rates'!E28</f>
        <v>2016 Fre Level 7 Step 2</v>
      </c>
      <c r="B108" s="94">
        <f>'2016'!K33</f>
        <v>100839.52266181856</v>
      </c>
      <c r="C108" s="94">
        <f>'2016 (Cas)'!J35</f>
        <v>124555.80101965001</v>
      </c>
    </row>
    <row r="109" spans="1:3" x14ac:dyDescent="0.25">
      <c r="A109" s="75" t="str">
        <f>'Full Time Salary Rates'!E29</f>
        <v>2016 Fre Level 7 Step 3</v>
      </c>
      <c r="B109" s="94">
        <f>'2016'!K34</f>
        <v>104295.550015192</v>
      </c>
      <c r="C109" s="94">
        <f>'2016 (Cas)'!J36</f>
        <v>128824.64565499102</v>
      </c>
    </row>
    <row r="110" spans="1:3" x14ac:dyDescent="0.25">
      <c r="A110" s="75" t="str">
        <f>'Full Time Salary Rates'!E30</f>
        <v>2016 Fre Level 7 Step 4</v>
      </c>
      <c r="B110" s="94">
        <f>'2016'!K35</f>
        <v>108323.82008439486</v>
      </c>
      <c r="C110" s="94">
        <f>'2016 (Cas)'!J37</f>
        <v>133800.31781158902</v>
      </c>
    </row>
    <row r="111" spans="1:3" x14ac:dyDescent="0.25">
      <c r="A111" s="75" t="str">
        <f>'Full Time Salary Rates'!E31</f>
        <v>2016 Fre Level 8 Step 1</v>
      </c>
      <c r="B111" s="94">
        <f>'2016'!K36</f>
        <v>108901.37363749415</v>
      </c>
      <c r="C111" s="94">
        <f>'2016 (Cas)'!J38</f>
        <v>134513.70521703403</v>
      </c>
    </row>
    <row r="112" spans="1:3" x14ac:dyDescent="0.25">
      <c r="A112" s="75" t="str">
        <f>'Full Time Salary Rates'!E32</f>
        <v>2016 Fre Level 8 Step 2</v>
      </c>
      <c r="B112" s="94">
        <f>'2016'!K37</f>
        <v>112356.07328155015</v>
      </c>
      <c r="C112" s="94">
        <f>'2016 (Cas)'!J39</f>
        <v>138780.90988132803</v>
      </c>
    </row>
    <row r="113" spans="1:3" x14ac:dyDescent="0.25">
      <c r="A113" s="75" t="str">
        <f>'Full Time Salary Rates'!E33</f>
        <v>2016 Fre Level 8 Step 3</v>
      </c>
      <c r="B113" s="94">
        <f>'2016'!K38</f>
        <v>115816.08376287601</v>
      </c>
      <c r="C113" s="94">
        <f>'2016 (Cas)'!J40</f>
        <v>143054.67442980999</v>
      </c>
    </row>
    <row r="114" spans="1:3" x14ac:dyDescent="0.25">
      <c r="A114" s="75" t="str">
        <f>'Full Time Salary Rates'!E34</f>
        <v>2016 Fre Level 8 Step 4</v>
      </c>
      <c r="B114" s="94">
        <f>'2016'!K39</f>
        <v>119266.80027897956</v>
      </c>
      <c r="C114" s="94">
        <f>'2016 (Cas)'!J41</f>
        <v>147316.95918096299</v>
      </c>
    </row>
    <row r="115" spans="1:3" x14ac:dyDescent="0.25">
      <c r="A115" s="75" t="str">
        <f>'Full Time Salary Rates'!E35</f>
        <v>2016 Fre Level 9 Step 1</v>
      </c>
      <c r="B115" s="94">
        <f>'2016'!K40</f>
        <v>126177.52727640902</v>
      </c>
      <c r="C115" s="94">
        <f>'2016 (Cas)'!J42</f>
        <v>155853.00848059804</v>
      </c>
    </row>
    <row r="116" spans="1:3" x14ac:dyDescent="0.25">
      <c r="A116" s="75" t="str">
        <f>'Full Time Salary Rates'!E36</f>
        <v>2016 Fre Level 9 Step 2</v>
      </c>
      <c r="B116" s="94">
        <f>'2016'!K41</f>
        <v>128479.77523290135</v>
      </c>
      <c r="C116" s="94">
        <f>'2016 (Cas)'!J43</f>
        <v>158696.71827609598</v>
      </c>
    </row>
    <row r="117" spans="1:3" x14ac:dyDescent="0.25">
      <c r="A117" s="75" t="str">
        <f>'Full Time Salary Rates'!E37</f>
        <v>2016 Fre Level 9 Step 3</v>
      </c>
      <c r="B117" s="94">
        <f>'2016'!K42</f>
        <v>130786.00631734611</v>
      </c>
      <c r="C117" s="94">
        <f>'2016 (Cas)'!J44</f>
        <v>161545.34798473498</v>
      </c>
    </row>
    <row r="118" spans="1:3" x14ac:dyDescent="0.25">
      <c r="A118" s="75" t="str">
        <f>'Full Time Salary Rates'!E38</f>
        <v>2016 Fre Level 9 Step 4</v>
      </c>
      <c r="B118" s="94">
        <f>'2016'!K43</f>
        <v>133661.82469898532</v>
      </c>
      <c r="C118" s="94">
        <f>'2016 (Cas)'!J45</f>
        <v>165097.52527253699</v>
      </c>
    </row>
    <row r="119" spans="1:3" x14ac:dyDescent="0.25">
      <c r="A119" s="75" t="str">
        <f>'Full Time Salary Rates'!E39</f>
        <v>2016 Fre Level 10 (Award Base)</v>
      </c>
      <c r="B119" s="94">
        <f>'2016'!K44</f>
        <v>136542.95391789443</v>
      </c>
      <c r="C119" s="94">
        <f>'2016 (Cas)'!J46</f>
        <v>168656.26244452698</v>
      </c>
    </row>
    <row r="120" spans="1:3" x14ac:dyDescent="0.25">
      <c r="A120" s="75" t="str">
        <f>'Full Time Salary Rates'!E40</f>
        <v>2016 Fre Level 10 Gr 1 Step 1</v>
      </c>
      <c r="B120" s="94">
        <f>'2016'!K45</f>
        <v>144264.9113082978</v>
      </c>
      <c r="C120" s="94">
        <f>'2016 (Cas)'!J47</f>
        <v>178194.33405387899</v>
      </c>
    </row>
    <row r="121" spans="1:3" x14ac:dyDescent="0.25">
      <c r="A121" s="75" t="str">
        <f>'Full Time Salary Rates'!E41</f>
        <v>2016 Fre Level 10 Gr 1 Step 2</v>
      </c>
      <c r="B121" s="94">
        <f>'2016'!K46</f>
        <v>147126.12488744489</v>
      </c>
      <c r="C121" s="94">
        <f>'2016 (Cas)'!J48</f>
        <v>181728.47166016404</v>
      </c>
    </row>
    <row r="122" spans="1:3" x14ac:dyDescent="0.25">
      <c r="A122" s="75" t="str">
        <f>'Full Time Salary Rates'!E42</f>
        <v>2016 Fre Level 10 Gr 1 Step 3</v>
      </c>
      <c r="B122" s="94">
        <f>'2016'!K47</f>
        <v>149987.33846659193</v>
      </c>
      <c r="C122" s="94">
        <f>'2016 (Cas)'!J49</f>
        <v>185262.609266449</v>
      </c>
    </row>
    <row r="123" spans="1:3" x14ac:dyDescent="0.25">
      <c r="A123" s="75" t="str">
        <f>'Full Time Salary Rates'!E43</f>
        <v>2016 Fre Level 10 Gr 2 Step 1</v>
      </c>
      <c r="B123" s="94">
        <f>'2016'!K48</f>
        <v>151742.57018428677</v>
      </c>
      <c r="C123" s="94">
        <f>'2016 (Cas)'!J50</f>
        <v>187430.65099058297</v>
      </c>
    </row>
    <row r="124" spans="1:3" x14ac:dyDescent="0.25">
      <c r="A124" s="75" t="str">
        <f>'Full Time Salary Rates'!E44</f>
        <v>2016 Fre Level 10 Gr 2 Step 2</v>
      </c>
      <c r="B124" s="94">
        <f>'2016'!K49</f>
        <v>154755.14262562539</v>
      </c>
      <c r="C124" s="94">
        <f>'2016 (Cas)'!J51</f>
        <v>191151.74529622603</v>
      </c>
    </row>
    <row r="125" spans="1:3" x14ac:dyDescent="0.25">
      <c r="A125" s="75" t="str">
        <f>'Full Time Salary Rates'!E45</f>
        <v>2016 Fre Level 10 Gr 2 Step 3</v>
      </c>
      <c r="B125" s="94">
        <f>'2016'!K50</f>
        <v>157723.90065948747</v>
      </c>
      <c r="C125" s="94">
        <f>'2016 (Cas)'!J52</f>
        <v>194818.72055731801</v>
      </c>
    </row>
    <row r="126" spans="1:3" x14ac:dyDescent="0.25">
      <c r="A126" s="75" t="str">
        <f>'Full Time Salary Rates'!E46</f>
        <v>2016 Fre Level 10 Gr 3 Step 1</v>
      </c>
      <c r="B126" s="94">
        <f>'2016'!K51</f>
        <v>162530.20838872751</v>
      </c>
      <c r="C126" s="94">
        <f>'2016 (Cas)'!J53</f>
        <v>200755.41574745803</v>
      </c>
    </row>
    <row r="127" spans="1:3" x14ac:dyDescent="0.25">
      <c r="A127" s="75" t="str">
        <f>'Full Time Salary Rates'!E47</f>
        <v>2016 Fre Level 10 Gr 3 Step 2</v>
      </c>
      <c r="B127" s="94">
        <f>'2016'!K52</f>
        <v>165761.85286744862</v>
      </c>
      <c r="C127" s="94">
        <f>'2016 (Cas)'!J54</f>
        <v>204747.10527585601</v>
      </c>
    </row>
    <row r="128" spans="1:3" x14ac:dyDescent="0.25">
      <c r="A128" s="75" t="str">
        <f>'Full Time Salary Rates'!E48</f>
        <v>2016 Fre Level 10 Gr 3 Step 3</v>
      </c>
      <c r="B128" s="94">
        <f>'2016'!K53</f>
        <v>168997.48047412213</v>
      </c>
      <c r="C128" s="94">
        <f>'2016 (Cas)'!J55</f>
        <v>208743.71471739505</v>
      </c>
    </row>
    <row r="129" spans="1:3" x14ac:dyDescent="0.25">
      <c r="A129" s="75" t="str">
        <f>'Full Time Salary Rates'!E49</f>
        <v>2016 Fre Level 10 Gr 4 Step 1</v>
      </c>
      <c r="B129" s="94">
        <f>'2016'!K54</f>
        <v>173323.15743043818</v>
      </c>
      <c r="C129" s="94">
        <f>'2016 (Cas)'!J56</f>
        <v>214086.74038852099</v>
      </c>
    </row>
    <row r="130" spans="1:3" x14ac:dyDescent="0.25">
      <c r="A130" s="75" t="str">
        <f>'Full Time Salary Rates'!E50</f>
        <v>2016 Fre Level 10 Gr 4 Step 2</v>
      </c>
      <c r="B130" s="94">
        <f>'2016'!K55</f>
        <v>176772.54623722428</v>
      </c>
      <c r="C130" s="94">
        <f>'2016 (Cas)'!J57</f>
        <v>218347.38516862702</v>
      </c>
    </row>
    <row r="131" spans="1:3" x14ac:dyDescent="0.25">
      <c r="A131" s="75" t="str">
        <f>'Full Time Salary Rates'!E51</f>
        <v>2016 Fre Level 10 Gr 4 Step 3</v>
      </c>
      <c r="B131" s="94">
        <f>'2016'!K56</f>
        <v>180221.93504401037</v>
      </c>
      <c r="C131" s="94">
        <f>'2016 (Cas)'!J58</f>
        <v>222608.02994873302</v>
      </c>
    </row>
    <row r="132" spans="1:3" x14ac:dyDescent="0.25">
      <c r="A132" s="75" t="str">
        <f>'Full Time Salary Rates'!E52</f>
        <v>2016 Fre Level 10 Gr 5 Step 1</v>
      </c>
      <c r="B132" s="94">
        <f>'2016'!K57</f>
        <v>198541.66820645638</v>
      </c>
      <c r="C132" s="94">
        <f>'2016 (Cas)'!J59</f>
        <v>245236.35045523901</v>
      </c>
    </row>
    <row r="133" spans="1:3" x14ac:dyDescent="0.25">
      <c r="A133" s="75" t="str">
        <f>'Full Time Salary Rates'!E53</f>
        <v>2016 Fre Level 10 Gr 5 Step 2</v>
      </c>
      <c r="B133" s="94">
        <f>'2016'!K58</f>
        <v>208285.72688736601</v>
      </c>
      <c r="C133" s="94">
        <f>'2016 (Cas)'!J60</f>
        <v>257272.09796917203</v>
      </c>
    </row>
    <row r="134" spans="1:3" x14ac:dyDescent="0.25">
      <c r="A134" s="75" t="str">
        <f>'Full Time Salary Rates'!E54</f>
        <v>2016 Fre Level 10 Gr 5 Step 3</v>
      </c>
      <c r="B134" s="94">
        <f>'2016'!K59</f>
        <v>212450.75101626822</v>
      </c>
      <c r="C134" s="94">
        <f>'2016 (Cas)'!J61</f>
        <v>262416.68714361102</v>
      </c>
    </row>
    <row r="135" spans="1:3" x14ac:dyDescent="0.25">
      <c r="A135" s="75" t="str">
        <f>'Full Time Salary Rates'!E55</f>
        <v>2016 Fre Level 10 Gr 5 Step 4</v>
      </c>
      <c r="B135" s="94">
        <f>'2016'!K60</f>
        <v>216621.08598244036</v>
      </c>
      <c r="C135" s="94">
        <f>'2016 (Cas)'!J62</f>
        <v>267567.83620223805</v>
      </c>
    </row>
    <row r="136" spans="1:3" x14ac:dyDescent="0.25">
      <c r="A136" s="75" t="str">
        <f>'Full Time Salary Rates'!E56</f>
        <v>2016 Fre Level A Step 1</v>
      </c>
      <c r="B136" s="94">
        <f>'2016'!K61</f>
        <v>75976.837982882222</v>
      </c>
      <c r="C136" s="94">
        <f>'2016 (Cas)'!J63</f>
        <v>93845.703193527996</v>
      </c>
    </row>
    <row r="137" spans="1:3" x14ac:dyDescent="0.25">
      <c r="A137" s="75" t="str">
        <f>'Full Time Salary Rates'!E57</f>
        <v>2016 Fre Level A Step 2</v>
      </c>
      <c r="B137" s="94">
        <f>'2016'!K62</f>
        <v>80314.464323055494</v>
      </c>
      <c r="C137" s="94">
        <f>'2016 (Cas)'!J64</f>
        <v>99203.488604076992</v>
      </c>
    </row>
    <row r="138" spans="1:3" x14ac:dyDescent="0.25">
      <c r="A138" s="75" t="str">
        <f>'Full Time Salary Rates'!E58</f>
        <v>2016 Fre Level A Step 3</v>
      </c>
      <c r="B138" s="94">
        <f>'2016'!K63</f>
        <v>84657.401500498672</v>
      </c>
      <c r="C138" s="94">
        <f>'2016 (Cas)'!J65</f>
        <v>104567.83389881399</v>
      </c>
    </row>
    <row r="139" spans="1:3" x14ac:dyDescent="0.25">
      <c r="A139" s="75" t="str">
        <f>'Full Time Salary Rates'!E59</f>
        <v>2016 Fre Level A Step 4</v>
      </c>
      <c r="B139" s="94">
        <f>'2016'!K64</f>
        <v>88997.683259306912</v>
      </c>
      <c r="C139" s="94">
        <f>'2016 (Cas)'!J66</f>
        <v>109928.89925145703</v>
      </c>
    </row>
    <row r="140" spans="1:3" x14ac:dyDescent="0.25">
      <c r="A140" s="75" t="str">
        <f>'Full Time Salary Rates'!E60</f>
        <v>2016 Fre Level A Step 5</v>
      </c>
      <c r="B140" s="94">
        <f>'2016'!K65</f>
        <v>92528.062334458678</v>
      </c>
      <c r="C140" s="94">
        <f>'2016 (Cas)'!J67</f>
        <v>114289.58226543006</v>
      </c>
    </row>
    <row r="141" spans="1:3" x14ac:dyDescent="0.25">
      <c r="A141" s="75" t="str">
        <f>'Full Time Salary Rates'!E61</f>
        <v>2016 Fre Level A Step 6*</v>
      </c>
      <c r="B141" s="94">
        <f>'2016'!K66</f>
        <v>96051.802863023069</v>
      </c>
      <c r="C141" s="94">
        <f>'2016 (Cas)'!J68</f>
        <v>118642.06542416803</v>
      </c>
    </row>
    <row r="142" spans="1:3" x14ac:dyDescent="0.25">
      <c r="A142" s="75" t="str">
        <f>'Full Time Salary Rates'!E62</f>
        <v>2016 Fre Level A Step 7</v>
      </c>
      <c r="B142" s="94">
        <f>'2016'!K67</f>
        <v>99580.854228857352</v>
      </c>
      <c r="C142" s="94">
        <f>'2016 (Cas)'!J69</f>
        <v>123001.108467094</v>
      </c>
    </row>
    <row r="143" spans="1:3" x14ac:dyDescent="0.25">
      <c r="A143" s="75" t="str">
        <f>'Full Time Salary Rates'!E63</f>
        <v>2016 Fre Level A Step 8</v>
      </c>
      <c r="B143" s="94">
        <f>'2016'!K68</f>
        <v>103104.59475742176</v>
      </c>
      <c r="C143" s="94">
        <f>'2016 (Cas)'!J70</f>
        <v>127353.59162583202</v>
      </c>
    </row>
    <row r="144" spans="1:3" x14ac:dyDescent="0.25">
      <c r="A144" s="75" t="str">
        <f>'Full Time Salary Rates'!E64</f>
        <v>2016 Fre Level B Step 1</v>
      </c>
      <c r="B144" s="94">
        <f>'2016'!K69</f>
        <v>108532.27044723762</v>
      </c>
      <c r="C144" s="94">
        <f>'2016 (Cas)'!J71</f>
        <v>134057.79326596801</v>
      </c>
    </row>
    <row r="145" spans="1:3" x14ac:dyDescent="0.25">
      <c r="A145" s="75" t="str">
        <f>'Full Time Salary Rates'!E65</f>
        <v>2016 Fre Level B Step 2</v>
      </c>
      <c r="B145" s="94">
        <f>'2016'!K70</f>
        <v>112603.0272145995</v>
      </c>
      <c r="C145" s="94">
        <f>'2016 (Cas)'!J72</f>
        <v>139085.94449607001</v>
      </c>
    </row>
    <row r="146" spans="1:3" x14ac:dyDescent="0.25">
      <c r="A146" s="75" t="str">
        <f>'Full Time Salary Rates'!E66</f>
        <v>2016 Fre Level B Step 3</v>
      </c>
      <c r="B146" s="94">
        <f>'2016'!K71</f>
        <v>116675.11169127886</v>
      </c>
      <c r="C146" s="94">
        <f>'2016 (Cas)'!J73</f>
        <v>144115.73569721903</v>
      </c>
    </row>
    <row r="147" spans="1:3" x14ac:dyDescent="0.25">
      <c r="A147" s="75" t="str">
        <f>'Full Time Salary Rates'!E67</f>
        <v>2016 Fre Level B Step 4</v>
      </c>
      <c r="B147" s="94">
        <f>'2016'!K72</f>
        <v>120745.86845864075</v>
      </c>
      <c r="C147" s="94">
        <f>'2016 (Cas)'!J74</f>
        <v>149143.88692732103</v>
      </c>
    </row>
    <row r="148" spans="1:3" x14ac:dyDescent="0.25">
      <c r="A148" s="75" t="str">
        <f>'Full Time Salary Rates'!E68</f>
        <v>2016 Fre Level B Step 5</v>
      </c>
      <c r="B148" s="94">
        <f>'2016'!K73</f>
        <v>124813.96980736768</v>
      </c>
      <c r="C148" s="94">
        <f>'2016 (Cas)'!J75</f>
        <v>154168.758215329</v>
      </c>
    </row>
    <row r="149" spans="1:3" x14ac:dyDescent="0.25">
      <c r="A149" s="75" t="str">
        <f>'Full Time Salary Rates'!E69</f>
        <v>2016 Fre Level B Step 6</v>
      </c>
      <c r="B149" s="94">
        <f>'2016'!K74</f>
        <v>128886.05428404707</v>
      </c>
      <c r="C149" s="94">
        <f>'2016 (Cas)'!J76</f>
        <v>159198.54941647802</v>
      </c>
    </row>
    <row r="150" spans="1:3" x14ac:dyDescent="0.25">
      <c r="A150" s="75" t="str">
        <f>'Full Time Salary Rates'!E70</f>
        <v>2016 Fre Level C Step 1</v>
      </c>
      <c r="B150" s="94">
        <f>'2016'!K75</f>
        <v>132951.50021413909</v>
      </c>
      <c r="C150" s="94">
        <f>'2016 (Cas)'!J77</f>
        <v>164220.14076239199</v>
      </c>
    </row>
    <row r="151" spans="1:3" x14ac:dyDescent="0.25">
      <c r="A151" s="75" t="str">
        <f>'Full Time Salary Rates'!E71</f>
        <v>2016 Fre Level C Step 2</v>
      </c>
      <c r="B151" s="94">
        <f>'2016'!K76</f>
        <v>137023.58469081848</v>
      </c>
      <c r="C151" s="94">
        <f>'2016 (Cas)'!J78</f>
        <v>169249.93196354102</v>
      </c>
    </row>
    <row r="152" spans="1:3" x14ac:dyDescent="0.25">
      <c r="A152" s="75" t="str">
        <f>'Full Time Salary Rates'!E72</f>
        <v>2016 Fre Level C Step 3</v>
      </c>
      <c r="B152" s="94">
        <f>'2016'!K77</f>
        <v>141094.34145818034</v>
      </c>
      <c r="C152" s="94">
        <f>'2016 (Cas)'!J79</f>
        <v>174278.08319364302</v>
      </c>
    </row>
    <row r="153" spans="1:3" x14ac:dyDescent="0.25">
      <c r="A153" s="75" t="str">
        <f>'Full Time Salary Rates'!E73</f>
        <v>2016 Fre Level C Step 4</v>
      </c>
      <c r="B153" s="94">
        <f>'2016'!K78</f>
        <v>145163.77051622476</v>
      </c>
      <c r="C153" s="94">
        <f>'2016 (Cas)'!J80</f>
        <v>179304.59445269805</v>
      </c>
    </row>
    <row r="154" spans="1:3" x14ac:dyDescent="0.25">
      <c r="A154" s="75" t="str">
        <f>'Full Time Salary Rates'!E74</f>
        <v>2016 Fre Level C Step 5</v>
      </c>
      <c r="B154" s="94">
        <f>'2016'!K79</f>
        <v>149231.87186495171</v>
      </c>
      <c r="C154" s="94">
        <f>'2016 (Cas)'!J81</f>
        <v>184329.46574070601</v>
      </c>
    </row>
    <row r="155" spans="1:3" x14ac:dyDescent="0.25">
      <c r="A155" s="75" t="str">
        <f>'Full Time Salary Rates'!E75</f>
        <v>2016 Fre Level C Step 6</v>
      </c>
      <c r="B155" s="94">
        <f>'2016'!K80</f>
        <v>153303.95634163107</v>
      </c>
      <c r="C155" s="94">
        <f>'2016 (Cas)'!J82</f>
        <v>189359.25694185501</v>
      </c>
    </row>
    <row r="156" spans="1:3" x14ac:dyDescent="0.25">
      <c r="A156" s="75" t="str">
        <f>'Full Time Salary Rates'!E76</f>
        <v>2016 Fre Level D Step 1</v>
      </c>
      <c r="B156" s="94">
        <f>'2016'!K81</f>
        <v>160087.22324458344</v>
      </c>
      <c r="C156" s="94">
        <f>'2016 (Cas)'!J83</f>
        <v>197737.86902097805</v>
      </c>
    </row>
    <row r="157" spans="1:3" x14ac:dyDescent="0.25">
      <c r="A157" s="75" t="str">
        <f>'Full Time Salary Rates'!E77</f>
        <v>2016 Fre Level D Step 2</v>
      </c>
      <c r="B157" s="94">
        <f>'2016'!K82</f>
        <v>165512.24351576433</v>
      </c>
      <c r="C157" s="94">
        <f>'2016 (Cas)'!J84</f>
        <v>204438.79071902001</v>
      </c>
    </row>
    <row r="158" spans="1:3" x14ac:dyDescent="0.25">
      <c r="A158" s="75" t="str">
        <f>'Full Time Salary Rates'!E78</f>
        <v>2016 Fre Level D Step 3</v>
      </c>
      <c r="B158" s="94">
        <f>'2016'!K83</f>
        <v>170941.24691489767</v>
      </c>
      <c r="C158" s="94">
        <f>'2016 (Cas)'!J85</f>
        <v>211144.63233020302</v>
      </c>
    </row>
    <row r="159" spans="1:3" x14ac:dyDescent="0.25">
      <c r="A159" s="75" t="str">
        <f>'Full Time Salary Rates'!E79</f>
        <v>2016 Fre Level D Step 4</v>
      </c>
      <c r="B159" s="94">
        <f>'2016'!K84</f>
        <v>176368.92260471353</v>
      </c>
      <c r="C159" s="94">
        <f>'2016 (Cas)'!J86</f>
        <v>217848.83397033904</v>
      </c>
    </row>
    <row r="160" spans="1:3" x14ac:dyDescent="0.25">
      <c r="A160" s="75" t="str">
        <f>'Full Time Salary Rates'!E80</f>
        <v>2016 Fre Level E Professor</v>
      </c>
      <c r="B160" s="94">
        <f>'2016'!K85</f>
        <v>206219.81118938327</v>
      </c>
      <c r="C160" s="94">
        <f>'2016 (Cas)'!J87</f>
        <v>254720.30302004004</v>
      </c>
    </row>
    <row r="161" spans="1:3" x14ac:dyDescent="0.25">
      <c r="A161" s="75" t="str">
        <f>'Full Time Salary Rates'!F1</f>
        <v>2017 Fre Level 1 Step 1</v>
      </c>
      <c r="B161" s="94">
        <f>'2017'!K6</f>
        <v>49551.917344095091</v>
      </c>
      <c r="C161" s="94">
        <f>'2017 (Cas)'!J8</f>
        <v>61205.94975</v>
      </c>
    </row>
    <row r="162" spans="1:3" x14ac:dyDescent="0.25">
      <c r="A162" s="75" t="str">
        <f>'Full Time Salary Rates'!F2</f>
        <v>2017 Fre Level 1 Step 2</v>
      </c>
      <c r="B162" s="94">
        <f>'2017'!K7</f>
        <v>50263.102519440188</v>
      </c>
      <c r="C162" s="94">
        <f>'2017 (Cas)'!J9</f>
        <v>62084.397375</v>
      </c>
    </row>
    <row r="163" spans="1:3" x14ac:dyDescent="0.25">
      <c r="A163" s="75" t="str">
        <f>'Full Time Salary Rates'!F3</f>
        <v>2017 Fre Level 1 Step 3</v>
      </c>
      <c r="B163" s="94">
        <f>'2017'!K8</f>
        <v>51082.590005751539</v>
      </c>
      <c r="C163" s="94">
        <f>'2017 (Cas)'!J10</f>
        <v>63096.618749999994</v>
      </c>
    </row>
    <row r="164" spans="1:3" x14ac:dyDescent="0.25">
      <c r="A164" s="75" t="str">
        <f>'Full Time Salary Rates'!F4</f>
        <v>2017 Fre Level 1 Step 4</v>
      </c>
      <c r="B164" s="94">
        <f>'2017'!K9</f>
        <v>55885.195817599692</v>
      </c>
      <c r="C164" s="94">
        <f>'2017 (Cas)'!J11</f>
        <v>69028.741374999998</v>
      </c>
    </row>
    <row r="165" spans="1:3" x14ac:dyDescent="0.25">
      <c r="A165" s="75" t="str">
        <f>'Full Time Salary Rates'!F5</f>
        <v>2017 Fre Level 1 Step 5</v>
      </c>
      <c r="B165" s="94">
        <f>'2017'!K10</f>
        <v>57053.657417024544</v>
      </c>
      <c r="C165" s="94">
        <f>'2017 (Cas)'!J12</f>
        <v>70472.011499999993</v>
      </c>
    </row>
    <row r="166" spans="1:3" x14ac:dyDescent="0.25">
      <c r="A166" s="75" t="str">
        <f>'Full Time Salary Rates'!F6</f>
        <v>2017 Fre Level 1 Step 6</v>
      </c>
      <c r="B166" s="94">
        <f>'2017'!K11</f>
        <v>58231.745888535275</v>
      </c>
      <c r="C166" s="94">
        <f>'2017 (Cas)'!J13</f>
        <v>71927.172625000007</v>
      </c>
    </row>
    <row r="167" spans="1:3" x14ac:dyDescent="0.25">
      <c r="A167" s="75" t="str">
        <f>'Full Time Salary Rates'!F7</f>
        <v>2017 Fre Level 2 Step 1</v>
      </c>
      <c r="B167" s="94">
        <f>'2017'!K12</f>
        <v>59987.446685199393</v>
      </c>
      <c r="C167" s="94">
        <f>'2017 (Cas)'!J14</f>
        <v>74095.793749999997</v>
      </c>
    </row>
    <row r="168" spans="1:3" x14ac:dyDescent="0.25">
      <c r="A168" s="75" t="str">
        <f>'Full Time Salary Rates'!F8</f>
        <v>2017 Fre Level 2 Step 2</v>
      </c>
      <c r="B168" s="94">
        <f>'2017'!K13</f>
        <v>61165.53515671011</v>
      </c>
      <c r="C168" s="94">
        <f>'2017 (Cas)'!J15</f>
        <v>75550.954874999996</v>
      </c>
    </row>
    <row r="169" spans="1:3" x14ac:dyDescent="0.25">
      <c r="A169" s="75" t="str">
        <f>'Full Time Salary Rates'!F9</f>
        <v>2017 Fre Level 2 Step 3</v>
      </c>
      <c r="B169" s="94">
        <f>'2017'!K14</f>
        <v>62043.987234547545</v>
      </c>
      <c r="C169" s="94">
        <f>'2017 (Cas)'!J16</f>
        <v>76636.008624999988</v>
      </c>
    </row>
    <row r="170" spans="1:3" x14ac:dyDescent="0.25">
      <c r="A170" s="75" t="str">
        <f>'Full Time Salary Rates'!F10</f>
        <v>2017 Fre Level 3 Step 1</v>
      </c>
      <c r="B170" s="94">
        <f>'2017'!K15</f>
        <v>63224.482424079761</v>
      </c>
      <c r="C170" s="94">
        <f>'2017 (Cas)'!J17</f>
        <v>78094.142500000002</v>
      </c>
    </row>
    <row r="171" spans="1:3" x14ac:dyDescent="0.25">
      <c r="A171" s="75" t="str">
        <f>'Full Time Salary Rates'!F11</f>
        <v>2017 Fre Level 3 Step 2</v>
      </c>
      <c r="B171" s="94">
        <f>'2017'!K16</f>
        <v>64995.826887883442</v>
      </c>
      <c r="C171" s="94">
        <f>'2017 (Cas)'!J18</f>
        <v>80282.08649999999</v>
      </c>
    </row>
    <row r="172" spans="1:3" x14ac:dyDescent="0.25">
      <c r="A172" s="75" t="str">
        <f>'Full Time Salary Rates'!F12</f>
        <v>2017 Fre Level 3 Step 3</v>
      </c>
      <c r="B172" s="94">
        <f>'2017'!K17</f>
        <v>66765.967992676378</v>
      </c>
      <c r="C172" s="94">
        <f>'2017 (Cas)'!J19</f>
        <v>82468.544124999986</v>
      </c>
    </row>
    <row r="173" spans="1:3" x14ac:dyDescent="0.25">
      <c r="A173" s="75" t="str">
        <f>'Full Time Salary Rates'!F13</f>
        <v>2017 Fre Level 3 Step 4</v>
      </c>
      <c r="B173" s="94">
        <f>'2017'!K18</f>
        <v>68539.71917450153</v>
      </c>
      <c r="C173" s="94">
        <f>'2017 (Cas)'!J20</f>
        <v>84659.460875000004</v>
      </c>
    </row>
    <row r="174" spans="1:3" x14ac:dyDescent="0.25">
      <c r="A174" s="75" t="str">
        <f>'Full Time Salary Rates'!F14</f>
        <v>2017 Fre Level 3 Step 5</v>
      </c>
      <c r="B174" s="94">
        <f>'2017'!K19</f>
        <v>70308.656920283742</v>
      </c>
      <c r="C174" s="94">
        <f>'2017 (Cas)'!J21</f>
        <v>86844.432125000007</v>
      </c>
    </row>
    <row r="175" spans="1:3" x14ac:dyDescent="0.25">
      <c r="A175" s="75" t="str">
        <f>'Full Time Salary Rates'!F15</f>
        <v>2017 Fre Level 4 Step 1</v>
      </c>
      <c r="B175" s="94">
        <f>'2017'!K20</f>
        <v>73259.293214608901</v>
      </c>
      <c r="C175" s="94">
        <f>'2017 (Cas)'!J22</f>
        <v>90489.023624999987</v>
      </c>
    </row>
    <row r="176" spans="1:3" x14ac:dyDescent="0.25">
      <c r="A176" s="75" t="str">
        <f>'Full Time Salary Rates'!F16</f>
        <v>2017 Fre Level 4 Step 2</v>
      </c>
      <c r="B176" s="94">
        <f>'2017'!K21</f>
        <v>75030.637678412575</v>
      </c>
      <c r="C176" s="94">
        <f>'2017 (Cas)'!J23</f>
        <v>92676.96762499999</v>
      </c>
    </row>
    <row r="177" spans="1:3" x14ac:dyDescent="0.25">
      <c r="A177" s="75" t="str">
        <f>'Full Time Salary Rates'!F17</f>
        <v>2017 Fre Level 4 Step 3</v>
      </c>
      <c r="B177" s="94">
        <f>'2017'!K22</f>
        <v>76505.955825575162</v>
      </c>
      <c r="C177" s="94">
        <f>'2017 (Cas)'!J24</f>
        <v>94499.26337500001</v>
      </c>
    </row>
    <row r="178" spans="1:3" x14ac:dyDescent="0.25">
      <c r="A178" s="75" t="str">
        <f>'Full Time Salary Rates'!F18</f>
        <v>2017 Fre Level 4 Step 4</v>
      </c>
      <c r="B178" s="94">
        <f>'2017'!K23</f>
        <v>77978.867254716257</v>
      </c>
      <c r="C178" s="94">
        <f>'2017 (Cas)'!J25</f>
        <v>96318.586374999999</v>
      </c>
    </row>
    <row r="179" spans="1:3" x14ac:dyDescent="0.25">
      <c r="A179" s="75" t="str">
        <f>'Full Time Salary Rates'!F19</f>
        <v>2017 Fre Level 5 Step 1</v>
      </c>
      <c r="B179" s="94">
        <f>'2017'!K24</f>
        <v>79161.769162269935</v>
      </c>
      <c r="C179" s="94">
        <f>'2017 (Cas)'!J26</f>
        <v>97779.692999999999</v>
      </c>
    </row>
    <row r="180" spans="1:3" x14ac:dyDescent="0.25">
      <c r="A180" s="75" t="str">
        <f>'Full Time Salary Rates'!F20</f>
        <v>2017 Fre Level 5 Step 2</v>
      </c>
      <c r="B180" s="94">
        <f>'2017'!K25</f>
        <v>81520.352823312889</v>
      </c>
      <c r="C180" s="94">
        <f>'2017 (Cas)'!J27</f>
        <v>100692.98800000001</v>
      </c>
    </row>
    <row r="181" spans="1:3" x14ac:dyDescent="0.25">
      <c r="A181" s="75" t="str">
        <f>'Full Time Salary Rates'!F21</f>
        <v>2017 Fre Level 5 Step 3</v>
      </c>
      <c r="B181" s="94">
        <f>'2017'!K26</f>
        <v>84475.802553680973</v>
      </c>
      <c r="C181" s="94">
        <f>'2017 (Cas)'!J28</f>
        <v>104343.52500000001</v>
      </c>
    </row>
    <row r="182" spans="1:3" x14ac:dyDescent="0.25">
      <c r="A182" s="75" t="str">
        <f>'Full Time Salary Rates'!F22</f>
        <v>2017 Fre Level 5 Step 4</v>
      </c>
      <c r="B182" s="94">
        <f>'2017'!K27</f>
        <v>88018.491481288351</v>
      </c>
      <c r="C182" s="94">
        <f>'2017 (Cas)'!J29</f>
        <v>108719.413</v>
      </c>
    </row>
    <row r="183" spans="1:3" x14ac:dyDescent="0.25">
      <c r="A183" s="75" t="str">
        <f>'Full Time Salary Rates'!F23</f>
        <v>2017 Fre Level 6 Step 1</v>
      </c>
      <c r="B183" s="94">
        <f>'2017'!K28</f>
        <v>90967.924416602764</v>
      </c>
      <c r="C183" s="94">
        <f>'2017 (Cas)'!J30</f>
        <v>112362.51812499999</v>
      </c>
    </row>
    <row r="184" spans="1:3" x14ac:dyDescent="0.25">
      <c r="A184" s="75" t="str">
        <f>'Full Time Salary Rates'!F24</f>
        <v>2017 Fre Level 6 Step 2</v>
      </c>
      <c r="B184" s="94">
        <f>'2017'!K29</f>
        <v>92738.065521395692</v>
      </c>
      <c r="C184" s="94">
        <f>'2017 (Cas)'!J31</f>
        <v>114548.97574999998</v>
      </c>
    </row>
    <row r="185" spans="1:3" x14ac:dyDescent="0.25">
      <c r="A185" s="75" t="str">
        <f>'Full Time Salary Rates'!F25</f>
        <v>2017 Fre Level 6 Step 3</v>
      </c>
      <c r="B185" s="94">
        <f>'2017'!K30</f>
        <v>94507.003267177934</v>
      </c>
      <c r="C185" s="94">
        <f>'2017 (Cas)'!J32</f>
        <v>116733.94700000001</v>
      </c>
    </row>
    <row r="186" spans="1:3" x14ac:dyDescent="0.25">
      <c r="A186" s="75" t="str">
        <f>'Full Time Salary Rates'!F26</f>
        <v>2017 Fre Level 6 Step 4</v>
      </c>
      <c r="B186" s="94">
        <f>'2017'!K31</f>
        <v>96278.347730981593</v>
      </c>
      <c r="C186" s="94">
        <f>'2017 (Cas)'!J33</f>
        <v>118921.891</v>
      </c>
    </row>
    <row r="187" spans="1:3" x14ac:dyDescent="0.25">
      <c r="A187" s="75" t="str">
        <f>'Full Time Salary Rates'!F27</f>
        <v>2017 Fre Level 7 Step 1</v>
      </c>
      <c r="B187" s="94">
        <f>'2017'!K32</f>
        <v>99821.036658588971</v>
      </c>
      <c r="C187" s="94">
        <f>'2017 (Cas)'!J34</f>
        <v>123297.77900000001</v>
      </c>
    </row>
    <row r="188" spans="1:3" x14ac:dyDescent="0.25">
      <c r="A188" s="75" t="str">
        <f>'Full Time Salary Rates'!F28</f>
        <v>2017 Fre Level 7 Step 2</v>
      </c>
      <c r="B188" s="94">
        <f>'2017'!K33</f>
        <v>103361.31886817486</v>
      </c>
      <c r="C188" s="94">
        <f>'2017 (Cas)'!J35</f>
        <v>127670.69425</v>
      </c>
    </row>
    <row r="189" spans="1:3" x14ac:dyDescent="0.25">
      <c r="A189" s="75" t="str">
        <f>'Full Time Salary Rates'!F29</f>
        <v>2017 Fre Level 7 Step 3</v>
      </c>
      <c r="B189" s="94">
        <f>'2017'!K34</f>
        <v>106901.60107776073</v>
      </c>
      <c r="C189" s="94">
        <f>'2017 (Cas)'!J36</f>
        <v>132043.60950000002</v>
      </c>
    </row>
    <row r="190" spans="1:3" x14ac:dyDescent="0.25">
      <c r="A190" s="75" t="str">
        <f>'Full Time Salary Rates'!F30</f>
        <v>2017 Fre Level 7 Step 4</v>
      </c>
      <c r="B190" s="94">
        <f>'2017'!K35</f>
        <v>111030.32584359661</v>
      </c>
      <c r="C190" s="94">
        <f>'2017 (Cas)'!J37</f>
        <v>137143.36212499999</v>
      </c>
    </row>
    <row r="191" spans="1:3" x14ac:dyDescent="0.25">
      <c r="A191" s="75" t="str">
        <f>'Full Time Salary Rates'!F31</f>
        <v>2017 Fre Level 8 Step 1</v>
      </c>
      <c r="B191" s="94">
        <f>'2017'!K36</f>
        <v>111624.78519490031</v>
      </c>
      <c r="C191" s="94">
        <f>'2017 (Cas)'!J38</f>
        <v>137877.63137500003</v>
      </c>
    </row>
    <row r="192" spans="1:3" x14ac:dyDescent="0.25">
      <c r="A192" s="75" t="str">
        <f>'Full Time Salary Rates'!F32</f>
        <v>2017 Fre Level 8 Step 2</v>
      </c>
      <c r="B192" s="94">
        <f>'2017'!K37</f>
        <v>115163.86404547546</v>
      </c>
      <c r="C192" s="94">
        <f>'2017 (Cas)'!J39</f>
        <v>142249.06025000001</v>
      </c>
    </row>
    <row r="193" spans="1:3" x14ac:dyDescent="0.25">
      <c r="A193" s="75" t="str">
        <f>'Full Time Salary Rates'!F33</f>
        <v>2017 Fre Level 8 Step 3</v>
      </c>
      <c r="B193" s="94">
        <f>'2017'!K38</f>
        <v>118711.36640912577</v>
      </c>
      <c r="C193" s="94">
        <f>'2017 (Cas)'!J40</f>
        <v>146630.89374999999</v>
      </c>
    </row>
    <row r="194" spans="1:3" x14ac:dyDescent="0.25">
      <c r="A194" s="75" t="str">
        <f>'Full Time Salary Rates'!F34</f>
        <v>2017 Fre Level 8 Step 4</v>
      </c>
      <c r="B194" s="94">
        <f>'2017'!K39</f>
        <v>122249.24190069019</v>
      </c>
      <c r="C194" s="94">
        <f>'2017 (Cas)'!J41</f>
        <v>151000.83625000002</v>
      </c>
    </row>
    <row r="195" spans="1:3" x14ac:dyDescent="0.25">
      <c r="A195" s="75" t="str">
        <f>'Full Time Salary Rates'!F35</f>
        <v>2017 Fre Level 9 Step 1</v>
      </c>
      <c r="B195" s="94">
        <f>'2017'!K40</f>
        <v>129331.0096788727</v>
      </c>
      <c r="C195" s="94">
        <f>'2017 (Cas)'!J42</f>
        <v>159748.15312500001</v>
      </c>
    </row>
    <row r="196" spans="1:3" x14ac:dyDescent="0.25">
      <c r="A196" s="75" t="str">
        <f>'Full Time Salary Rates'!F36</f>
        <v>2017 Fre Level 9 Step 2</v>
      </c>
      <c r="B196" s="94">
        <f>'2017'!K41</f>
        <v>131693.20341694786</v>
      </c>
      <c r="C196" s="94">
        <f>'2017 (Cas)'!J43</f>
        <v>162665.90724999999</v>
      </c>
    </row>
    <row r="197" spans="1:3" x14ac:dyDescent="0.25">
      <c r="A197" s="75" t="str">
        <f>'Full Time Salary Rates'!F37</f>
        <v>2017 Fre Level 9 Step 3</v>
      </c>
      <c r="B197" s="94">
        <f>'2017'!K42</f>
        <v>134055.39715502301</v>
      </c>
      <c r="C197" s="94">
        <f>'2017 (Cas)'!J44</f>
        <v>165583.66137500003</v>
      </c>
    </row>
    <row r="198" spans="1:3" x14ac:dyDescent="0.25">
      <c r="A198" s="75" t="str">
        <f>'Full Time Salary Rates'!F38</f>
        <v>2017 Fre Level 9 Step 4</v>
      </c>
      <c r="B198" s="94">
        <f>'2017'!K43</f>
        <v>137002.42337231597</v>
      </c>
      <c r="C198" s="94">
        <f>'2017 (Cas)'!J45</f>
        <v>169223.79375000001</v>
      </c>
    </row>
    <row r="199" spans="1:3" x14ac:dyDescent="0.25">
      <c r="A199" s="75" t="str">
        <f>'Full Time Salary Rates'!F39</f>
        <v>2017 Fre Level 10 (Award Base)</v>
      </c>
      <c r="B199" s="94">
        <f>'2017'!K44</f>
        <v>139957.87310268404</v>
      </c>
      <c r="C199" s="94">
        <f>'2017 (Cas)'!J46</f>
        <v>172874.33075000002</v>
      </c>
    </row>
    <row r="200" spans="1:3" x14ac:dyDescent="0.25">
      <c r="A200" s="75" t="str">
        <f>'Full Time Salary Rates'!F40</f>
        <v>2017 Fre Level 10 Gr 1 Step 1</v>
      </c>
      <c r="B200" s="94">
        <f>'2017'!K45</f>
        <v>147871.16195728531</v>
      </c>
      <c r="C200" s="94">
        <f>'2017 (Cas)'!J47</f>
        <v>182648.73274999997</v>
      </c>
    </row>
    <row r="201" spans="1:3" x14ac:dyDescent="0.25">
      <c r="A201" s="75" t="str">
        <f>'Full Time Salary Rates'!F41</f>
        <v>2017 Fre Level 10 Gr 1 Step 2</v>
      </c>
      <c r="B201" s="94">
        <f>'2017'!K46</f>
        <v>150803.74786644935</v>
      </c>
      <c r="C201" s="94">
        <f>'2017 (Cas)'!J48</f>
        <v>186271.02862500001</v>
      </c>
    </row>
    <row r="202" spans="1:3" x14ac:dyDescent="0.25">
      <c r="A202" s="75" t="str">
        <f>'Full Time Salary Rates'!F42</f>
        <v>2017 Fre Level 10 Gr 1 Step 3</v>
      </c>
      <c r="B202" s="94">
        <f>'2017'!K47</f>
        <v>153737.53713462423</v>
      </c>
      <c r="C202" s="94">
        <f>'2017 (Cas)'!J49</f>
        <v>189894.81087499997</v>
      </c>
    </row>
    <row r="203" spans="1:3" x14ac:dyDescent="0.25">
      <c r="A203" s="75" t="str">
        <f>'Full Time Salary Rates'!F43</f>
        <v>2017 Fre Level 10 Gr 2 Step 1</v>
      </c>
      <c r="B203" s="94">
        <f>'2017'!K48</f>
        <v>155537.76221468559</v>
      </c>
      <c r="C203" s="94">
        <f>'2017 (Cas)'!J50</f>
        <v>192118.42787499999</v>
      </c>
    </row>
    <row r="204" spans="1:3" x14ac:dyDescent="0.25">
      <c r="A204" s="75" t="str">
        <f>'Full Time Salary Rates'!F44</f>
        <v>2017 Fre Level 10 Gr 2 Step 2</v>
      </c>
      <c r="B204" s="94">
        <f>'2017'!K49</f>
        <v>158624.37807722396</v>
      </c>
      <c r="C204" s="94">
        <f>'2017 (Cas)'!J51</f>
        <v>195930.97975</v>
      </c>
    </row>
    <row r="205" spans="1:3" x14ac:dyDescent="0.25">
      <c r="A205" s="75" t="str">
        <f>'Full Time Salary Rates'!F45</f>
        <v>2017 Fre Level 10 Gr 2 Step 3</v>
      </c>
      <c r="B205" s="94">
        <f>'2017'!K50</f>
        <v>161667.6730153758</v>
      </c>
      <c r="C205" s="94">
        <f>'2017 (Cas)'!J52</f>
        <v>199690.02212500002</v>
      </c>
    </row>
    <row r="206" spans="1:3" x14ac:dyDescent="0.25">
      <c r="A206" s="75" t="str">
        <f>'Full Time Salary Rates'!F46</f>
        <v>2017 Fre Level 10 Gr 3 Step 1</v>
      </c>
      <c r="B206" s="94">
        <f>'2017'!K51</f>
        <v>166594.22480532972</v>
      </c>
      <c r="C206" s="94">
        <f>'2017 (Cas)'!J53</f>
        <v>205775.24137499998</v>
      </c>
    </row>
    <row r="207" spans="1:3" x14ac:dyDescent="0.25">
      <c r="A207" s="75" t="str">
        <f>'Full Time Salary Rates'!F47</f>
        <v>2017 Fre Level 10 Gr 3 Step 2</v>
      </c>
      <c r="B207" s="94">
        <f>'2017'!K52</f>
        <v>169905.86880287578</v>
      </c>
      <c r="C207" s="94">
        <f>'2017 (Cas)'!J54</f>
        <v>209865.745375</v>
      </c>
    </row>
    <row r="208" spans="1:3" x14ac:dyDescent="0.25">
      <c r="A208" s="75" t="str">
        <f>'Full Time Salary Rates'!F48</f>
        <v>2017 Fre Level 10 Gr 3 Step 3</v>
      </c>
      <c r="B208" s="94">
        <f>'2017'!K53</f>
        <v>173222.32623646472</v>
      </c>
      <c r="C208" s="94">
        <f>'2017 (Cas)'!J55</f>
        <v>213962.19487499999</v>
      </c>
    </row>
    <row r="209" spans="1:3" x14ac:dyDescent="0.25">
      <c r="A209" s="75" t="str">
        <f>'Full Time Salary Rates'!F49</f>
        <v>2017 Fre Level 10 Gr 4 Step 1</v>
      </c>
      <c r="B209" s="94">
        <f>'2017'!K54</f>
        <v>177656.70419102762</v>
      </c>
      <c r="C209" s="94">
        <f>'2017 (Cas)'!J56</f>
        <v>219439.48674999998</v>
      </c>
    </row>
    <row r="210" spans="1:3" x14ac:dyDescent="0.25">
      <c r="A210" s="75" t="str">
        <f>'Full Time Salary Rates'!F50</f>
        <v>2017 Fre Level 10 Gr 4 Step 2</v>
      </c>
      <c r="B210" s="94">
        <f>'2017'!K55</f>
        <v>181193.37632358129</v>
      </c>
      <c r="C210" s="94">
        <f>'2017 (Cas)'!J57</f>
        <v>223807.94287500001</v>
      </c>
    </row>
    <row r="211" spans="1:3" x14ac:dyDescent="0.25">
      <c r="A211" s="75" t="str">
        <f>'Full Time Salary Rates'!F51</f>
        <v>2017 Fre Level 10 Gr 4 Step 3</v>
      </c>
      <c r="B211" s="94">
        <f>'2017'!K56</f>
        <v>184727.64173811351</v>
      </c>
      <c r="C211" s="94">
        <f>'2017 (Cas)'!J58</f>
        <v>228173.42625000005</v>
      </c>
    </row>
    <row r="212" spans="1:3" x14ac:dyDescent="0.25">
      <c r="A212" s="75" t="str">
        <f>'Full Time Salary Rates'!F52</f>
        <v>2017 Fre Level 10 Gr 5 Step 1</v>
      </c>
      <c r="B212" s="94">
        <f>'2017'!K57</f>
        <v>203504.85574164111</v>
      </c>
      <c r="C212" s="94">
        <f>'2017 (Cas)'!J59</f>
        <v>251366.82175</v>
      </c>
    </row>
    <row r="213" spans="1:3" x14ac:dyDescent="0.25">
      <c r="A213" s="75" t="str">
        <f>'Full Time Salary Rates'!F53</f>
        <v>2017 Fre Level 10 Gr 5 Step 2</v>
      </c>
      <c r="B213" s="94">
        <f>'2017'!K58</f>
        <v>213492.73553075155</v>
      </c>
      <c r="C213" s="94">
        <f>'2017 (Cas)'!J60</f>
        <v>263703.73425000004</v>
      </c>
    </row>
    <row r="214" spans="1:3" x14ac:dyDescent="0.25">
      <c r="A214" s="75" t="str">
        <f>'Full Time Salary Rates'!F54</f>
        <v>2017 Fre Level 10 Gr 5 Step 3</v>
      </c>
      <c r="B214" s="94">
        <f>'2017'!K59</f>
        <v>217762.25330084359</v>
      </c>
      <c r="C214" s="94">
        <f>'2017 (Cas)'!J61</f>
        <v>268977.39275</v>
      </c>
    </row>
    <row r="215" spans="1:3" x14ac:dyDescent="0.25">
      <c r="A215" s="75" t="str">
        <f>'Full Time Salary Rates'!F55</f>
        <v>2017 Fre Level 10 Gr 5 Step 4</v>
      </c>
      <c r="B215" s="94">
        <f>'2017'!K60</f>
        <v>222036.58450697854</v>
      </c>
      <c r="C215" s="94">
        <f>'2017 (Cas)'!J62</f>
        <v>274256.99674999999</v>
      </c>
    </row>
    <row r="216" spans="1:3" x14ac:dyDescent="0.25">
      <c r="A216" s="75" t="str">
        <f>'Full Time Salary Rates'!F56</f>
        <v>2017 Fre Level A Step 1</v>
      </c>
      <c r="B216" s="94">
        <f>'2017'!K61</f>
        <v>77876.581738803681</v>
      </c>
      <c r="C216" s="94">
        <f>'2017 (Cas)'!J63</f>
        <v>96192.244500000001</v>
      </c>
    </row>
    <row r="217" spans="1:3" x14ac:dyDescent="0.25">
      <c r="A217" s="75" t="str">
        <f>'Full Time Salary Rates'!F57</f>
        <v>2017 Fre Level A Step 2</v>
      </c>
      <c r="B217" s="94">
        <f>'2017'!K62</f>
        <v>82324.196642484661</v>
      </c>
      <c r="C217" s="94">
        <f>'2017 (Cas)'!J64</f>
        <v>101685.88649999999</v>
      </c>
    </row>
    <row r="218" spans="1:3" x14ac:dyDescent="0.25">
      <c r="A218" s="75" t="str">
        <f>'Full Time Salary Rates'!F58</f>
        <v>2017 Fre Level A Step 3</v>
      </c>
      <c r="B218" s="94">
        <f>'2017'!K63</f>
        <v>86773.014905176387</v>
      </c>
      <c r="C218" s="94">
        <f>'2017 (Cas)'!J65</f>
        <v>107181.01487499999</v>
      </c>
    </row>
    <row r="219" spans="1:3" x14ac:dyDescent="0.25">
      <c r="A219" s="75" t="str">
        <f>'Full Time Salary Rates'!F59</f>
        <v>2017 Fre Level A Step 4</v>
      </c>
      <c r="B219" s="94">
        <f>'2017'!K64</f>
        <v>91223.03652687883</v>
      </c>
      <c r="C219" s="94">
        <f>'2017 (Cas)'!J66</f>
        <v>112677.629625</v>
      </c>
    </row>
    <row r="220" spans="1:3" x14ac:dyDescent="0.25">
      <c r="A220" s="75" t="str">
        <f>'Full Time Salary Rates'!F60</f>
        <v>2017 Fre Level A Step 5</v>
      </c>
      <c r="B220" s="94">
        <f>'2017'!K65</f>
        <v>94842.740431173326</v>
      </c>
      <c r="C220" s="94">
        <f>'2017 (Cas)'!J67</f>
        <v>117148.645625</v>
      </c>
    </row>
    <row r="221" spans="1:3" x14ac:dyDescent="0.25">
      <c r="A221" s="75" t="str">
        <f>'Full Time Salary Rates'!F61</f>
        <v>2017 Fre Level A Step 6*</v>
      </c>
      <c r="B221" s="94">
        <f>'2017'!K66</f>
        <v>98454.020822392631</v>
      </c>
      <c r="C221" s="94">
        <f>'2017 (Cas)'!J68</f>
        <v>121609.257</v>
      </c>
    </row>
    <row r="222" spans="1:3" x14ac:dyDescent="0.25">
      <c r="A222" s="75" t="str">
        <f>'Full Time Salary Rates'!F62</f>
        <v>2017 Fre Level A Step 7</v>
      </c>
      <c r="B222" s="94">
        <f>'2017'!K67</f>
        <v>102071.31800866564</v>
      </c>
      <c r="C222" s="94">
        <f>'2017 (Cas)'!J69</f>
        <v>126077.30024999999</v>
      </c>
    </row>
    <row r="223" spans="1:3" x14ac:dyDescent="0.25">
      <c r="A223" s="75" t="str">
        <f>'Full Time Salary Rates'!F63</f>
        <v>2017 Fre Level A Step 8</v>
      </c>
      <c r="B223" s="94">
        <f>'2017'!K68</f>
        <v>105681.39504087422</v>
      </c>
      <c r="C223" s="94">
        <f>'2017 (Cas)'!J70</f>
        <v>130536.42525</v>
      </c>
    </row>
    <row r="224" spans="1:3" x14ac:dyDescent="0.25">
      <c r="A224" s="75" t="str">
        <f>'Full Time Salary Rates'!F64</f>
        <v>2017 Fre Level B Step 1</v>
      </c>
      <c r="B224" s="94">
        <f>'2017'!K69</f>
        <v>111245.72710651842</v>
      </c>
      <c r="C224" s="94">
        <f>'2017 (Cas)'!J71</f>
        <v>137409.42324999999</v>
      </c>
    </row>
    <row r="225" spans="1:3" x14ac:dyDescent="0.25">
      <c r="A225" s="75" t="str">
        <f>'Full Time Salary Rates'!F65</f>
        <v>2017 Fre Level B Step 2</v>
      </c>
      <c r="B225" s="94">
        <f>'2017'!K70</f>
        <v>115417.7727967408</v>
      </c>
      <c r="C225" s="94">
        <f>'2017 (Cas)'!J72</f>
        <v>142562.685375</v>
      </c>
    </row>
    <row r="226" spans="1:3" x14ac:dyDescent="0.25">
      <c r="A226" s="75" t="str">
        <f>'Full Time Salary Rates'!F66</f>
        <v>2017 Fre Level B Step 3</v>
      </c>
      <c r="B226" s="94">
        <f>'2017'!K71</f>
        <v>119592.22520498466</v>
      </c>
      <c r="C226" s="94">
        <f>'2017 (Cas)'!J73</f>
        <v>147718.92025000002</v>
      </c>
    </row>
    <row r="227" spans="1:3" x14ac:dyDescent="0.25">
      <c r="A227" s="75" t="str">
        <f>'Full Time Salary Rates'!F67</f>
        <v>2017 Fre Level B Step 4</v>
      </c>
      <c r="B227" s="94">
        <f>'2017'!K72</f>
        <v>123765.4742542178</v>
      </c>
      <c r="C227" s="94">
        <f>'2017 (Cas)'!J74</f>
        <v>152873.66875000001</v>
      </c>
    </row>
    <row r="228" spans="1:3" x14ac:dyDescent="0.25">
      <c r="A228" s="75" t="str">
        <f>'Full Time Salary Rates'!F68</f>
        <v>2017 Fre Level B Step 5</v>
      </c>
      <c r="B228" s="94">
        <f>'2017'!K73</f>
        <v>127933.90986740796</v>
      </c>
      <c r="C228" s="94">
        <f>'2017 (Cas)'!J75</f>
        <v>158022.47175</v>
      </c>
    </row>
    <row r="229" spans="1:3" x14ac:dyDescent="0.25">
      <c r="A229" s="75" t="str">
        <f>'Full Time Salary Rates'!F69</f>
        <v>2017 Fre Level B Step 6</v>
      </c>
      <c r="B229" s="94">
        <f>'2017'!K74</f>
        <v>132108.36227565183</v>
      </c>
      <c r="C229" s="94">
        <f>'2017 (Cas)'!J76</f>
        <v>163178.70662499999</v>
      </c>
    </row>
    <row r="230" spans="1:3" x14ac:dyDescent="0.25">
      <c r="A230" s="75" t="str">
        <f>'Full Time Salary Rates'!F70</f>
        <v>2017 Fre Level C Step 1</v>
      </c>
      <c r="B230" s="94">
        <f>'2017'!K75</f>
        <v>136274.39117082054</v>
      </c>
      <c r="C230" s="94">
        <f>'2017 (Cas)'!J77</f>
        <v>168324.53687499999</v>
      </c>
    </row>
    <row r="231" spans="1:3" x14ac:dyDescent="0.25">
      <c r="A231" s="75" t="str">
        <f>'Full Time Salary Rates'!F71</f>
        <v>2017 Fre Level C Step 2</v>
      </c>
      <c r="B231" s="94">
        <f>'2017'!K76</f>
        <v>140447.6402200537</v>
      </c>
      <c r="C231" s="94">
        <f>'2017 (Cas)'!J78</f>
        <v>173479.28537500001</v>
      </c>
    </row>
    <row r="232" spans="1:3" x14ac:dyDescent="0.25">
      <c r="A232" s="75" t="str">
        <f>'Full Time Salary Rates'!F72</f>
        <v>2017 Fre Level C Step 3</v>
      </c>
      <c r="B232" s="94">
        <f>'2017'!K77</f>
        <v>144620.88926928682</v>
      </c>
      <c r="C232" s="94">
        <f>'2017 (Cas)'!J79</f>
        <v>178634.03387500002</v>
      </c>
    </row>
    <row r="233" spans="1:3" x14ac:dyDescent="0.25">
      <c r="A233" s="75" t="str">
        <f>'Full Time Salary Rates'!F73</f>
        <v>2017 Fre Level C Step 4</v>
      </c>
      <c r="B233" s="94">
        <f>'2017'!K78</f>
        <v>148792.93495950921</v>
      </c>
      <c r="C233" s="94">
        <f>'2017 (Cas)'!J80</f>
        <v>183787.29599999997</v>
      </c>
    </row>
    <row r="234" spans="1:3" x14ac:dyDescent="0.25">
      <c r="A234" s="75" t="str">
        <f>'Full Time Salary Rates'!F74</f>
        <v>2017 Fre Level C Step 5</v>
      </c>
      <c r="B234" s="94">
        <f>'2017'!K79</f>
        <v>152961.37057269938</v>
      </c>
      <c r="C234" s="94">
        <f>'2017 (Cas)'!J81</f>
        <v>188936.09899999999</v>
      </c>
    </row>
    <row r="235" spans="1:3" x14ac:dyDescent="0.25">
      <c r="A235" s="75" t="str">
        <f>'Full Time Salary Rates'!F75</f>
        <v>2017 Fre Level C Step 6</v>
      </c>
      <c r="B235" s="94">
        <f>'2017'!K80</f>
        <v>157137.02633995397</v>
      </c>
      <c r="C235" s="94">
        <f>'2017 (Cas)'!J82</f>
        <v>194093.82024999999</v>
      </c>
    </row>
    <row r="236" spans="1:3" x14ac:dyDescent="0.25">
      <c r="A236" s="75" t="str">
        <f>'Full Time Salary Rates'!F76</f>
        <v>2017 Fre Level D Step 1</v>
      </c>
      <c r="B236" s="94">
        <f>'2017'!K81</f>
        <v>164090.03470398777</v>
      </c>
      <c r="C236" s="94">
        <f>'2017 (Cas)'!J83</f>
        <v>202682.09500000003</v>
      </c>
    </row>
    <row r="237" spans="1:3" x14ac:dyDescent="0.25">
      <c r="A237" s="75" t="str">
        <f>'Full Time Salary Rates'!F77</f>
        <v>2017 Fre Level D Step 2</v>
      </c>
      <c r="B237" s="94">
        <f>'2017'!K82</f>
        <v>169649.55333358896</v>
      </c>
      <c r="C237" s="94">
        <f>'2017 (Cas)'!J84</f>
        <v>209549.14749999999</v>
      </c>
    </row>
    <row r="238" spans="1:3" x14ac:dyDescent="0.25">
      <c r="A238" s="75" t="str">
        <f>'Full Time Salary Rates'!F78</f>
        <v>2017 Fre Level D Step 3</v>
      </c>
      <c r="B238" s="94">
        <f>'2017'!K83</f>
        <v>175213.88539923314</v>
      </c>
      <c r="C238" s="94">
        <f>'2017 (Cas)'!J85</f>
        <v>216422.14550000001</v>
      </c>
    </row>
    <row r="239" spans="1:3" x14ac:dyDescent="0.25">
      <c r="A239" s="75" t="str">
        <f>'Full Time Salary Rates'!F79</f>
        <v>2017 Fre Level D Step 4</v>
      </c>
      <c r="B239" s="94">
        <f>'2017'!K84</f>
        <v>180778.21746487732</v>
      </c>
      <c r="C239" s="94">
        <f>'2017 (Cas)'!J86</f>
        <v>223295.14349999998</v>
      </c>
    </row>
    <row r="240" spans="1:3" x14ac:dyDescent="0.25">
      <c r="A240" s="75" t="str">
        <f>'Full Time Salary Rates'!F80</f>
        <v>2017 Fre Level E Professor</v>
      </c>
      <c r="B240" s="94">
        <f>'2017'!K85</f>
        <v>211374.82367185585</v>
      </c>
      <c r="C240" s="94">
        <f>'2017 (Cas)'!J87</f>
        <v>261087.71425000002</v>
      </c>
    </row>
    <row r="241" spans="1:3" x14ac:dyDescent="0.25">
      <c r="A241" s="75" t="str">
        <f>'Full Time Salary Rates'!G1</f>
        <v>2018 Fre Level 1 Step 1</v>
      </c>
      <c r="B241" s="94">
        <f>'2018'!K6</f>
        <v>51038.474864417949</v>
      </c>
      <c r="C241" s="94">
        <f>'2018 (Cas)'!J8</f>
        <v>63351.246472352897</v>
      </c>
    </row>
    <row r="242" spans="1:3" x14ac:dyDescent="0.25">
      <c r="A242" s="75" t="str">
        <f>'Full Time Salary Rates'!G2</f>
        <v>2018 Fre Level 1 Step 2</v>
      </c>
      <c r="B242" s="94">
        <f>'2018'!K7</f>
        <v>51770.995595023385</v>
      </c>
      <c r="C242" s="94">
        <f>'2018 (Cas)'!J9</f>
        <v>64259.445710476793</v>
      </c>
    </row>
    <row r="243" spans="1:3" x14ac:dyDescent="0.25">
      <c r="A243" s="75" t="str">
        <f>'Full Time Salary Rates'!G3</f>
        <v>2018 Fre Level 1 Step 3</v>
      </c>
      <c r="B243" s="94">
        <f>'2018'!K8</f>
        <v>52615.067705924077</v>
      </c>
      <c r="C243" s="94">
        <f>'2018 (Cas)'!J10</f>
        <v>65308.572416585463</v>
      </c>
    </row>
    <row r="244" spans="1:3" x14ac:dyDescent="0.25">
      <c r="A244" s="75" t="str">
        <f>'Full Time Salary Rates'!G4</f>
        <v>2018 Fre Level 1 Step 4</v>
      </c>
      <c r="B244" s="94">
        <f>'2018'!K9</f>
        <v>57561.751692127691</v>
      </c>
      <c r="C244" s="94">
        <f>'2018 (Cas)'!J11</f>
        <v>71445.006732415102</v>
      </c>
    </row>
    <row r="245" spans="1:3" x14ac:dyDescent="0.25">
      <c r="A245" s="75" t="str">
        <f>'Full Time Salary Rates'!G5</f>
        <v>2018 Fre Level 1 Step 5</v>
      </c>
      <c r="B245" s="94">
        <f>'2018'!K10</f>
        <v>58765.267139535281</v>
      </c>
      <c r="C245" s="94">
        <f>'2018 (Cas)'!J12</f>
        <v>72939.533831166904</v>
      </c>
    </row>
    <row r="246" spans="1:3" x14ac:dyDescent="0.25">
      <c r="A246" s="75" t="str">
        <f>'Full Time Salary Rates'!G6</f>
        <v>2018 Fre Level 1 Step 6</v>
      </c>
      <c r="B246" s="94">
        <f>'2018'!K11</f>
        <v>59978.698265191342</v>
      </c>
      <c r="C246" s="94">
        <f>'2018 (Cas)'!J13</f>
        <v>74446.239846905082</v>
      </c>
    </row>
    <row r="247" spans="1:3" x14ac:dyDescent="0.25">
      <c r="A247" s="75" t="str">
        <f>'Full Time Salary Rates'!G7</f>
        <v>2018 Fre Level 2 Step 1</v>
      </c>
      <c r="B247" s="94">
        <f>'2018'!K12</f>
        <v>61787.07008575536</v>
      </c>
      <c r="C247" s="94">
        <f>'2018 (Cas)'!J14</f>
        <v>76690.640262958434</v>
      </c>
    </row>
    <row r="248" spans="1:3" x14ac:dyDescent="0.25">
      <c r="A248" s="75" t="str">
        <f>'Full Time Salary Rates'!G8</f>
        <v>2018 Fre Level 2 Step 2</v>
      </c>
      <c r="B248" s="94">
        <f>'2018'!K13</f>
        <v>63000.501211411429</v>
      </c>
      <c r="C248" s="94">
        <f>'2018 (Cas)'!J15</f>
        <v>78197.346278696583</v>
      </c>
    </row>
    <row r="249" spans="1:3" x14ac:dyDescent="0.25">
      <c r="A249" s="75" t="str">
        <f>'Full Time Salary Rates'!G9</f>
        <v>2018 Fre Level 2 Step 3</v>
      </c>
      <c r="B249" s="94">
        <f>'2018'!K14</f>
        <v>63905.306851583984</v>
      </c>
      <c r="C249" s="94">
        <f>'2018 (Cas)'!J16</f>
        <v>79319.546486723266</v>
      </c>
    </row>
    <row r="250" spans="1:3" x14ac:dyDescent="0.25">
      <c r="A250" s="75" t="str">
        <f>'Full Time Salary Rates'!G10</f>
        <v>2018 Fre Level 3 Step 1</v>
      </c>
      <c r="B250" s="94">
        <f>'2018'!K15</f>
        <v>65121.216896802158</v>
      </c>
      <c r="C250" s="94">
        <f>'2018 (Cas)'!J17</f>
        <v>80829.732193028947</v>
      </c>
    </row>
    <row r="251" spans="1:3" x14ac:dyDescent="0.25">
      <c r="A251" s="75" t="str">
        <f>'Full Time Salary Rates'!G11</f>
        <v>2018 Fre Level 3 Step 2</v>
      </c>
      <c r="B251" s="94">
        <f>'2018'!K16</f>
        <v>66945.701694519943</v>
      </c>
      <c r="C251" s="94">
        <f>'2018 (Cas)'!J18</f>
        <v>83095.010752487447</v>
      </c>
    </row>
    <row r="252" spans="1:3" x14ac:dyDescent="0.25">
      <c r="A252" s="75" t="str">
        <f>'Full Time Salary Rates'!G12</f>
        <v>2018 Fre Level 3 Step 3</v>
      </c>
      <c r="B252" s="94">
        <f>'2018'!K17</f>
        <v>68768.947032456665</v>
      </c>
      <c r="C252" s="94">
        <f>'2018 (Cas)'!J19</f>
        <v>85356.809621378459</v>
      </c>
    </row>
    <row r="253" spans="1:3" x14ac:dyDescent="0.25">
      <c r="A253" s="75" t="str">
        <f>'Full Time Salary Rates'!G13</f>
        <v>2018 Fre Level 3 Step 4</v>
      </c>
      <c r="B253" s="94">
        <f>'2018'!K18</f>
        <v>70595.910749736591</v>
      </c>
      <c r="C253" s="94">
        <f>'2018 (Cas)'!J20</f>
        <v>87623.82802612074</v>
      </c>
    </row>
    <row r="254" spans="1:3" x14ac:dyDescent="0.25">
      <c r="A254" s="75" t="str">
        <f>'Full Time Salary Rates'!G14</f>
        <v>2018 Fre Level 3 Step 5</v>
      </c>
      <c r="B254" s="94">
        <f>'2018'!K19</f>
        <v>72417.916627892264</v>
      </c>
      <c r="C254" s="94">
        <f>'2018 (Cas)'!J21</f>
        <v>89885.626895011737</v>
      </c>
    </row>
    <row r="255" spans="1:3" x14ac:dyDescent="0.25">
      <c r="A255" s="75" t="str">
        <f>'Full Time Salary Rates'!G15</f>
        <v>2018 Fre Level 4 Step 1</v>
      </c>
      <c r="B255" s="94">
        <f>'2018'!K20</f>
        <v>75457.072011047159</v>
      </c>
      <c r="C255" s="94">
        <f>'2018 (Cas)'!J22</f>
        <v>93657.611470208387</v>
      </c>
    </row>
    <row r="256" spans="1:3" x14ac:dyDescent="0.25">
      <c r="A256" s="75" t="str">
        <f>'Full Time Salary Rates'!G16</f>
        <v>2018 Fre Level 4 Step 2</v>
      </c>
      <c r="B256" s="94">
        <f>'2018'!K21</f>
        <v>77281.556808764959</v>
      </c>
      <c r="C256" s="94">
        <f>'2018 (Cas)'!J23</f>
        <v>95924.629874950653</v>
      </c>
    </row>
    <row r="257" spans="1:3" x14ac:dyDescent="0.25">
      <c r="A257" s="75" t="str">
        <f>'Full Time Salary Rates'!G17</f>
        <v>2018 Fre Level 4 Step 3</v>
      </c>
      <c r="B257" s="94">
        <f>'2018'!K22</f>
        <v>78801.134500342421</v>
      </c>
      <c r="C257" s="94">
        <f>'2018 (Cas)'!J24</f>
        <v>97807.142471981482</v>
      </c>
    </row>
    <row r="258" spans="1:3" x14ac:dyDescent="0.25">
      <c r="A258" s="75" t="str">
        <f>'Full Time Salary Rates'!G18</f>
        <v>2018 Fre Level 4 Step 4</v>
      </c>
      <c r="B258" s="94">
        <f>'2018'!K23</f>
        <v>80318.233272357742</v>
      </c>
      <c r="C258" s="94">
        <f>'2018 (Cas)'!J25</f>
        <v>99693.134759579785</v>
      </c>
    </row>
    <row r="259" spans="1:3" x14ac:dyDescent="0.25">
      <c r="A259" s="75" t="str">
        <f>'Full Time Salary Rates'!G19</f>
        <v>2018 Fre Level 5 Step 1</v>
      </c>
      <c r="B259" s="94">
        <f>'2018'!K24</f>
        <v>81536.622237138028</v>
      </c>
      <c r="C259" s="94">
        <f>'2018 (Cas)'!J26</f>
        <v>101205.06031116923</v>
      </c>
    </row>
    <row r="260" spans="1:3" x14ac:dyDescent="0.25">
      <c r="A260" s="75" t="str">
        <f>'Full Time Salary Rates'!G20</f>
        <v>2018 Fre Level 5 Step 2</v>
      </c>
      <c r="B260" s="94">
        <f>'2018'!K25</f>
        <v>83965.963408012278</v>
      </c>
      <c r="C260" s="94">
        <f>'2018 (Cas)'!J27</f>
        <v>104220.2121879293</v>
      </c>
    </row>
    <row r="261" spans="1:3" x14ac:dyDescent="0.25">
      <c r="A261" s="75" t="str">
        <f>'Full Time Salary Rates'!G21</f>
        <v>2018 Fre Level 5 Step 3</v>
      </c>
      <c r="B261" s="94">
        <f>'2018'!K26</f>
        <v>87010.076630291413</v>
      </c>
      <c r="C261" s="94">
        <f>'2018 (Cas)'!J28</f>
        <v>107997.41629897726</v>
      </c>
    </row>
    <row r="262" spans="1:3" x14ac:dyDescent="0.25">
      <c r="A262" s="75" t="str">
        <f>'Full Time Salary Rates'!G22</f>
        <v>2018 Fre Level 5 Step 4</v>
      </c>
      <c r="B262" s="94">
        <f>'2018'!K27</f>
        <v>90659.046225726997</v>
      </c>
      <c r="C262" s="94">
        <f>'2018 (Cas)'!J29</f>
        <v>112527.97341789427</v>
      </c>
    </row>
    <row r="263" spans="1:3" x14ac:dyDescent="0.25">
      <c r="A263" s="75" t="str">
        <f>'Full Time Salary Rates'!G23</f>
        <v>2018 Fre Level 6 Step 1</v>
      </c>
      <c r="B263" s="94">
        <f>'2018'!K28</f>
        <v>93696.962149100844</v>
      </c>
      <c r="C263" s="94">
        <f>'2018 (Cas)'!J30</f>
        <v>116296.47830252346</v>
      </c>
    </row>
    <row r="264" spans="1:3" x14ac:dyDescent="0.25">
      <c r="A264" s="75" t="str">
        <f>'Full Time Salary Rates'!G24</f>
        <v>2018 Fre Level 6 Step 2</v>
      </c>
      <c r="B264" s="94">
        <f>'2018'!K29</f>
        <v>95520.20748703758</v>
      </c>
      <c r="C264" s="94">
        <f>'2018 (Cas)'!J31</f>
        <v>118560.0170166982</v>
      </c>
    </row>
    <row r="265" spans="1:3" x14ac:dyDescent="0.25">
      <c r="A265" s="75" t="str">
        <f>'Full Time Salary Rates'!G25</f>
        <v>2018 Fre Level 6 Step 3</v>
      </c>
      <c r="B265" s="94">
        <f>'2018'!K30</f>
        <v>97342.213365193253</v>
      </c>
      <c r="C265" s="94">
        <f>'2018 (Cas)'!J32</f>
        <v>120821.81588558917</v>
      </c>
    </row>
    <row r="266" spans="1:3" x14ac:dyDescent="0.25">
      <c r="A266" s="75" t="str">
        <f>'Full Time Salary Rates'!G26</f>
        <v>2018 Fre Level 6 Step 4</v>
      </c>
      <c r="B266" s="94">
        <f>'2018'!K31</f>
        <v>99166.698162911067</v>
      </c>
      <c r="C266" s="94">
        <f>'2018 (Cas)'!J33</f>
        <v>123088.83429033146</v>
      </c>
    </row>
    <row r="267" spans="1:3" x14ac:dyDescent="0.25">
      <c r="A267" s="75" t="str">
        <f>'Full Time Salary Rates'!G27</f>
        <v>2018 Fre Level 7 Step 1</v>
      </c>
      <c r="B267" s="94">
        <f>'2018'!K32</f>
        <v>102815.66775834661</v>
      </c>
      <c r="C267" s="94">
        <f>'2018 (Cas)'!J34</f>
        <v>127615.91171868099</v>
      </c>
    </row>
    <row r="268" spans="1:3" x14ac:dyDescent="0.25">
      <c r="A268" s="75" t="str">
        <f>'Full Time Salary Rates'!G28</f>
        <v>2018 Fre Level 7 Step 2</v>
      </c>
      <c r="B268" s="94">
        <f>'2018'!K33</f>
        <v>106462.15843422011</v>
      </c>
      <c r="C268" s="94">
        <f>'2018 (Cas)'!J35</f>
        <v>132141.24930174669</v>
      </c>
    </row>
    <row r="269" spans="1:3" x14ac:dyDescent="0.25">
      <c r="A269" s="75" t="str">
        <f>'Full Time Salary Rates'!G29</f>
        <v>2018 Fre Level 7 Step 3</v>
      </c>
      <c r="B269" s="94">
        <f>'2018'!K34</f>
        <v>110108.64911009357</v>
      </c>
      <c r="C269" s="94">
        <f>'2018 (Cas)'!J36</f>
        <v>136670.06657537998</v>
      </c>
    </row>
    <row r="270" spans="1:3" x14ac:dyDescent="0.25">
      <c r="A270" s="75" t="str">
        <f>'Full Time Salary Rates'!G30</f>
        <v>2018 Fre Level 7 Step 4</v>
      </c>
      <c r="B270" s="94">
        <f>'2018'!K35</f>
        <v>114361.23561890452</v>
      </c>
      <c r="C270" s="94">
        <f>'2018 (Cas)'!J37</f>
        <v>141948.75716631478</v>
      </c>
    </row>
    <row r="271" spans="1:3" x14ac:dyDescent="0.25">
      <c r="A271" s="75" t="str">
        <f>'Full Time Salary Rates'!G31</f>
        <v>2018 Fre Level 8 Step 1</v>
      </c>
      <c r="B271" s="94">
        <f>'2018'!K36</f>
        <v>114973.52875074731</v>
      </c>
      <c r="C271" s="94">
        <f>'2018 (Cas)'!J38</f>
        <v>142705.58986475141</v>
      </c>
    </row>
    <row r="272" spans="1:3" x14ac:dyDescent="0.25">
      <c r="A272" s="75" t="str">
        <f>'Full Time Salary Rates'!G32</f>
        <v>2018 Fre Level 8 Step 2</v>
      </c>
      <c r="B272" s="94">
        <f>'2018'!K37</f>
        <v>118618.77996683973</v>
      </c>
      <c r="C272" s="94">
        <f>'2018 (Cas)'!J39</f>
        <v>147232.66729310091</v>
      </c>
    </row>
    <row r="273" spans="1:3" x14ac:dyDescent="0.25">
      <c r="A273" s="75" t="str">
        <f>'Full Time Salary Rates'!G33</f>
        <v>2018 Fre Level 8 Step 3</v>
      </c>
      <c r="B273" s="94">
        <f>'2018'!K38</f>
        <v>122272.70740139954</v>
      </c>
      <c r="C273" s="94">
        <f>'2018 (Cas)'!J40</f>
        <v>151766.70410258544</v>
      </c>
    </row>
    <row r="274" spans="1:3" x14ac:dyDescent="0.25">
      <c r="A274" s="75" t="str">
        <f>'Full Time Salary Rates'!G34</f>
        <v>2018 Fre Level 8 Step 4</v>
      </c>
      <c r="B274" s="94">
        <f>'2018'!K39</f>
        <v>125916.71915771089</v>
      </c>
      <c r="C274" s="94">
        <f>'2018 (Cas)'!J41</f>
        <v>156288.56199508364</v>
      </c>
    </row>
    <row r="275" spans="1:3" x14ac:dyDescent="0.25">
      <c r="A275" s="75" t="str">
        <f>'Full Time Salary Rates'!G35</f>
        <v>2018 Fre Level 9 Step 1</v>
      </c>
      <c r="B275" s="94">
        <f>'2018'!K40</f>
        <v>133210.93996923888</v>
      </c>
      <c r="C275" s="94">
        <f>'2018 (Cas)'!J42</f>
        <v>165344.45669706646</v>
      </c>
    </row>
    <row r="276" spans="1:3" x14ac:dyDescent="0.25">
      <c r="A276" s="75" t="str">
        <f>'Full Time Salary Rates'!G36</f>
        <v>2018 Fre Level 9 Step 2</v>
      </c>
      <c r="B276" s="94">
        <f>'2018'!K41</f>
        <v>135643.99951945627</v>
      </c>
      <c r="C276" s="94">
        <f>'2018 (Cas)'!J43</f>
        <v>168361.34841911026</v>
      </c>
    </row>
    <row r="277" spans="1:3" x14ac:dyDescent="0.25">
      <c r="A277" s="75" t="str">
        <f>'Full Time Salary Rates'!G37</f>
        <v>2018 Fre Level 9 Step 3</v>
      </c>
      <c r="B277" s="94">
        <f>'2018'!K42</f>
        <v>138077.05906967368</v>
      </c>
      <c r="C277" s="94">
        <f>'2018 (Cas)'!J44</f>
        <v>171383.45967700536</v>
      </c>
    </row>
    <row r="278" spans="1:3" x14ac:dyDescent="0.25">
      <c r="A278" s="75" t="str">
        <f>'Full Time Salary Rates'!G38</f>
        <v>2018 Fre Level 9 Step 4</v>
      </c>
      <c r="B278" s="94">
        <f>'2018'!K43</f>
        <v>141112.49607348544</v>
      </c>
      <c r="C278" s="94">
        <f>'2018 (Cas)'!J45</f>
        <v>175151.96456163455</v>
      </c>
    </row>
    <row r="279" spans="1:3" x14ac:dyDescent="0.25">
      <c r="A279" s="75" t="str">
        <f>'Full Time Salary Rates'!G39</f>
        <v>2018 Fre Level 10 (Award Base)</v>
      </c>
      <c r="B279" s="94">
        <f>'2018'!K44</f>
        <v>144156.60929576459</v>
      </c>
      <c r="C279" s="94">
        <f>'2018 (Cas)'!J46</f>
        <v>178927.42882739869</v>
      </c>
    </row>
    <row r="280" spans="1:3" x14ac:dyDescent="0.25">
      <c r="A280" s="75" t="str">
        <f>'Full Time Salary Rates'!G40</f>
        <v>2018 Fre Level 10 Gr 1 Step 1</v>
      </c>
      <c r="B280" s="94">
        <f>'2018'!K45</f>
        <v>152307.29681600386</v>
      </c>
      <c r="C280" s="94">
        <f>'2018 (Cas)'!J47</f>
        <v>189046.36899776026</v>
      </c>
    </row>
    <row r="281" spans="1:3" x14ac:dyDescent="0.25">
      <c r="A281" s="75" t="str">
        <f>'Full Time Salary Rates'!G41</f>
        <v>2018 Fre Level 10 Gr 1 Step 2</v>
      </c>
      <c r="B281" s="94">
        <f>'2018'!K46</f>
        <v>155327.86030244286</v>
      </c>
      <c r="C281" s="94">
        <f>'2018 (Cas)'!J48</f>
        <v>192795.73558426806</v>
      </c>
    </row>
    <row r="282" spans="1:3" x14ac:dyDescent="0.25">
      <c r="A282" s="75" t="str">
        <f>'Full Time Salary Rates'!G42</f>
        <v>2018 Fre Level 10 Gr 1 Step 3</v>
      </c>
      <c r="B282" s="94">
        <f>'2018'!K47</f>
        <v>158349.66324866292</v>
      </c>
      <c r="C282" s="94">
        <f>'2018 (Cas)'!J49</f>
        <v>196545.1021707757</v>
      </c>
    </row>
    <row r="283" spans="1:3" x14ac:dyDescent="0.25">
      <c r="A283" s="75" t="str">
        <f>'Full Time Salary Rates'!G43</f>
        <v>2018 Fre Level 10 Gr 2 Step 1</v>
      </c>
      <c r="B283" s="94">
        <f>'2018'!K48</f>
        <v>160203.89508112613</v>
      </c>
      <c r="C283" s="94">
        <f>'2018 (Cas)'!J50</f>
        <v>198845.17763590958</v>
      </c>
    </row>
    <row r="284" spans="1:3" x14ac:dyDescent="0.25">
      <c r="A284" s="75" t="str">
        <f>'Full Time Salary Rates'!G44</f>
        <v>2018 Fre Level 10 Gr 2 Step 2</v>
      </c>
      <c r="B284" s="94">
        <f>'2018'!K49</f>
        <v>163383.10941954068</v>
      </c>
      <c r="C284" s="94">
        <f>'2018 (Cas)'!J51</f>
        <v>202792.88658476624</v>
      </c>
    </row>
    <row r="285" spans="1:3" x14ac:dyDescent="0.25">
      <c r="A285" s="75" t="str">
        <f>'Full Time Salary Rates'!G45</f>
        <v>2018 Fre Level 10 Gr 2 Step 3</v>
      </c>
      <c r="B285" s="94">
        <f>'2018'!K50</f>
        <v>166517.70320583702</v>
      </c>
      <c r="C285" s="94">
        <f>'2018 (Cas)'!J52</f>
        <v>206683.18063925867</v>
      </c>
    </row>
    <row r="286" spans="1:3" x14ac:dyDescent="0.25">
      <c r="A286" s="75" t="str">
        <f>'Full Time Salary Rates'!G46</f>
        <v>2018 Fre Level 10 Gr 3 Step 1</v>
      </c>
      <c r="B286" s="94">
        <f>'2018'!K51</f>
        <v>171592.05154948964</v>
      </c>
      <c r="C286" s="94">
        <f>'2018 (Cas)'!J53</f>
        <v>212981.42056647819</v>
      </c>
    </row>
    <row r="287" spans="1:3" x14ac:dyDescent="0.25">
      <c r="A287" s="75" t="str">
        <f>'Full Time Salary Rates'!G47</f>
        <v>2018 Fre Level 10 Gr 3 Step 2</v>
      </c>
      <c r="B287" s="94">
        <f>'2018'!K52</f>
        <v>175003.04486696204</v>
      </c>
      <c r="C287" s="94">
        <f>'2018 (Cas)'!J54</f>
        <v>217216.20398715563</v>
      </c>
    </row>
    <row r="288" spans="1:3" x14ac:dyDescent="0.25">
      <c r="A288" s="75" t="str">
        <f>'Full Time Salary Rates'!G48</f>
        <v>2018 Fre Level 10 Gr 3 Step 3</v>
      </c>
      <c r="B288" s="94">
        <f>'2018'!K53</f>
        <v>178418.99602355866</v>
      </c>
      <c r="C288" s="94">
        <f>'2018 (Cas)'!J55</f>
        <v>221456.2069436844</v>
      </c>
    </row>
    <row r="289" spans="1:3" x14ac:dyDescent="0.25">
      <c r="A289" s="75" t="str">
        <f>'Full Time Salary Rates'!G49</f>
        <v>2018 Fre Level 10 Gr 4 Step 1</v>
      </c>
      <c r="B289" s="94">
        <f>'2018'!K54</f>
        <v>182986.40531675841</v>
      </c>
      <c r="C289" s="94">
        <f>'2018 (Cas)'!J56</f>
        <v>227124.62287818195</v>
      </c>
    </row>
    <row r="290" spans="1:3" x14ac:dyDescent="0.25">
      <c r="A290" s="75" t="str">
        <f>'Full Time Salary Rates'!G50</f>
        <v>2018 Fre Level 10 Gr 4 Step 2</v>
      </c>
      <c r="B290" s="94">
        <f>'2018'!K55</f>
        <v>186629.17761328872</v>
      </c>
      <c r="C290" s="94">
        <f>'2018 (Cas)'!J57</f>
        <v>231644.74092539639</v>
      </c>
    </row>
    <row r="291" spans="1:3" x14ac:dyDescent="0.25">
      <c r="A291" s="75" t="str">
        <f>'Full Time Salary Rates'!G51</f>
        <v>2018 Fre Level 10 Gr 4 Step 3</v>
      </c>
      <c r="B291" s="94">
        <f>'2018'!K56</f>
        <v>190269.47099025696</v>
      </c>
      <c r="C291" s="94">
        <f>'2018 (Cas)'!J58</f>
        <v>236164.85897261082</v>
      </c>
    </row>
    <row r="292" spans="1:3" x14ac:dyDescent="0.25">
      <c r="A292" s="75" t="str">
        <f>'Full Time Salary Rates'!G52</f>
        <v>2018 Fre Level 10 Gr 5 Step 1</v>
      </c>
      <c r="B292" s="94">
        <f>'2018'!K57</f>
        <v>209610.00141389039</v>
      </c>
      <c r="C292" s="94">
        <f>'2018 (Cas)'!J59</f>
        <v>260171.2441979631</v>
      </c>
    </row>
    <row r="293" spans="1:3" x14ac:dyDescent="0.25">
      <c r="A293" s="75" t="str">
        <f>'Full Time Salary Rates'!G53</f>
        <v>2018 Fre Level 10 Gr 5 Step 2</v>
      </c>
      <c r="B293" s="94">
        <f>'2018'!K58</f>
        <v>219897.51759667406</v>
      </c>
      <c r="C293" s="94">
        <f>'2018 (Cas)'!J60</f>
        <v>272939.96873549459</v>
      </c>
    </row>
    <row r="294" spans="1:3" x14ac:dyDescent="0.25">
      <c r="A294" s="75" t="str">
        <f>'Full Time Salary Rates'!G54</f>
        <v>2018 Fre Level 10 Gr 5 Step 3</v>
      </c>
      <c r="B294" s="94">
        <f>'2018'!K59</f>
        <v>224295.12089986887</v>
      </c>
      <c r="C294" s="94">
        <f>'2018 (Cas)'!J61</f>
        <v>278397.86339065694</v>
      </c>
    </row>
    <row r="295" spans="1:3" x14ac:dyDescent="0.25">
      <c r="A295" s="75" t="str">
        <f>'Full Time Salary Rates'!G55</f>
        <v>2018 Fre Level 10 Gr 5 Step 4</v>
      </c>
      <c r="B295" s="94">
        <f>'2018'!K60</f>
        <v>228697.68204218789</v>
      </c>
      <c r="C295" s="94">
        <f>'2018 (Cas)'!J62</f>
        <v>283862.71742695436</v>
      </c>
    </row>
    <row r="296" spans="1:3" x14ac:dyDescent="0.25">
      <c r="A296" s="75" t="str">
        <f>'Full Time Salary Rates'!G56</f>
        <v>2018 Fre Level A Step 1</v>
      </c>
      <c r="B296" s="94">
        <f>'2018'!K61</f>
        <v>80212.879190967782</v>
      </c>
      <c r="C296" s="94">
        <f>'2018 (Cas)'!J63</f>
        <v>99560.906518013871</v>
      </c>
    </row>
    <row r="297" spans="1:3" x14ac:dyDescent="0.25">
      <c r="A297" s="75" t="str">
        <f>'Full Time Salary Rates'!G57</f>
        <v>2018 Fre Level A Step 2</v>
      </c>
      <c r="B297" s="94">
        <f>'2018'!K62</f>
        <v>84793.92254175921</v>
      </c>
      <c r="C297" s="94">
        <f>'2018 (Cas)'!J64</f>
        <v>105244.98106006527</v>
      </c>
    </row>
    <row r="298" spans="1:3" x14ac:dyDescent="0.25">
      <c r="A298" s="75" t="str">
        <f>'Full Time Salary Rates'!G58</f>
        <v>2018 Fre Level A Step 3</v>
      </c>
      <c r="B298" s="94">
        <f>'2018'!K63</f>
        <v>89376.205352331672</v>
      </c>
      <c r="C298" s="94">
        <f>'2018 (Cas)'!J65</f>
        <v>110936.01498325178</v>
      </c>
    </row>
    <row r="299" spans="1:3" x14ac:dyDescent="0.25">
      <c r="A299" s="75" t="str">
        <f>'Full Time Salary Rates'!G59</f>
        <v>2018 Fre Level A Step 4</v>
      </c>
      <c r="B299" s="94">
        <f>'2018'!K64</f>
        <v>93959.727622685226</v>
      </c>
      <c r="C299" s="94">
        <f>'2018 (Cas)'!J66</f>
        <v>116623.56921587078</v>
      </c>
    </row>
    <row r="300" spans="1:3" x14ac:dyDescent="0.25">
      <c r="A300" s="75" t="str">
        <f>'Full Time Salary Rates'!G60</f>
        <v>2018 Fre Level A Step 5</v>
      </c>
      <c r="B300" s="94">
        <f>'2018'!K65</f>
        <v>97688.022644108511</v>
      </c>
      <c r="C300" s="94">
        <f>'2018 (Cas)'!J67</f>
        <v>121249.81782539473</v>
      </c>
    </row>
    <row r="301" spans="1:3" x14ac:dyDescent="0.25">
      <c r="A301" s="75" t="str">
        <f>'Full Time Salary Rates'!G61</f>
        <v>2018 Fre Level A Step 6*</v>
      </c>
      <c r="B301" s="94">
        <f>'2018'!K66</f>
        <v>101407.64144706439</v>
      </c>
      <c r="C301" s="94">
        <f>'2018 (Cas)'!J68</f>
        <v>125867.36720849987</v>
      </c>
    </row>
    <row r="302" spans="1:3" x14ac:dyDescent="0.25">
      <c r="A302" s="75" t="str">
        <f>'Full Time Salary Rates'!G62</f>
        <v>2018 Fre Level A Step 7</v>
      </c>
      <c r="B302" s="94">
        <f>'2018'!K67</f>
        <v>105133.45754892561</v>
      </c>
      <c r="C302" s="94">
        <f>'2018 (Cas)'!J69</f>
        <v>130491.87597274006</v>
      </c>
    </row>
    <row r="303" spans="1:3" x14ac:dyDescent="0.25">
      <c r="A303" s="75" t="str">
        <f>'Full Time Salary Rates'!G63</f>
        <v>2018 Fre Level A Step 8</v>
      </c>
      <c r="B303" s="94">
        <f>'2018'!K68</f>
        <v>108851.83689210046</v>
      </c>
      <c r="C303" s="94">
        <f>'2018 (Cas)'!J70</f>
        <v>135109.42535584519</v>
      </c>
    </row>
    <row r="304" spans="1:3" x14ac:dyDescent="0.25">
      <c r="A304" s="75" t="str">
        <f>'Full Time Salary Rates'!G64</f>
        <v>2018 Fre Level B Step 1</v>
      </c>
      <c r="B304" s="94">
        <f>'2018'!K69</f>
        <v>114583.09891971396</v>
      </c>
      <c r="C304" s="94">
        <f>'2018 (Cas)'!J71</f>
        <v>142221.9128758655</v>
      </c>
    </row>
    <row r="305" spans="1:3" x14ac:dyDescent="0.25">
      <c r="A305" s="75" t="str">
        <f>'Full Time Salary Rates'!G65</f>
        <v>2018 Fre Level B Step 2</v>
      </c>
      <c r="B305" s="94">
        <f>'2018'!K70</f>
        <v>118880.30598064301</v>
      </c>
      <c r="C305" s="94">
        <f>'2018 (Cas)'!J72</f>
        <v>147556.27851588069</v>
      </c>
    </row>
    <row r="306" spans="1:3" x14ac:dyDescent="0.25">
      <c r="A306" s="75" t="str">
        <f>'Full Time Salary Rates'!G66</f>
        <v>2018 Fre Level B Step 3</v>
      </c>
      <c r="B306" s="94">
        <f>'2018'!K71</f>
        <v>123179.99196113422</v>
      </c>
      <c r="C306" s="94">
        <f>'2018 (Cas)'!J73</f>
        <v>152892.38400117966</v>
      </c>
    </row>
    <row r="307" spans="1:3" x14ac:dyDescent="0.25">
      <c r="A307" s="75" t="str">
        <f>'Full Time Salary Rates'!G67</f>
        <v>2018 Fre Level B Step 4</v>
      </c>
      <c r="B307" s="94">
        <f>'2018'!K72</f>
        <v>127478.43848184434</v>
      </c>
      <c r="C307" s="94">
        <f>'2018 (Cas)'!J74</f>
        <v>158226.74964119488</v>
      </c>
    </row>
    <row r="308" spans="1:3" x14ac:dyDescent="0.25">
      <c r="A308" s="75" t="str">
        <f>'Full Time Salary Rates'!G68</f>
        <v>2018 Fre Level B Step 5</v>
      </c>
      <c r="B308" s="94">
        <f>'2018'!K73</f>
        <v>131771.9271634302</v>
      </c>
      <c r="C308" s="94">
        <f>'2018 (Cas)'!J75</f>
        <v>163557.63559064252</v>
      </c>
    </row>
    <row r="309" spans="1:3" x14ac:dyDescent="0.25">
      <c r="A309" s="75" t="str">
        <f>'Full Time Salary Rates'!G69</f>
        <v>2018 Fre Level B Step 6</v>
      </c>
      <c r="B309" s="94">
        <f>'2018'!K74</f>
        <v>136071.61314392142</v>
      </c>
      <c r="C309" s="94">
        <f>'2018 (Cas)'!J76</f>
        <v>168893.74107594154</v>
      </c>
    </row>
    <row r="310" spans="1:3" x14ac:dyDescent="0.25">
      <c r="A310" s="75" t="str">
        <f>'Full Time Salary Rates'!G70</f>
        <v>2018 Fre Level C Step 1</v>
      </c>
      <c r="B310" s="94">
        <f>'2018'!K75</f>
        <v>140362.62290594517</v>
      </c>
      <c r="C310" s="94">
        <f>'2018 (Cas)'!J77</f>
        <v>174221.1473348217</v>
      </c>
    </row>
    <row r="311" spans="1:3" x14ac:dyDescent="0.25">
      <c r="A311" s="75" t="str">
        <f>'Full Time Salary Rates'!G71</f>
        <v>2018 Fre Level C Step 2</v>
      </c>
      <c r="B311" s="94">
        <f>'2018'!K76</f>
        <v>144661.06942665527</v>
      </c>
      <c r="C311" s="94">
        <f>'2018 (Cas)'!J78</f>
        <v>179557.25282012072</v>
      </c>
    </row>
    <row r="312" spans="1:3" x14ac:dyDescent="0.25">
      <c r="A312" s="75" t="str">
        <f>'Full Time Salary Rates'!G72</f>
        <v>2018 Fre Level C Step 3</v>
      </c>
      <c r="B312" s="94">
        <f>'2018'!K77</f>
        <v>148959.51594736543</v>
      </c>
      <c r="C312" s="94">
        <f>'2018 (Cas)'!J79</f>
        <v>184891.61846013588</v>
      </c>
    </row>
    <row r="313" spans="1:3" x14ac:dyDescent="0.25">
      <c r="A313" s="75" t="str">
        <f>'Full Time Salary Rates'!G73</f>
        <v>2018 Fre Level C Step 4</v>
      </c>
      <c r="B313" s="94">
        <f>'2018'!K78</f>
        <v>153256.7230082945</v>
      </c>
      <c r="C313" s="94">
        <f>'2018 (Cas)'!J80</f>
        <v>190224.24425486734</v>
      </c>
    </row>
    <row r="314" spans="1:3" x14ac:dyDescent="0.25">
      <c r="A314" s="75" t="str">
        <f>'Full Time Salary Rates'!G74</f>
        <v>2018 Fre Level C Step 5</v>
      </c>
      <c r="B314" s="94">
        <f>'2018'!K79</f>
        <v>157550.21168988038</v>
      </c>
      <c r="C314" s="94">
        <f>'2018 (Cas)'!J81</f>
        <v>195555.13020431504</v>
      </c>
    </row>
    <row r="315" spans="1:3" x14ac:dyDescent="0.25">
      <c r="A315" s="75" t="str">
        <f>'Full Time Salary Rates'!G75</f>
        <v>2018 Fre Level C Step 6</v>
      </c>
      <c r="B315" s="94">
        <f>'2018'!K80</f>
        <v>161851.13713015261</v>
      </c>
      <c r="C315" s="94">
        <f>'2018 (Cas)'!J82</f>
        <v>200891.23568961394</v>
      </c>
    </row>
    <row r="316" spans="1:3" x14ac:dyDescent="0.25">
      <c r="A316" s="75" t="str">
        <f>'Full Time Salary Rates'!G76</f>
        <v>2018 Fre Level D Step 1</v>
      </c>
      <c r="B316" s="94">
        <f>'2018'!K81</f>
        <v>169012.73574510735</v>
      </c>
      <c r="C316" s="94">
        <f>'2018 (Cas)'!J83</f>
        <v>209780.10524435565</v>
      </c>
    </row>
    <row r="317" spans="1:3" x14ac:dyDescent="0.25">
      <c r="A317" s="75" t="str">
        <f>'Full Time Salary Rates'!G77</f>
        <v>2018 Fre Level D Step 2</v>
      </c>
      <c r="B317" s="94">
        <f>'2018'!K82</f>
        <v>174739.03993359662</v>
      </c>
      <c r="C317" s="94">
        <f>'2018 (Cas)'!J84</f>
        <v>216889.11307380837</v>
      </c>
    </row>
    <row r="318" spans="1:3" x14ac:dyDescent="0.25">
      <c r="A318" s="75" t="str">
        <f>'Full Time Salary Rates'!G78</f>
        <v>2018 Fre Level D Step 3</v>
      </c>
      <c r="B318" s="94">
        <f>'2018'!K83</f>
        <v>180470.30196121012</v>
      </c>
      <c r="C318" s="94">
        <f>'2018 (Cas)'!J85</f>
        <v>224003.34043911239</v>
      </c>
    </row>
    <row r="319" spans="1:3" x14ac:dyDescent="0.25">
      <c r="A319" s="75" t="str">
        <f>'Full Time Salary Rates'!G79</f>
        <v>2018 Fre Level D Step 4</v>
      </c>
      <c r="B319" s="94">
        <f>'2018'!K84</f>
        <v>186201.56398882362</v>
      </c>
      <c r="C319" s="94">
        <f>'2018 (Cas)'!J86</f>
        <v>231115.8279591327</v>
      </c>
    </row>
    <row r="320" spans="1:3" x14ac:dyDescent="0.25">
      <c r="A320" s="75" t="str">
        <f>'Full Time Salary Rates'!G80</f>
        <v>2018 Fre Level E Professor</v>
      </c>
      <c r="B320" s="94">
        <f>'2018'!K85</f>
        <v>217716.06838201152</v>
      </c>
      <c r="C320" s="94">
        <f>'2018 (Cas)'!J87</f>
        <v>270232.76947396051</v>
      </c>
    </row>
    <row r="321" spans="1:3" x14ac:dyDescent="0.25">
      <c r="A321" s="75" t="str">
        <f>'Full Time Salary Rates'!H1</f>
        <v>2019 Fre Level 1 Step 1</v>
      </c>
      <c r="B321" s="94">
        <f>'2019'!K6</f>
        <v>52605.378436667343</v>
      </c>
      <c r="C321" s="94">
        <f>'2019 (Cas)'!J8</f>
        <v>65251.783866523474</v>
      </c>
    </row>
    <row r="322" spans="1:3" x14ac:dyDescent="0.25">
      <c r="A322" s="75" t="str">
        <f>'Full Time Salary Rates'!H2</f>
        <v>2019 Fre Level 1 Step 2</v>
      </c>
      <c r="B322" s="94">
        <f>'2019'!K7</f>
        <v>53360.387875107037</v>
      </c>
      <c r="C322" s="94">
        <f>'2019 (Cas)'!J9</f>
        <v>66187.229081791098</v>
      </c>
    </row>
    <row r="323" spans="1:3" x14ac:dyDescent="0.25">
      <c r="A323" s="75" t="str">
        <f>'Full Time Salary Rates'!H3</f>
        <v>2019 Fre Level 1 Step 3</v>
      </c>
      <c r="B323" s="94">
        <f>'2019'!K8</f>
        <v>54230.373370161942</v>
      </c>
      <c r="C323" s="94">
        <f>'2019 (Cas)'!J10</f>
        <v>67267.829589083034</v>
      </c>
    </row>
    <row r="324" spans="1:3" x14ac:dyDescent="0.25">
      <c r="A324" s="75" t="str">
        <f>'Full Time Salary Rates'!H4</f>
        <v>2019 Fre Level 1 Step 4</v>
      </c>
      <c r="B324" s="94">
        <f>'2019'!K9</f>
        <v>59328.922725175289</v>
      </c>
      <c r="C324" s="94">
        <f>'2019 (Cas)'!J11</f>
        <v>73588.356934387557</v>
      </c>
    </row>
    <row r="325" spans="1:3" x14ac:dyDescent="0.25">
      <c r="A325" s="75" t="str">
        <f>'Full Time Salary Rates'!H5</f>
        <v>2019 Fre Level 1 Step 5</v>
      </c>
      <c r="B325" s="94">
        <f>'2019'!K10</f>
        <v>60569.386624879102</v>
      </c>
      <c r="C325" s="94">
        <f>'2019 (Cas)'!J12</f>
        <v>75127.719846101914</v>
      </c>
    </row>
    <row r="326" spans="1:3" x14ac:dyDescent="0.25">
      <c r="A326" s="75" t="str">
        <f>'Full Time Salary Rates'!H6</f>
        <v>2019 Fre Level 1 Step 6</v>
      </c>
      <c r="B326" s="94">
        <f>'2019'!K11</f>
        <v>61820.07061850428</v>
      </c>
      <c r="C326" s="94">
        <f>'2019 (Cas)'!J13</f>
        <v>76679.627042312219</v>
      </c>
    </row>
    <row r="327" spans="1:3" x14ac:dyDescent="0.25">
      <c r="A327" s="75" t="str">
        <f>'Full Time Salary Rates'!H7</f>
        <v>2019 Fre Level 2 Step 1</v>
      </c>
      <c r="B327" s="94">
        <f>'2019'!K12</f>
        <v>63683.960247410425</v>
      </c>
      <c r="C327" s="94">
        <f>'2019 (Cas)'!J14</f>
        <v>78991.359470847194</v>
      </c>
    </row>
    <row r="328" spans="1:3" x14ac:dyDescent="0.25">
      <c r="A328" s="75" t="str">
        <f>'Full Time Salary Rates'!H8</f>
        <v>2019 Fre Level 2 Step 2</v>
      </c>
      <c r="B328" s="94">
        <f>'2019'!K13</f>
        <v>64934.644241035603</v>
      </c>
      <c r="C328" s="94">
        <f>'2019 (Cas)'!J15</f>
        <v>80543.266667057484</v>
      </c>
    </row>
    <row r="329" spans="1:3" x14ac:dyDescent="0.25">
      <c r="A329" s="75" t="str">
        <f>'Full Time Salary Rates'!H9</f>
        <v>2019 Fre Level 2 Step 3</v>
      </c>
      <c r="B329" s="94">
        <f>'2019'!K14</f>
        <v>65867.227811358767</v>
      </c>
      <c r="C329" s="94">
        <f>'2019 (Cas)'!J16</f>
        <v>81699.132881324971</v>
      </c>
    </row>
    <row r="330" spans="1:3" x14ac:dyDescent="0.25">
      <c r="A330" s="75" t="str">
        <f>'Full Time Salary Rates'!H10</f>
        <v>2019 Fre Level 3 Step 1</v>
      </c>
      <c r="B330" s="94">
        <f>'2019'!K15</f>
        <v>67120.466828464283</v>
      </c>
      <c r="C330" s="94">
        <f>'2019 (Cas)'!J17</f>
        <v>83254.624158819817</v>
      </c>
    </row>
    <row r="331" spans="1:3" x14ac:dyDescent="0.25">
      <c r="A331" s="75" t="str">
        <f>'Full Time Salary Rates'!H11</f>
        <v>2019 Fre Level 3 Step 2</v>
      </c>
      <c r="B331" s="94">
        <f>'2019'!K16</f>
        <v>69000.964109992623</v>
      </c>
      <c r="C331" s="94">
        <f>'2019 (Cas)'!J18</f>
        <v>85587.861075062086</v>
      </c>
    </row>
    <row r="332" spans="1:3" x14ac:dyDescent="0.25">
      <c r="A332" s="75" t="str">
        <f>'Full Time Salary Rates'!H12</f>
        <v>2019 Fre Level 3 Step 3</v>
      </c>
      <c r="B332" s="94">
        <f>'2019'!K17</f>
        <v>70880.183879780801</v>
      </c>
      <c r="C332" s="94">
        <f>'2019 (Cas)'!J19</f>
        <v>87917.513910019785</v>
      </c>
    </row>
    <row r="333" spans="1:3" x14ac:dyDescent="0.25">
      <c r="A333" s="75" t="str">
        <f>'Full Time Salary Rates'!H13</f>
        <v>2019 Fre Level 3 Step 4</v>
      </c>
      <c r="B333" s="94">
        <f>'2019'!K18</f>
        <v>72763.236184789494</v>
      </c>
      <c r="C333" s="94">
        <f>'2019 (Cas)'!J20</f>
        <v>90252.542866904376</v>
      </c>
    </row>
    <row r="334" spans="1:3" x14ac:dyDescent="0.25">
      <c r="A334" s="75" t="str">
        <f>'Full Time Salary Rates'!H14</f>
        <v>2019 Fre Level 3 Step 5</v>
      </c>
      <c r="B334" s="94">
        <f>'2019'!K19</f>
        <v>74641.178442837481</v>
      </c>
      <c r="C334" s="94">
        <f>'2019 (Cas)'!J21</f>
        <v>92582.195701862074</v>
      </c>
    </row>
    <row r="335" spans="1:3" x14ac:dyDescent="0.25">
      <c r="A335" s="75" t="str">
        <f>'Full Time Salary Rates'!H15</f>
        <v>2019 Fre Level 4 Step 1</v>
      </c>
      <c r="B335" s="94">
        <f>'2019'!K20</f>
        <v>77773.63722973119</v>
      </c>
      <c r="C335" s="94">
        <f>'2019 (Cas)'!J22</f>
        <v>96467.339814314633</v>
      </c>
    </row>
    <row r="336" spans="1:3" x14ac:dyDescent="0.25">
      <c r="A336" s="75" t="str">
        <f>'Full Time Salary Rates'!H16</f>
        <v>2019 Fre Level 4 Step 2</v>
      </c>
      <c r="B336" s="94">
        <f>'2019'!K21</f>
        <v>79654.134511259515</v>
      </c>
      <c r="C336" s="94">
        <f>'2019 (Cas)'!J23</f>
        <v>98802.368771199195</v>
      </c>
    </row>
    <row r="337" spans="1:3" x14ac:dyDescent="0.25">
      <c r="A337" s="75" t="str">
        <f>'Full Time Salary Rates'!H17</f>
        <v>2019 Fre Level 4 Step 3</v>
      </c>
      <c r="B337" s="94">
        <f>'2019'!K22</f>
        <v>81220.363904706377</v>
      </c>
      <c r="C337" s="94">
        <f>'2019 (Cas)'!J24</f>
        <v>100741.3567461409</v>
      </c>
    </row>
    <row r="338" spans="1:3" x14ac:dyDescent="0.25">
      <c r="A338" s="75" t="str">
        <f>'Full Time Salary Rates'!H18</f>
        <v>2019 Fre Level 4 Step 4</v>
      </c>
      <c r="B338" s="94">
        <f>'2019'!K23</f>
        <v>82784.038274672886</v>
      </c>
      <c r="C338" s="94">
        <f>'2019 (Cas)'!J25</f>
        <v>102683.92880236718</v>
      </c>
    </row>
    <row r="339" spans="1:3" x14ac:dyDescent="0.25">
      <c r="A339" s="75" t="str">
        <f>'Full Time Salary Rates'!H19</f>
        <v>2019 Fre Level 5 Step 1</v>
      </c>
      <c r="B339" s="94">
        <f>'2019'!K24</f>
        <v>84039.83231525874</v>
      </c>
      <c r="C339" s="94">
        <f>'2019 (Cas)'!J26</f>
        <v>104241.21212050432</v>
      </c>
    </row>
    <row r="340" spans="1:3" x14ac:dyDescent="0.25">
      <c r="A340" s="75" t="str">
        <f>'Full Time Salary Rates'!H20</f>
        <v>2019 Fre Level 5 Step 2</v>
      </c>
      <c r="B340" s="94">
        <f>'2019'!K25</f>
        <v>86543.755325989419</v>
      </c>
      <c r="C340" s="94">
        <f>'2019 (Cas)'!J27</f>
        <v>107346.81855356719</v>
      </c>
    </row>
    <row r="341" spans="1:3" x14ac:dyDescent="0.25">
      <c r="A341" s="75" t="str">
        <f>'Full Time Salary Rates'!H21</f>
        <v>2019 Fre Level 5 Step 3</v>
      </c>
      <c r="B341" s="94">
        <f>'2019'!K26</f>
        <v>89681.324159843774</v>
      </c>
      <c r="C341" s="94">
        <f>'2019 (Cas)'!J28</f>
        <v>111237.33878794657</v>
      </c>
    </row>
    <row r="342" spans="1:3" x14ac:dyDescent="0.25">
      <c r="A342" s="75" t="str">
        <f>'Full Time Salary Rates'!H22</f>
        <v>2019 Fre Level 5 Step 4</v>
      </c>
      <c r="B342" s="94">
        <f>'2019'!K27</f>
        <v>93442.318722900483</v>
      </c>
      <c r="C342" s="94">
        <f>'2019 (Cas)'!J29</f>
        <v>115903.81262043111</v>
      </c>
    </row>
    <row r="343" spans="1:3" x14ac:dyDescent="0.25">
      <c r="A343" s="75" t="str">
        <f>'Full Time Salary Rates'!H23</f>
        <v>2019 Fre Level 6 Step 1</v>
      </c>
      <c r="B343" s="94">
        <f>'2019'!K28</f>
        <v>96573.499998054001</v>
      </c>
      <c r="C343" s="94">
        <f>'2019 (Cas)'!J30</f>
        <v>119785.37265159916</v>
      </c>
    </row>
    <row r="344" spans="1:3" x14ac:dyDescent="0.25">
      <c r="A344" s="75" t="str">
        <f>'Full Time Salary Rates'!H24</f>
        <v>2019 Fre Level 6 Step 2</v>
      </c>
      <c r="B344" s="94">
        <f>'2019'!K29</f>
        <v>98452.719767842165</v>
      </c>
      <c r="C344" s="94">
        <f>'2019 (Cas)'!J31</f>
        <v>122116.81752719915</v>
      </c>
    </row>
    <row r="345" spans="1:3" x14ac:dyDescent="0.25">
      <c r="A345" s="75" t="str">
        <f>'Full Time Salary Rates'!H25</f>
        <v>2019 Fre Level 6 Step 3</v>
      </c>
      <c r="B345" s="94">
        <f>'2019'!K30</f>
        <v>100330.66202589018</v>
      </c>
      <c r="C345" s="94">
        <f>'2019 (Cas)'!J32</f>
        <v>124446.47036215686</v>
      </c>
    </row>
    <row r="346" spans="1:3" x14ac:dyDescent="0.25">
      <c r="A346" s="75" t="str">
        <f>'Full Time Salary Rates'!H26</f>
        <v>2019 Fre Level 6 Step 4</v>
      </c>
      <c r="B346" s="94">
        <f>'2019'!K31</f>
        <v>102211.15930741854</v>
      </c>
      <c r="C346" s="94">
        <f>'2019 (Cas)'!J33</f>
        <v>126781.49931904144</v>
      </c>
    </row>
    <row r="347" spans="1:3" x14ac:dyDescent="0.25">
      <c r="A347" s="75" t="str">
        <f>'Full Time Salary Rates'!H27</f>
        <v>2019 Fre Level 7 Step 1</v>
      </c>
      <c r="B347" s="94">
        <f>'2019'!K32</f>
        <v>105972.15387047522</v>
      </c>
      <c r="C347" s="94">
        <f>'2019 (Cas)'!J34</f>
        <v>131444.38907024142</v>
      </c>
    </row>
    <row r="348" spans="1:3" x14ac:dyDescent="0.25">
      <c r="A348" s="75" t="str">
        <f>'Full Time Salary Rates'!H28</f>
        <v>2019 Fre Level 7 Step 2</v>
      </c>
      <c r="B348" s="94">
        <f>'2019'!K33</f>
        <v>109730.59341005159</v>
      </c>
      <c r="C348" s="94">
        <f>'2019 (Cas)'!J35</f>
        <v>136105.48678079908</v>
      </c>
    </row>
    <row r="349" spans="1:3" x14ac:dyDescent="0.25">
      <c r="A349" s="75" t="str">
        <f>'Full Time Salary Rates'!H29</f>
        <v>2019 Fre Level 7 Step 3</v>
      </c>
      <c r="B349" s="94">
        <f>'2019'!K34</f>
        <v>113489.03294962793</v>
      </c>
      <c r="C349" s="94">
        <f>'2019 (Cas)'!J36</f>
        <v>140770.16857264136</v>
      </c>
    </row>
    <row r="350" spans="1:3" x14ac:dyDescent="0.25">
      <c r="A350" s="75" t="str">
        <f>'Full Time Salary Rates'!H30</f>
        <v>2019 Fre Level 7 Step 4</v>
      </c>
      <c r="B350" s="94">
        <f>'2019'!K35</f>
        <v>117872.1757301468</v>
      </c>
      <c r="C350" s="94">
        <f>'2019 (Cas)'!J37</f>
        <v>146207.21988130422</v>
      </c>
    </row>
    <row r="351" spans="1:3" x14ac:dyDescent="0.25">
      <c r="A351" s="75" t="str">
        <f>'Full Time Salary Rates'!H31</f>
        <v>2019 Fre Level 8 Step 1</v>
      </c>
      <c r="B351" s="94">
        <f>'2019'!K36</f>
        <v>118503.26652979015</v>
      </c>
      <c r="C351" s="94">
        <f>'2019 (Cas)'!J38</f>
        <v>146986.75756069395</v>
      </c>
    </row>
    <row r="352" spans="1:3" x14ac:dyDescent="0.25">
      <c r="A352" s="75" t="str">
        <f>'Full Time Salary Rates'!H32</f>
        <v>2019 Fre Level 8 Step 2</v>
      </c>
      <c r="B352" s="94">
        <f>'2019'!K37</f>
        <v>122260.42855762634</v>
      </c>
      <c r="C352" s="94">
        <f>'2019 (Cas)'!J39</f>
        <v>151649.64731189396</v>
      </c>
    </row>
    <row r="353" spans="1:3" x14ac:dyDescent="0.25">
      <c r="A353" s="75" t="str">
        <f>'Full Time Salary Rates'!H33</f>
        <v>2019 Fre Level 8 Step 3</v>
      </c>
      <c r="B353" s="94">
        <f>'2019'!K38</f>
        <v>126026.53316764372</v>
      </c>
      <c r="C353" s="94">
        <f>'2019 (Cas)'!J40</f>
        <v>156319.705225663</v>
      </c>
    </row>
    <row r="354" spans="1:3" x14ac:dyDescent="0.25">
      <c r="A354" s="75" t="str">
        <f>'Full Time Salary Rates'!H34</f>
        <v>2019 Fre Level 8 Step 4</v>
      </c>
      <c r="B354" s="94">
        <f>'2019'!K39</f>
        <v>129782.41768373974</v>
      </c>
      <c r="C354" s="94">
        <f>'2019 (Cas)'!J41</f>
        <v>160977.21885493613</v>
      </c>
    </row>
    <row r="355" spans="1:3" x14ac:dyDescent="0.25">
      <c r="A355" s="75" t="str">
        <f>'Full Time Salary Rates'!H35</f>
        <v>2019 Fre Level 9 Step 1</v>
      </c>
      <c r="B355" s="94">
        <f>'2019'!K40</f>
        <v>137300.57427463261</v>
      </c>
      <c r="C355" s="94">
        <f>'2019 (Cas)'!J42</f>
        <v>170304.79039797848</v>
      </c>
    </row>
    <row r="356" spans="1:3" x14ac:dyDescent="0.25">
      <c r="A356" s="75" t="str">
        <f>'Full Time Salary Rates'!H36</f>
        <v>2019 Fre Level 9 Step 2</v>
      </c>
      <c r="B356" s="94">
        <f>'2019'!K41</f>
        <v>139808.32982058381</v>
      </c>
      <c r="C356" s="94">
        <f>'2019 (Cas)'!J43</f>
        <v>173412.18887168361</v>
      </c>
    </row>
    <row r="357" spans="1:3" x14ac:dyDescent="0.25">
      <c r="A357" s="75" t="str">
        <f>'Full Time Salary Rates'!H37</f>
        <v>2019 Fre Level 9 Step 3</v>
      </c>
      <c r="B357" s="94">
        <f>'2019'!K42</f>
        <v>142316.085366535</v>
      </c>
      <c r="C357" s="94">
        <f>'2019 (Cas)'!J44</f>
        <v>176524.96346731554</v>
      </c>
    </row>
    <row r="358" spans="1:3" x14ac:dyDescent="0.25">
      <c r="A358" s="75" t="str">
        <f>'Full Time Salary Rates'!H38</f>
        <v>2019 Fre Level 9 Step 4</v>
      </c>
      <c r="B358" s="94">
        <f>'2019'!K43</f>
        <v>145444.71161820815</v>
      </c>
      <c r="C358" s="94">
        <f>'2019 (Cas)'!J45</f>
        <v>180406.52349848356</v>
      </c>
    </row>
    <row r="359" spans="1:3" x14ac:dyDescent="0.25">
      <c r="A359" s="75" t="str">
        <f>'Full Time Salary Rates'!H39</f>
        <v>2019 Fre Level 10 (Award Base)</v>
      </c>
      <c r="B359" s="94">
        <f>'2019'!K44</f>
        <v>148582.28045206252</v>
      </c>
      <c r="C359" s="94">
        <f>'2019 (Cas)'!J46</f>
        <v>184295.25169222066</v>
      </c>
    </row>
    <row r="360" spans="1:3" x14ac:dyDescent="0.25">
      <c r="A360" s="75" t="str">
        <f>'Full Time Salary Rates'!H40</f>
        <v>2019 Fre Level 10 Gr 1 Step 1</v>
      </c>
      <c r="B360" s="94">
        <f>'2019'!K45</f>
        <v>156983.19765541199</v>
      </c>
      <c r="C360" s="94">
        <f>'2019 (Cas)'!J47</f>
        <v>194717.76006769307</v>
      </c>
    </row>
    <row r="361" spans="1:3" x14ac:dyDescent="0.25">
      <c r="A361" s="75" t="str">
        <f>'Full Time Salary Rates'!H41</f>
        <v>2019 Fre Level 10 Gr 1 Step 2</v>
      </c>
      <c r="B361" s="94">
        <f>'2019'!K46</f>
        <v>160096.49376620317</v>
      </c>
      <c r="C361" s="94">
        <f>'2019 (Cas)'!J48</f>
        <v>198579.60765179608</v>
      </c>
    </row>
    <row r="362" spans="1:3" x14ac:dyDescent="0.25">
      <c r="A362" s="75" t="str">
        <f>'Full Time Salary Rates'!H42</f>
        <v>2019 Fre Level 10 Gr 1 Step 3</v>
      </c>
      <c r="B362" s="94">
        <f>'2019'!K47</f>
        <v>163211.06738873449</v>
      </c>
      <c r="C362" s="94">
        <f>'2019 (Cas)'!J49</f>
        <v>202441.45523589905</v>
      </c>
    </row>
    <row r="363" spans="1:3" x14ac:dyDescent="0.25">
      <c r="A363" s="75" t="str">
        <f>'Full Time Salary Rates'!H43</f>
        <v>2019 Fre Level 10 Gr 2 Step 1</v>
      </c>
      <c r="B363" s="94">
        <f>'2019'!K48</f>
        <v>165122.22495202688</v>
      </c>
      <c r="C363" s="94">
        <f>'2019 (Cas)'!J50</f>
        <v>204810.53296498681</v>
      </c>
    </row>
    <row r="364" spans="1:3" x14ac:dyDescent="0.25">
      <c r="A364" s="75" t="str">
        <f>'Full Time Salary Rates'!H44</f>
        <v>2019 Fre Level 10 Gr 2 Step 2</v>
      </c>
      <c r="B364" s="94">
        <f>'2019'!K49</f>
        <v>168399.04256555968</v>
      </c>
      <c r="C364" s="94">
        <f>'2019 (Cas)'!J51</f>
        <v>208876.67318230926</v>
      </c>
    </row>
    <row r="365" spans="1:3" x14ac:dyDescent="0.25">
      <c r="A365" s="75" t="str">
        <f>'Full Time Salary Rates'!H45</f>
        <v>2019 Fre Level 10 Gr 2 Step 3</v>
      </c>
      <c r="B365" s="94">
        <f>'2019'!K50</f>
        <v>171629.86975644634</v>
      </c>
      <c r="C365" s="94">
        <f>'2019 (Cas)'!J52</f>
        <v>212883.67605843645</v>
      </c>
    </row>
    <row r="366" spans="1:3" x14ac:dyDescent="0.25">
      <c r="A366" s="75" t="str">
        <f>'Full Time Salary Rates'!H46</f>
        <v>2019 Fre Level 10 Gr 3 Step 1</v>
      </c>
      <c r="B366" s="94">
        <f>'2019'!K51</f>
        <v>176860.00282069706</v>
      </c>
      <c r="C366" s="94">
        <f>'2019 (Cas)'!J53</f>
        <v>219370.86318347254</v>
      </c>
    </row>
    <row r="367" spans="1:3" x14ac:dyDescent="0.25">
      <c r="A367" s="75" t="str">
        <f>'Full Time Salary Rates'!H47</f>
        <v>2019 Fre Level 10 Gr 3 Step 2</v>
      </c>
      <c r="B367" s="94">
        <f>'2019'!K52</f>
        <v>180375.71512964135</v>
      </c>
      <c r="C367" s="94">
        <f>'2019 (Cas)'!J54</f>
        <v>223732.69010677031</v>
      </c>
    </row>
    <row r="368" spans="1:3" x14ac:dyDescent="0.25">
      <c r="A368" s="75" t="str">
        <f>'Full Time Salary Rates'!H48</f>
        <v>2019 Fre Level 10 Gr 3 Step 3</v>
      </c>
      <c r="B368" s="94">
        <f>'2019'!K53</f>
        <v>183896.53748554635</v>
      </c>
      <c r="C368" s="94">
        <f>'2019 (Cas)'!J55</f>
        <v>228099.89315199494</v>
      </c>
    </row>
    <row r="369" spans="1:3" x14ac:dyDescent="0.25">
      <c r="A369" s="75" t="str">
        <f>'Full Time Salary Rates'!H49</f>
        <v>2019 Fre Level 10 Gr 4 Step 1</v>
      </c>
      <c r="B369" s="94">
        <f>'2019'!K54</f>
        <v>188604.16824806805</v>
      </c>
      <c r="C369" s="94">
        <f>'2019 (Cas)'!J56</f>
        <v>233938.36156452744</v>
      </c>
    </row>
    <row r="370" spans="1:3" x14ac:dyDescent="0.25">
      <c r="A370" s="75" t="str">
        <f>'Full Time Salary Rates'!H50</f>
        <v>2019 Fre Level 10 Gr 4 Step 2</v>
      </c>
      <c r="B370" s="94">
        <f>'2019'!K55</f>
        <v>192358.77525242386</v>
      </c>
      <c r="C370" s="94">
        <f>'2019 (Cas)'!J57</f>
        <v>238594.08315315828</v>
      </c>
    </row>
    <row r="371" spans="1:3" x14ac:dyDescent="0.25">
      <c r="A371" s="75" t="str">
        <f>'Full Time Salary Rates'!H51</f>
        <v>2019 Fre Level 10 Gr 4 Step 3</v>
      </c>
      <c r="B371" s="94">
        <f>'2019'!K56</f>
        <v>196110.82723329944</v>
      </c>
      <c r="C371" s="94">
        <f>'2019 (Cas)'!J58</f>
        <v>243249.80474178915</v>
      </c>
    </row>
    <row r="372" spans="1:3" x14ac:dyDescent="0.25">
      <c r="A372" s="75" t="str">
        <f>'Full Time Salary Rates'!H52</f>
        <v>2019 Fre Level 10 Gr 5 Step 1</v>
      </c>
      <c r="B372" s="94">
        <f>'2019'!K57</f>
        <v>216045.12042689204</v>
      </c>
      <c r="C372" s="94">
        <f>'2019 (Cas)'!J59</f>
        <v>267976.381523902</v>
      </c>
    </row>
    <row r="373" spans="1:3" x14ac:dyDescent="0.25">
      <c r="A373" s="75" t="str">
        <f>'Full Time Salary Rates'!H53</f>
        <v>2019 Fre Level 10 Gr 5 Step 2</v>
      </c>
      <c r="B373" s="94">
        <f>'2019'!K58</f>
        <v>226648.46787029237</v>
      </c>
      <c r="C373" s="94">
        <f>'2019 (Cas)'!J60</f>
        <v>281128.16779755941</v>
      </c>
    </row>
    <row r="374" spans="1:3" x14ac:dyDescent="0.25">
      <c r="A374" s="75" t="str">
        <f>'Full Time Salary Rates'!H54</f>
        <v>2019 Fre Level 10 Gr 5 Step 3</v>
      </c>
      <c r="B374" s="94">
        <f>'2019'!K59</f>
        <v>231181.07952441095</v>
      </c>
      <c r="C374" s="94">
        <f>'2019 (Cas)'!J61</f>
        <v>286749.79929237673</v>
      </c>
    </row>
    <row r="375" spans="1:3" x14ac:dyDescent="0.25">
      <c r="A375" s="75" t="str">
        <f>'Full Time Salary Rates'!H55</f>
        <v>2019 Fre Level 10 Gr 5 Step 4</v>
      </c>
      <c r="B375" s="94">
        <f>'2019'!K60</f>
        <v>235718.80122549026</v>
      </c>
      <c r="C375" s="94">
        <f>'2019 (Cas)'!J62</f>
        <v>292378.59894976305</v>
      </c>
    </row>
    <row r="376" spans="1:3" x14ac:dyDescent="0.25">
      <c r="A376" s="75" t="str">
        <f>'Full Time Salary Rates'!H56</f>
        <v>2019 Fre Level A Step 1</v>
      </c>
      <c r="B376" s="94">
        <f>'2019'!K61</f>
        <v>80284.911622705753</v>
      </c>
      <c r="C376" s="94">
        <f>'2019 (Cas)'!J63</f>
        <v>102547.73371355428</v>
      </c>
    </row>
    <row r="377" spans="1:3" x14ac:dyDescent="0.25">
      <c r="A377" s="75" t="str">
        <f>'Full Time Salary Rates'!H57</f>
        <v>2019 Fre Level A Step 2</v>
      </c>
      <c r="B377" s="94">
        <f>'2019'!K62</f>
        <v>84870.418934009824</v>
      </c>
      <c r="C377" s="94">
        <f>'2019 (Cas)'!J64</f>
        <v>108402.33049186725</v>
      </c>
    </row>
    <row r="378" spans="1:3" x14ac:dyDescent="0.25">
      <c r="A378" s="75" t="str">
        <f>'Full Time Salary Rates'!H58</f>
        <v>2019 Fre Level A Step 3</v>
      </c>
      <c r="B378" s="94">
        <f>'2019'!K63</f>
        <v>89457.130422654038</v>
      </c>
      <c r="C378" s="94">
        <f>'2019 (Cas)'!J65</f>
        <v>114264.09543274934</v>
      </c>
    </row>
    <row r="379" spans="1:3" x14ac:dyDescent="0.25">
      <c r="A379" s="75" t="str">
        <f>'Full Time Salary Rates'!H59</f>
        <v>2019 Fre Level A Step 4</v>
      </c>
      <c r="B379" s="94">
        <f>'2019'!K64</f>
        <v>94043.841911298223</v>
      </c>
      <c r="C379" s="94">
        <f>'2019 (Cas)'!J66</f>
        <v>120122.27629234693</v>
      </c>
    </row>
    <row r="380" spans="1:3" x14ac:dyDescent="0.25">
      <c r="A380" s="75" t="str">
        <f>'Full Time Salary Rates'!H60</f>
        <v>2019 Fre Level A Step 5</v>
      </c>
      <c r="B380" s="94">
        <f>'2019'!K65</f>
        <v>97775.587488433535</v>
      </c>
      <c r="C380" s="94">
        <f>'2019 (Cas)'!J67</f>
        <v>124887.31236015657</v>
      </c>
    </row>
    <row r="381" spans="1:3" x14ac:dyDescent="0.25">
      <c r="A381" s="75" t="str">
        <f>'Full Time Salary Rates'!H61</f>
        <v>2019 Fre Level A Step 6*</v>
      </c>
      <c r="B381" s="94">
        <f>'2019'!K66</f>
        <v>101498.90382418774</v>
      </c>
      <c r="C381" s="94">
        <f>'2019 (Cas)'!J68</f>
        <v>129643.38822475488</v>
      </c>
    </row>
    <row r="382" spans="1:3" x14ac:dyDescent="0.25">
      <c r="A382" s="75" t="str">
        <f>'Full Time Salary Rates'!H62</f>
        <v>2019 Fre Level A Step 7</v>
      </c>
      <c r="B382" s="94">
        <f>'2019'!K67</f>
        <v>105227.0368693026</v>
      </c>
      <c r="C382" s="94">
        <f>'2019 (Cas)'!J69</f>
        <v>134406.63225192224</v>
      </c>
    </row>
    <row r="383" spans="1:3" x14ac:dyDescent="0.25">
      <c r="A383" s="75" t="str">
        <f>'Full Time Salary Rates'!H63</f>
        <v>2019 Fre Level A Step 8</v>
      </c>
      <c r="B383" s="94">
        <f>'2019'!K68</f>
        <v>108949.14902771667</v>
      </c>
      <c r="C383" s="94">
        <f>'2019 (Cas)'!J70</f>
        <v>139162.70811652055</v>
      </c>
    </row>
    <row r="384" spans="1:3" x14ac:dyDescent="0.25">
      <c r="A384" s="75" t="str">
        <f>'Full Time Salary Rates'!H64</f>
        <v>2019 Fre Level B Step 1</v>
      </c>
      <c r="B384" s="94">
        <f>'2019'!K69</f>
        <v>114685.84987620737</v>
      </c>
      <c r="C384" s="94">
        <f>'2019 (Cas)'!J71</f>
        <v>146488.57026214147</v>
      </c>
    </row>
    <row r="385" spans="1:3" x14ac:dyDescent="0.25">
      <c r="A385" s="75" t="str">
        <f>'Full Time Salary Rates'!H65</f>
        <v>2019 Fre Level B Step 2</v>
      </c>
      <c r="B385" s="94">
        <f>'2019'!K70</f>
        <v>118987.17133523521</v>
      </c>
      <c r="C385" s="94">
        <f>'2019 (Cas)'!J72</f>
        <v>151982.96687135712</v>
      </c>
    </row>
    <row r="386" spans="1:3" x14ac:dyDescent="0.25">
      <c r="A386" s="75" t="str">
        <f>'Full Time Salary Rates'!H66</f>
        <v>2019 Fre Level B Step 3</v>
      </c>
      <c r="B386" s="94">
        <f>'2019'!K71</f>
        <v>123290.90114894338</v>
      </c>
      <c r="C386" s="94">
        <f>'2019 (Cas)'!J73</f>
        <v>157479.15552121503</v>
      </c>
    </row>
    <row r="387" spans="1:3" x14ac:dyDescent="0.25">
      <c r="A387" s="75" t="str">
        <f>'Full Time Salary Rates'!H67</f>
        <v>2019 Fre Level B Step 4</v>
      </c>
      <c r="B387" s="94">
        <f>'2019'!K72</f>
        <v>127593.42678531137</v>
      </c>
      <c r="C387" s="94">
        <f>'2019 (Cas)'!J74</f>
        <v>162973.5521304307</v>
      </c>
    </row>
    <row r="388" spans="1:3" x14ac:dyDescent="0.25">
      <c r="A388" s="75" t="str">
        <f>'Full Time Salary Rates'!H68</f>
        <v>2019 Fre Level B Step 5</v>
      </c>
      <c r="B388" s="94">
        <f>'2019'!K73</f>
        <v>131891.13571231876</v>
      </c>
      <c r="C388" s="94">
        <f>'2019 (Cas)'!J75</f>
        <v>168464.36465836182</v>
      </c>
    </row>
    <row r="389" spans="1:3" x14ac:dyDescent="0.25">
      <c r="A389" s="75" t="str">
        <f>'Full Time Salary Rates'!H69</f>
        <v>2019 Fre Level B Step 6</v>
      </c>
      <c r="B389" s="94">
        <f>'2019'!K74</f>
        <v>136193.66134868676</v>
      </c>
      <c r="C389" s="94">
        <f>'2019 (Cas)'!J76</f>
        <v>173960.55330821982</v>
      </c>
    </row>
    <row r="390" spans="1:3" x14ac:dyDescent="0.25">
      <c r="A390" s="75" t="str">
        <f>'Full Time Salary Rates'!H70</f>
        <v>2019 Fre Level C Step 1</v>
      </c>
      <c r="B390" s="94">
        <f>'2019'!K75</f>
        <v>140488.96192101386</v>
      </c>
      <c r="C390" s="94">
        <f>'2019 (Cas)'!J77</f>
        <v>179447.78175486633</v>
      </c>
    </row>
    <row r="391" spans="1:3" x14ac:dyDescent="0.25">
      <c r="A391" s="75" t="str">
        <f>'Full Time Salary Rates'!H71</f>
        <v>2019 Fre Level C Step 2</v>
      </c>
      <c r="B391" s="94">
        <f>'2019'!K76</f>
        <v>144791.48755738189</v>
      </c>
      <c r="C391" s="94">
        <f>'2019 (Cas)'!J78</f>
        <v>184943.9704047243</v>
      </c>
    </row>
    <row r="392" spans="1:3" x14ac:dyDescent="0.25">
      <c r="A392" s="75" t="str">
        <f>'Full Time Salary Rates'!H72</f>
        <v>2019 Fre Level C Step 3</v>
      </c>
      <c r="B392" s="94">
        <f>'2019'!K77</f>
        <v>149094.01319374988</v>
      </c>
      <c r="C392" s="94">
        <f>'2019 (Cas)'!J79</f>
        <v>190438.36701393998</v>
      </c>
    </row>
    <row r="393" spans="1:3" x14ac:dyDescent="0.25">
      <c r="A393" s="75" t="str">
        <f>'Full Time Salary Rates'!H73</f>
        <v>2019 Fre Level C Step 4</v>
      </c>
      <c r="B393" s="94">
        <f>'2019'!K78</f>
        <v>153395.33465277773</v>
      </c>
      <c r="C393" s="94">
        <f>'2019 (Cas)'!J80</f>
        <v>195930.97158251336</v>
      </c>
    </row>
    <row r="394" spans="1:3" x14ac:dyDescent="0.25">
      <c r="A394" s="75" t="str">
        <f>'Full Time Salary Rates'!H74</f>
        <v>2019 Fre Level C Step 5</v>
      </c>
      <c r="B394" s="94">
        <f>'2019'!K79</f>
        <v>157691.83940244498</v>
      </c>
      <c r="C394" s="94">
        <f>'2019 (Cas)'!J81</f>
        <v>201421.78411044448</v>
      </c>
    </row>
    <row r="395" spans="1:3" x14ac:dyDescent="0.25">
      <c r="A395" s="75" t="str">
        <f>'Full Time Salary Rates'!H75</f>
        <v>2019 Fre Level C Step 6</v>
      </c>
      <c r="B395" s="94">
        <f>'2019'!K80</f>
        <v>161996.77339349329</v>
      </c>
      <c r="C395" s="94">
        <f>'2019 (Cas)'!J82</f>
        <v>206917.97276030239</v>
      </c>
    </row>
    <row r="396" spans="1:3" x14ac:dyDescent="0.25">
      <c r="A396" s="75" t="str">
        <f>'Full Time Salary Rates'!H76</f>
        <v>2019 Fre Level D Step 1</v>
      </c>
      <c r="B396" s="94">
        <f>'2019'!K81</f>
        <v>169164.03692208618</v>
      </c>
      <c r="C396" s="94">
        <f>'2019 (Cas)'!J83</f>
        <v>216073.5084016863</v>
      </c>
    </row>
    <row r="397" spans="1:3" x14ac:dyDescent="0.25">
      <c r="A397" s="75" t="str">
        <f>'Full Time Salary Rates'!H77</f>
        <v>2019 Fre Level D Step 2</v>
      </c>
      <c r="B397" s="94">
        <f>'2019'!K82</f>
        <v>174895.92106121621</v>
      </c>
      <c r="C397" s="94">
        <f>'2019 (Cas)'!J84</f>
        <v>223395.7864660226</v>
      </c>
    </row>
    <row r="398" spans="1:3" x14ac:dyDescent="0.25">
      <c r="A398" s="75" t="str">
        <f>'Full Time Salary Rates'!H78</f>
        <v>2019 Fre Level D Step 3</v>
      </c>
      <c r="B398" s="94">
        <f>'2019'!K83</f>
        <v>180632.62190970691</v>
      </c>
      <c r="C398" s="94">
        <f>'2019 (Cas)'!J85</f>
        <v>230723.44065228579</v>
      </c>
    </row>
    <row r="399" spans="1:3" x14ac:dyDescent="0.25">
      <c r="A399" s="75" t="str">
        <f>'Full Time Salary Rates'!H79</f>
        <v>2019 Fre Level D Step 4</v>
      </c>
      <c r="B399" s="94">
        <f>'2019'!K84</f>
        <v>186368.11858085744</v>
      </c>
      <c r="C399" s="94">
        <f>'2019 (Cas)'!J86</f>
        <v>238049.30279790671</v>
      </c>
    </row>
    <row r="400" spans="1:3" x14ac:dyDescent="0.25">
      <c r="A400" s="75" t="str">
        <f>'Full Time Salary Rates'!H80</f>
        <v>2019 Fre Level E Professor</v>
      </c>
      <c r="B400" s="94">
        <f>'2019'!K85</f>
        <v>217911.54400617504</v>
      </c>
      <c r="C400" s="94">
        <f>'2019 (Cas)'!J87</f>
        <v>278339.75255817937</v>
      </c>
    </row>
    <row r="401" spans="1:3" x14ac:dyDescent="0.25">
      <c r="A401" s="234" t="str">
        <f>'Full Time Salary Rates'!I1</f>
        <v>2020 Fre Level 1 Step 1</v>
      </c>
      <c r="B401" s="235">
        <f>'2020'!L6</f>
        <v>53720.79653264799</v>
      </c>
      <c r="C401" s="235">
        <f>'2020 (Cas)'!J8</f>
        <v>64931.697785075005</v>
      </c>
    </row>
    <row r="402" spans="1:3" x14ac:dyDescent="0.25">
      <c r="A402" s="234" t="str">
        <f>'Full Time Salary Rates'!I2</f>
        <v>2020 Fre Level 1 Step 2</v>
      </c>
      <c r="B402" s="235">
        <f>'2020'!L7</f>
        <v>54493.007376938789</v>
      </c>
      <c r="C402" s="235">
        <f>'2020 (Cas)'!J9</f>
        <v>65865.059991225004</v>
      </c>
    </row>
    <row r="403" spans="1:3" x14ac:dyDescent="0.25">
      <c r="A403" s="234" t="str">
        <f>'Full Time Salary Rates'!I3</f>
        <v>2020 Fre Level 1 Step 3</v>
      </c>
      <c r="B403" s="235">
        <f>'2020'!L8</f>
        <v>55380.677398912929</v>
      </c>
      <c r="C403" s="235">
        <f>'2020 (Cas)'!J10</f>
        <v>66937.976353599995</v>
      </c>
    </row>
    <row r="404" spans="1:3" x14ac:dyDescent="0.25">
      <c r="A404" s="234" t="str">
        <f>'Full Time Salary Rates'!I4</f>
        <v>2020 Fre Level 1 Step 4</v>
      </c>
      <c r="B404" s="235">
        <f>'2020'!L9</f>
        <v>60587.513863471773</v>
      </c>
      <c r="C404" s="235">
        <f>'2020 (Cas)'!J11</f>
        <v>73231.418624650003</v>
      </c>
    </row>
    <row r="405" spans="1:3" x14ac:dyDescent="0.25">
      <c r="A405" s="234" t="str">
        <f>'Full Time Salary Rates'!I5</f>
        <v>2020 Fre Level 1 Step 5</v>
      </c>
      <c r="B405" s="235">
        <f>'2020'!L10</f>
        <v>61853.840328385944</v>
      </c>
      <c r="C405" s="235">
        <f>'2020 (Cas)'!J12</f>
        <v>74762.012596150002</v>
      </c>
    </row>
    <row r="406" spans="1:3" x14ac:dyDescent="0.25">
      <c r="A406" s="234" t="str">
        <f>'Full Time Salary Rates'!I6</f>
        <v>2020 Fre Level 1 Step 6</v>
      </c>
      <c r="B406" s="235">
        <f>'2020'!L11</f>
        <v>63131.340262108184</v>
      </c>
      <c r="C406" s="235">
        <f>'2020 (Cas)'!J13</f>
        <v>76306.111808574991</v>
      </c>
    </row>
    <row r="407" spans="1:3" x14ac:dyDescent="0.25">
      <c r="A407" s="234" t="str">
        <f>'Full Time Salary Rates'!I7</f>
        <v>2020 Fre Level 2 Step 1</v>
      </c>
      <c r="B407" s="235">
        <f>'2020'!L12</f>
        <v>65034.554449082134</v>
      </c>
      <c r="C407" s="235">
        <f>'2020 (Cas)'!J14</f>
        <v>78606.504512799991</v>
      </c>
    </row>
    <row r="408" spans="1:3" x14ac:dyDescent="0.25">
      <c r="A408" s="234" t="str">
        <f>'Full Time Salary Rates'!I8</f>
        <v>2020 Fre Level 2 Step 2</v>
      </c>
      <c r="B408" s="235">
        <f>'2020'!L13</f>
        <v>66310.812886270127</v>
      </c>
      <c r="C408" s="235">
        <f>'2020 (Cas)'!J15</f>
        <v>80149.1031429</v>
      </c>
    </row>
    <row r="409" spans="1:3" x14ac:dyDescent="0.25">
      <c r="A409" s="234" t="str">
        <f>'Full Time Salary Rates'!I9</f>
        <v>2020 Fre Level 2 Step 3</v>
      </c>
      <c r="B409" s="235">
        <f>'2020'!L14</f>
        <v>67263.040728024207</v>
      </c>
      <c r="C409" s="235">
        <f>'2020 (Cas)'!J16</f>
        <v>81300.049786175005</v>
      </c>
    </row>
    <row r="410" spans="1:3" x14ac:dyDescent="0.25">
      <c r="A410" s="234" t="str">
        <f>'Full Time Salary Rates'!I10</f>
        <v>2020 Fre Level 3 Step 1</v>
      </c>
      <c r="B410" s="235">
        <f>'2020'!L15</f>
        <v>68544.265151349129</v>
      </c>
      <c r="C410" s="235">
        <f>'2020 (Cas)'!J17</f>
        <v>82848.650745575011</v>
      </c>
    </row>
    <row r="411" spans="1:3" x14ac:dyDescent="0.25">
      <c r="A411" s="234" t="str">
        <f>'Full Time Salary Rates'!I11</f>
        <v>2020 Fre Level 3 Step 2</v>
      </c>
      <c r="B411" s="235">
        <f>'2020'!L16</f>
        <v>70463.618793268048</v>
      </c>
      <c r="C411" s="235">
        <f>'2020 (Cas)'!J18</f>
        <v>85168.551020025014</v>
      </c>
    </row>
    <row r="412" spans="1:3" x14ac:dyDescent="0.25">
      <c r="A412" s="234" t="str">
        <f>'Full Time Salary Rates'!I12</f>
        <v>2020 Fre Level 3 Step 3</v>
      </c>
      <c r="B412" s="235">
        <f>'2020'!L17</f>
        <v>72382.972435186995</v>
      </c>
      <c r="C412" s="235">
        <f>'2020 (Cas)'!J19</f>
        <v>87488.451294475002</v>
      </c>
    </row>
    <row r="413" spans="1:3" x14ac:dyDescent="0.25">
      <c r="A413" s="234" t="str">
        <f>'Full Time Salary Rates'!I13</f>
        <v>2020 Fre Level 3 Step 4</v>
      </c>
      <c r="B413" s="235">
        <f>'2020'!L18</f>
        <v>74306.050566708611</v>
      </c>
      <c r="C413" s="235">
        <f>'2020 (Cas)'!J20</f>
        <v>89812.853315899993</v>
      </c>
    </row>
    <row r="414" spans="1:3" x14ac:dyDescent="0.25">
      <c r="A414" s="234" t="str">
        <f>'Full Time Salary Rates'!I14</f>
        <v>2020 Fre Level 3 Step 5</v>
      </c>
      <c r="B414" s="235">
        <f>'2020'!L19</f>
        <v>76224.162712093297</v>
      </c>
      <c r="C414" s="235">
        <f>'2020 (Cas)'!J21</f>
        <v>92131.253008025</v>
      </c>
    </row>
    <row r="415" spans="1:3" x14ac:dyDescent="0.25">
      <c r="A415" s="234" t="str">
        <f>'Full Time Salary Rates'!I15</f>
        <v>2020 Fre Level 4 Step 1</v>
      </c>
      <c r="B415" s="235">
        <f>'2020'!L20</f>
        <v>79422.257784268688</v>
      </c>
      <c r="C415" s="235">
        <f>'2020 (Cas)'!J22</f>
        <v>95996.753077225003</v>
      </c>
    </row>
    <row r="416" spans="1:3" x14ac:dyDescent="0.25">
      <c r="A416" s="234" t="str">
        <f>'Full Time Salary Rates'!I16</f>
        <v>2020 Fre Level 4 Step 2</v>
      </c>
      <c r="B416" s="235">
        <f>'2020'!L21</f>
        <v>81342.852922721824</v>
      </c>
      <c r="C416" s="235">
        <f>'2020 (Cas)'!J23</f>
        <v>98318.153934000002</v>
      </c>
    </row>
    <row r="417" spans="1:3" x14ac:dyDescent="0.25">
      <c r="A417" s="234" t="str">
        <f>'Full Time Salary Rates'!I17</f>
        <v>2020 Fre Level 4 Step 3</v>
      </c>
      <c r="B417" s="235">
        <f>'2020'!L22</f>
        <v>82943.141955343759</v>
      </c>
      <c r="C417" s="235">
        <f>'2020 (Cas)'!J24</f>
        <v>100252.404550925</v>
      </c>
    </row>
    <row r="418" spans="1:3" x14ac:dyDescent="0.25">
      <c r="A418" s="234" t="str">
        <f>'Full Time Salary Rates'!I18</f>
        <v>2020 Fre Level 4 Step 4</v>
      </c>
      <c r="B418" s="235">
        <f>'2020'!L23</f>
        <v>84539.706498362997</v>
      </c>
      <c r="C418" s="235">
        <f>'2020 (Cas)'!J25</f>
        <v>102182.15342087499</v>
      </c>
    </row>
    <row r="419" spans="1:3" x14ac:dyDescent="0.25">
      <c r="A419" s="234" t="str">
        <f>'Full Time Salary Rates'!I19</f>
        <v>2020 Fre Level 5 Step 1</v>
      </c>
      <c r="B419" s="235">
        <f>'2020'!L24</f>
        <v>85822.172418222151</v>
      </c>
      <c r="C419" s="235">
        <f>'2020 (Cas)'!J26</f>
        <v>103732.2549626</v>
      </c>
    </row>
    <row r="420" spans="1:3" x14ac:dyDescent="0.25">
      <c r="A420" s="234" t="str">
        <f>'Full Time Salary Rates'!I20</f>
        <v>2020 Fre Level 5 Step 2</v>
      </c>
      <c r="B420" s="235">
        <f>'2020'!L25</f>
        <v>88378.413782200849</v>
      </c>
      <c r="C420" s="235">
        <f>'2020 (Cas)'!J27</f>
        <v>106821.95396977499</v>
      </c>
    </row>
    <row r="421" spans="1:3" x14ac:dyDescent="0.25">
      <c r="A421" s="234" t="str">
        <f>'Full Time Salary Rates'!I21</f>
        <v>2020 Fre Level 5 Step 3</v>
      </c>
      <c r="B421" s="235">
        <f>'2020'!L26</f>
        <v>91582.716337047372</v>
      </c>
      <c r="C421" s="235">
        <f>'2020 (Cas)'!J28</f>
        <v>110694.9569506</v>
      </c>
    </row>
    <row r="422" spans="1:3" x14ac:dyDescent="0.25">
      <c r="A422" s="234" t="str">
        <f>'Full Time Salary Rates'!I22</f>
        <v>2020 Fre Level 5 Step 4</v>
      </c>
      <c r="B422" s="235">
        <f>'2020'!L27</f>
        <v>95423.906613953703</v>
      </c>
      <c r="C422" s="235">
        <f>'2020 (Cas)'!J29</f>
        <v>115337.75866414999</v>
      </c>
    </row>
    <row r="423" spans="1:3" x14ac:dyDescent="0.25">
      <c r="A423" s="234" t="str">
        <f>'Full Time Salary Rates'!I23</f>
        <v>2020 Fre Level 6 Step 1</v>
      </c>
      <c r="B423" s="235">
        <f>'2020'!L28</f>
        <v>98622.001686129079</v>
      </c>
      <c r="C423" s="235">
        <f>'2020 (Cas)'!J30</f>
        <v>119203.25873335001</v>
      </c>
    </row>
    <row r="424" spans="1:3" x14ac:dyDescent="0.25">
      <c r="A424" s="234" t="str">
        <f>'Full Time Salary Rates'!I24</f>
        <v>2020 Fre Level 6 Step 2</v>
      </c>
      <c r="B424" s="235">
        <f>'2020'!L29</f>
        <v>100540.11383151378</v>
      </c>
      <c r="C424" s="235">
        <f>'2020 (Cas)'!J31</f>
        <v>121521.65842547501</v>
      </c>
    </row>
    <row r="425" spans="1:3" x14ac:dyDescent="0.25">
      <c r="A425" s="234" t="str">
        <f>'Full Time Salary Rates'!I25</f>
        <v>2020 Fre Level 6 Step 3</v>
      </c>
      <c r="B425" s="235">
        <f>'2020'!L30</f>
        <v>102458.22597689848</v>
      </c>
      <c r="C425" s="235">
        <f>'2020 (Cas)'!J32</f>
        <v>123840.0581176</v>
      </c>
    </row>
    <row r="426" spans="1:3" x14ac:dyDescent="0.25">
      <c r="A426" s="234" t="str">
        <f>'Full Time Salary Rates'!I26</f>
        <v>2020 Fre Level 6 Step 4</v>
      </c>
      <c r="B426" s="235">
        <f>'2020'!L31</f>
        <v>104378.8211153516</v>
      </c>
      <c r="C426" s="235">
        <f>'2020 (Cas)'!J33</f>
        <v>126161.458974375</v>
      </c>
    </row>
    <row r="427" spans="1:3" x14ac:dyDescent="0.25">
      <c r="A427" s="234" t="str">
        <f>'Full Time Salary Rates'!I27</f>
        <v>2020 Fre Level 7 Step 1</v>
      </c>
      <c r="B427" s="235">
        <f>'2020'!L32</f>
        <v>108218.7698957237</v>
      </c>
      <c r="C427" s="235">
        <f>'2020 (Cas)'!J34</f>
        <v>130802.7601056</v>
      </c>
    </row>
    <row r="428" spans="1:3" x14ac:dyDescent="0.25">
      <c r="A428" s="234" t="str">
        <f>'Full Time Salary Rates'!I28</f>
        <v>2020 Fre Level 7 Step 2</v>
      </c>
      <c r="B428" s="235">
        <f>'2020'!L33</f>
        <v>112057.47717956157</v>
      </c>
      <c r="C428" s="235">
        <f>'2020 (Cas)'!J35</f>
        <v>135442.5606545</v>
      </c>
    </row>
    <row r="429" spans="1:3" x14ac:dyDescent="0.25">
      <c r="A429" s="234" t="str">
        <f>'Full Time Salary Rates'!I29</f>
        <v>2020 Fre Level 7 Step 3</v>
      </c>
      <c r="B429" s="235">
        <f>'2020'!L34</f>
        <v>115896.1844633994</v>
      </c>
      <c r="C429" s="235">
        <f>'2020 (Cas)'!J36</f>
        <v>140082.36120340001</v>
      </c>
    </row>
    <row r="430" spans="1:3" x14ac:dyDescent="0.25">
      <c r="A430" s="234" t="str">
        <f>'Full Time Salary Rates'!I30</f>
        <v>2020 Fre Level 7 Step 4</v>
      </c>
      <c r="B430" s="235">
        <f>'2020'!L35</f>
        <v>120371.77946929703</v>
      </c>
      <c r="C430" s="235">
        <f>'2020 (Cas)'!J37</f>
        <v>145491.96048502502</v>
      </c>
    </row>
    <row r="431" spans="1:3" x14ac:dyDescent="0.25">
      <c r="A431" s="234" t="str">
        <f>'Full Time Salary Rates'!I31</f>
        <v>2020 Fre Level 8 Step 1</v>
      </c>
      <c r="B431" s="235">
        <f>'2020'!L36</f>
        <v>121014.87467402793</v>
      </c>
      <c r="C431" s="235">
        <f>'2020 (Cas)'!J38</f>
        <v>146269.26212937501</v>
      </c>
    </row>
    <row r="432" spans="1:3" x14ac:dyDescent="0.25">
      <c r="A432" s="234" t="str">
        <f>'Full Time Salary Rates'!I32</f>
        <v>2020 Fre Level 8 Step 2</v>
      </c>
      <c r="B432" s="235">
        <f>'2020'!L37</f>
        <v>124853.5819578658</v>
      </c>
      <c r="C432" s="235">
        <f>'2020 (Cas)'!J39</f>
        <v>150909.06267827499</v>
      </c>
    </row>
    <row r="433" spans="1:3" x14ac:dyDescent="0.25">
      <c r="A433" s="234" t="str">
        <f>'Full Time Salary Rates'!I33</f>
        <v>2020 Fre Level 8 Step 3</v>
      </c>
      <c r="B433" s="235">
        <f>'2020'!L38</f>
        <v>128699.73822090904</v>
      </c>
      <c r="C433" s="235">
        <f>'2020 (Cas)'!J40</f>
        <v>155557.866721125</v>
      </c>
    </row>
    <row r="434" spans="1:3" x14ac:dyDescent="0.25">
      <c r="A434" s="234" t="str">
        <f>'Full Time Salary Rates'!I34</f>
        <v>2020 Fre Level 8 Step 4</v>
      </c>
      <c r="B434" s="235">
        <f>'2020'!L39</f>
        <v>132534.7210151442</v>
      </c>
      <c r="C434" s="235">
        <f>'2020 (Cas)'!J41</f>
        <v>160193.16552305</v>
      </c>
    </row>
    <row r="435" spans="1:3" x14ac:dyDescent="0.25">
      <c r="A435" s="234" t="str">
        <f>'Full Time Salary Rates'!I35</f>
        <v>2020 Fre Level 9 Step 1</v>
      </c>
      <c r="B435" s="235">
        <f>'2020'!L40</f>
        <v>140210.89408628567</v>
      </c>
      <c r="C435" s="235">
        <f>'2020 (Cas)'!J42</f>
        <v>169471.26603852498</v>
      </c>
    </row>
    <row r="436" spans="1:3" x14ac:dyDescent="0.25">
      <c r="A436" s="234" t="str">
        <f>'Full Time Salary Rates'!I36</f>
        <v>2020 Fre Level 9 Step 2</v>
      </c>
      <c r="B436" s="235">
        <f>'2020'!L41</f>
        <v>142773.34293293548</v>
      </c>
      <c r="C436" s="235">
        <f>'2020 (Cas)'!J43</f>
        <v>172568.46795732502</v>
      </c>
    </row>
    <row r="437" spans="1:3" x14ac:dyDescent="0.25">
      <c r="A437" s="234" t="str">
        <f>'Full Time Salary Rates'!I37</f>
        <v>2020 Fre Level 9 Step 3</v>
      </c>
      <c r="B437" s="235">
        <f>'2020'!L42</f>
        <v>145333.30878651689</v>
      </c>
      <c r="C437" s="235">
        <f>'2020 (Cas)'!J44</f>
        <v>175662.66871147501</v>
      </c>
    </row>
    <row r="438" spans="1:3" x14ac:dyDescent="0.25">
      <c r="A438" s="234" t="str">
        <f>'Full Time Salary Rates'!I38</f>
        <v>2020 Fre Level 9 Step 4</v>
      </c>
      <c r="B438" s="235">
        <f>'2020'!L43</f>
        <v>148528.92086562383</v>
      </c>
      <c r="C438" s="235">
        <f>'2020 (Cas)'!J45</f>
        <v>179525.16761602499</v>
      </c>
    </row>
    <row r="439" spans="1:3" x14ac:dyDescent="0.25">
      <c r="A439" s="234" t="str">
        <f>'Full Time Salary Rates'!I39</f>
        <v>2020 Fre Level 10 (Award Base)</v>
      </c>
      <c r="B439" s="235">
        <f>'2020'!L44</f>
        <v>151733.22342047034</v>
      </c>
      <c r="C439" s="235">
        <f>'2020 (Cas)'!J46</f>
        <v>183398.17059684999</v>
      </c>
    </row>
    <row r="440" spans="1:3" x14ac:dyDescent="0.25">
      <c r="A440" s="234" t="str">
        <f>'Full Time Salary Rates'!I40</f>
        <v>2020 Fre Level 10 Gr 1 Step 1</v>
      </c>
      <c r="B440" s="235">
        <f>'2020'!L45</f>
        <v>160311.9644719967</v>
      </c>
      <c r="C440" s="235">
        <f>'2020 (Cas)'!J47</f>
        <v>193767.19446260002</v>
      </c>
    </row>
    <row r="441" spans="1:3" x14ac:dyDescent="0.25">
      <c r="A441" s="234" t="str">
        <f>'Full Time Salary Rates'!I41</f>
        <v>2020 Fre Level 10 Gr 1 Step 2</v>
      </c>
      <c r="B441" s="235">
        <f>'2020'!L46</f>
        <v>163491.43709615865</v>
      </c>
      <c r="C441" s="235">
        <f>'2020 (Cas)'!J48</f>
        <v>197610.18579692504</v>
      </c>
    </row>
    <row r="442" spans="1:3" x14ac:dyDescent="0.25">
      <c r="A442" s="234" t="str">
        <f>'Full Time Salary Rates'!I42</f>
        <v>2020 Fre Level 10 Gr 1 Step 3</v>
      </c>
      <c r="B442" s="235">
        <f>'2020'!L47</f>
        <v>166670.9097203206</v>
      </c>
      <c r="C442" s="235">
        <f>'2020 (Cas)'!J49</f>
        <v>201453.17713125001</v>
      </c>
    </row>
    <row r="443" spans="1:3" x14ac:dyDescent="0.25">
      <c r="A443" s="234" t="str">
        <f>'Full Time Salary Rates'!I43</f>
        <v>2020 Fre Level 10 Gr 2 Step 1</v>
      </c>
      <c r="B443" s="235">
        <f>'2020'!L48</f>
        <v>168623.78376866374</v>
      </c>
      <c r="C443" s="235">
        <f>'2020 (Cas)'!J50</f>
        <v>203813.59312847495</v>
      </c>
    </row>
    <row r="444" spans="1:3" x14ac:dyDescent="0.25">
      <c r="A444" s="234" t="str">
        <f>'Full Time Salary Rates'!I44</f>
        <v>2020 Fre Level 10 Gr 2 Step 2</v>
      </c>
      <c r="B444" s="235">
        <f>'2020'!L49</f>
        <v>171969.61692841243</v>
      </c>
      <c r="C444" s="235">
        <f>'2020 (Cas)'!J51</f>
        <v>207857.66249434999</v>
      </c>
    </row>
    <row r="445" spans="1:3" x14ac:dyDescent="0.25">
      <c r="A445" s="234" t="str">
        <f>'Full Time Salary Rates'!I45</f>
        <v>2020 Fre Level 10 Gr 2 Step 3</v>
      </c>
      <c r="B445" s="235">
        <f>'2020'!L50</f>
        <v>175268.27321986042</v>
      </c>
      <c r="C445" s="235">
        <f>'2020 (Cas)'!J52</f>
        <v>211844.70973187502</v>
      </c>
    </row>
    <row r="446" spans="1:3" x14ac:dyDescent="0.25">
      <c r="A446" s="234" t="str">
        <f>'Full Time Salary Rates'!I46</f>
        <v>2020 Fre Level 10 Gr 3 Step 1</v>
      </c>
      <c r="B446" s="235">
        <f>'2020'!L51</f>
        <v>180611.6743031845</v>
      </c>
      <c r="C446" s="235">
        <f>'2020 (Cas)'!J53</f>
        <v>218303.216058675</v>
      </c>
    </row>
    <row r="447" spans="1:3" x14ac:dyDescent="0.25">
      <c r="A447" s="234" t="str">
        <f>'Full Time Salary Rates'!I47</f>
        <v>2020 Fre Level 10 Gr 3 Step 2</v>
      </c>
      <c r="B447" s="235">
        <f>'2020'!L52</f>
        <v>184200.84078364223</v>
      </c>
      <c r="C447" s="235">
        <f>'2020 (Cas)'!J54</f>
        <v>222641.39956024999</v>
      </c>
    </row>
    <row r="448" spans="1:3" x14ac:dyDescent="0.25">
      <c r="A448" s="234" t="str">
        <f>'Full Time Salary Rates'!I48</f>
        <v>2020 Fre Level 10 Gr 3 Step 3</v>
      </c>
      <c r="B448" s="235">
        <f>'2020'!L53</f>
        <v>187796.21474677106</v>
      </c>
      <c r="C448" s="235">
        <f>'2020 (Cas)'!J55</f>
        <v>226987.08597345001</v>
      </c>
    </row>
    <row r="449" spans="1:3" x14ac:dyDescent="0.25">
      <c r="A449" s="234" t="str">
        <f>'Full Time Salary Rates'!I49</f>
        <v>2020 Fre Level 10 Gr 4 Step 1</v>
      </c>
      <c r="B449" s="235">
        <f>'2020'!L54</f>
        <v>192604.53082384224</v>
      </c>
      <c r="C449" s="235">
        <f>'2020 (Cas)'!J56</f>
        <v>232798.84131817502</v>
      </c>
    </row>
    <row r="450" spans="1:3" x14ac:dyDescent="0.25">
      <c r="A450" s="234" t="str">
        <f>'Full Time Salary Rates'!I50</f>
        <v>2020 Fre Level 10 Gr 4 Step 2</v>
      </c>
      <c r="B450" s="235">
        <f>'2020'!L55</f>
        <v>196437.03062500892</v>
      </c>
      <c r="C450" s="235">
        <f>'2020 (Cas)'!J57</f>
        <v>237431.13895545001</v>
      </c>
    </row>
    <row r="451" spans="1:3" x14ac:dyDescent="0.25">
      <c r="A451" s="234" t="str">
        <f>'Full Time Salary Rates'!I51</f>
        <v>2020 Fre Level 10 Gr 4 Step 3</v>
      </c>
      <c r="B451" s="235">
        <f>'2020'!L56</f>
        <v>200269.53042617562</v>
      </c>
      <c r="C451" s="235">
        <f>'2020 (Cas)'!J58</f>
        <v>242063.43659272502</v>
      </c>
    </row>
    <row r="452" spans="1:3" x14ac:dyDescent="0.25">
      <c r="A452" s="234" t="str">
        <f>'Full Time Salary Rates'!I52</f>
        <v>2020 Fre Level 10 Gr 5 Step 1</v>
      </c>
      <c r="B452" s="235">
        <f>'2020'!L57</f>
        <v>220627.59059447222</v>
      </c>
      <c r="C452" s="235">
        <f>'2020 (Cas)'!J59</f>
        <v>266669.98555807502</v>
      </c>
    </row>
    <row r="453" spans="1:3" x14ac:dyDescent="0.25">
      <c r="A453" s="234" t="str">
        <f>'Full Time Salary Rates'!I53</f>
        <v>2020 Fre Level 10 Gr 5 Step 2</v>
      </c>
      <c r="B453" s="235">
        <f>'2020'!L58</f>
        <v>231454.68186948836</v>
      </c>
      <c r="C453" s="235">
        <f>'2020 (Cas)'!J60</f>
        <v>279756.56401440001</v>
      </c>
    </row>
    <row r="454" spans="1:3" x14ac:dyDescent="0.25">
      <c r="A454" s="234" t="str">
        <f>'Full Time Salary Rates'!I54</f>
        <v>2020 Fre Level 10 Gr 5 Step 3</v>
      </c>
      <c r="B454" s="235">
        <f>'2020'!L59</f>
        <v>236082.98094909624</v>
      </c>
      <c r="C454" s="235">
        <f>'2020 (Cas)'!J61</f>
        <v>285350.73492200003</v>
      </c>
    </row>
    <row r="455" spans="1:3" x14ac:dyDescent="0.25">
      <c r="A455" s="234" t="str">
        <f>'Full Time Salary Rates'!I55</f>
        <v>2020 Fre Level 10 Gr 5 Step 4</v>
      </c>
      <c r="B455" s="235">
        <f>'2020'!L60</f>
        <v>240717.48751137525</v>
      </c>
      <c r="C455" s="235">
        <f>'2020 (Cas)'!J62</f>
        <v>290952.40874122502</v>
      </c>
    </row>
    <row r="456" spans="1:3" x14ac:dyDescent="0.25">
      <c r="A456" s="234" t="str">
        <f>'Full Time Salary Rates'!I56</f>
        <v>2020 Fre Level A Step 1</v>
      </c>
      <c r="B456" s="235">
        <f>'2020'!L61</f>
        <v>84427.971810282339</v>
      </c>
      <c r="C456" s="235">
        <f>'2020 (Cas)'!J63</f>
        <v>102047.101011625</v>
      </c>
    </row>
    <row r="457" spans="1:3" x14ac:dyDescent="0.25">
      <c r="A457" s="234" t="str">
        <f>'Full Time Salary Rates'!I57</f>
        <v>2020 Fre Level A Step 2</v>
      </c>
      <c r="B457" s="235">
        <f>'2020'!L62</f>
        <v>89251.185845764237</v>
      </c>
      <c r="C457" s="235">
        <f>'2020 (Cas)'!J64</f>
        <v>107876.86334425</v>
      </c>
    </row>
    <row r="458" spans="1:3" x14ac:dyDescent="0.25">
      <c r="A458" s="234" t="str">
        <f>'Full Time Salary Rates'!I58</f>
        <v>2020 Fre Level A Step 3</v>
      </c>
      <c r="B458" s="235">
        <f>'2020'!L63</f>
        <v>94074.399881246136</v>
      </c>
      <c r="C458" s="235">
        <f>'2020 (Cas)'!J65</f>
        <v>113706.62567687499</v>
      </c>
    </row>
    <row r="459" spans="1:3" x14ac:dyDescent="0.25">
      <c r="A459" s="234" t="str">
        <f>'Full Time Salary Rates'!I59</f>
        <v>2020 Fre Level A Step 4</v>
      </c>
      <c r="B459" s="235">
        <f>'2020'!L64</f>
        <v>98897.613916728049</v>
      </c>
      <c r="C459" s="235">
        <f>'2020 (Cas)'!J66</f>
        <v>119536.38800950001</v>
      </c>
    </row>
    <row r="460" spans="1:3" x14ac:dyDescent="0.25">
      <c r="A460" s="234" t="str">
        <f>'Full Time Salary Rates'!I60</f>
        <v>2020 Fre Level A Step 5</v>
      </c>
      <c r="B460" s="235">
        <f>'2020'!L65</f>
        <v>102821.98446142771</v>
      </c>
      <c r="C460" s="235">
        <f>'2020 (Cas)'!J67</f>
        <v>124279.728738825</v>
      </c>
    </row>
    <row r="461" spans="1:3" x14ac:dyDescent="0.25">
      <c r="A461" s="234" t="str">
        <f>'Full Time Salary Rates'!I61</f>
        <v>2020 Fre Level A Step 6*</v>
      </c>
      <c r="B461" s="235">
        <f>'2020'!L66</f>
        <v>106737.66453038782</v>
      </c>
      <c r="C461" s="235">
        <f>'2020 (Cas)'!J68</f>
        <v>129012.56539187499</v>
      </c>
    </row>
    <row r="462" spans="1:3" x14ac:dyDescent="0.25">
      <c r="A462" s="234" t="str">
        <f>'Full Time Salary Rates'!I62</f>
        <v>2020 Fre Level A Step 7</v>
      </c>
      <c r="B462" s="235">
        <f>'2020'!L67</f>
        <v>110658.31058548483</v>
      </c>
      <c r="C462" s="235">
        <f>'2020 (Cas)'!J69</f>
        <v>133751.40437422501</v>
      </c>
    </row>
    <row r="463" spans="1:3" x14ac:dyDescent="0.25">
      <c r="A463" s="234" t="str">
        <f>'Full Time Salary Rates'!I63</f>
        <v>2020 Fre Level A Step 8</v>
      </c>
      <c r="B463" s="235">
        <f>'2020'!L68</f>
        <v>114572.74915791067</v>
      </c>
      <c r="C463" s="235">
        <f>'2020 (Cas)'!J70</f>
        <v>138482.74044495</v>
      </c>
    </row>
    <row r="464" spans="1:3" x14ac:dyDescent="0.25">
      <c r="A464" s="234" t="str">
        <f>'Full Time Salary Rates'!I64</f>
        <v>2020 Fre Level B Step 1</v>
      </c>
      <c r="B464" s="235">
        <f>'2020'!L69</f>
        <v>120605.18081773218</v>
      </c>
      <c r="C464" s="235">
        <f>'2020 (Cas)'!J71</f>
        <v>145774.06996212498</v>
      </c>
    </row>
    <row r="465" spans="1:3" x14ac:dyDescent="0.25">
      <c r="A465" s="234" t="str">
        <f>'Full Time Salary Rates'!I65</f>
        <v>2020 Fre Level B Step 2</v>
      </c>
      <c r="B465" s="235">
        <f>'2020'!L70</f>
        <v>125127.95269193054</v>
      </c>
      <c r="C465" s="235">
        <f>'2020 (Cas)'!J72</f>
        <v>151240.6913721</v>
      </c>
    </row>
    <row r="466" spans="1:3" x14ac:dyDescent="0.25">
      <c r="A466" s="234" t="str">
        <f>'Full Time Salary Rates'!I66</f>
        <v>2020 Fre Level B Step 3</v>
      </c>
      <c r="B466" s="235">
        <f>'2020'!L71</f>
        <v>129654.44905573156</v>
      </c>
      <c r="C466" s="235">
        <f>'2020 (Cas)'!J73</f>
        <v>156711.81452905</v>
      </c>
    </row>
    <row r="467" spans="1:3" x14ac:dyDescent="0.25">
      <c r="A467" s="234" t="str">
        <f>'Full Time Salary Rates'!I67</f>
        <v>2020 Fre Level B Step 4</v>
      </c>
      <c r="B467" s="235">
        <f>'2020'!L72</f>
        <v>134178.46242646413</v>
      </c>
      <c r="C467" s="235">
        <f>'2020 (Cas)'!J74</f>
        <v>162179.93652135</v>
      </c>
    </row>
    <row r="468" spans="1:3" x14ac:dyDescent="0.25">
      <c r="A468" s="234" t="str">
        <f>'Full Time Salary Rates'!I68</f>
        <v>2020 Fre Level B Step 5</v>
      </c>
      <c r="B468" s="235">
        <f>'2020'!L73</f>
        <v>138698.75130759401</v>
      </c>
      <c r="C468" s="235">
        <f>'2020 (Cas)'!J75</f>
        <v>167643.556766675</v>
      </c>
    </row>
    <row r="469" spans="1:3" x14ac:dyDescent="0.25">
      <c r="A469" s="234" t="str">
        <f>'Full Time Salary Rates'!I69</f>
        <v>2020 Fre Level B Step 6</v>
      </c>
      <c r="B469" s="235">
        <f>'2020'!L74</f>
        <v>143222.76467832661</v>
      </c>
      <c r="C469" s="235">
        <f>'2020 (Cas)'!J76</f>
        <v>173111.678758975</v>
      </c>
    </row>
    <row r="470" spans="1:3" x14ac:dyDescent="0.25">
      <c r="A470" s="234" t="str">
        <f>'Full Time Salary Rates'!I70</f>
        <v>2020 Fre Level C Step 1</v>
      </c>
      <c r="B470" s="235">
        <f>'2020'!L75</f>
        <v>147739.32906985379</v>
      </c>
      <c r="C470" s="235">
        <f>'2020 (Cas)'!J77</f>
        <v>178570.79725732503</v>
      </c>
    </row>
    <row r="471" spans="1:3" x14ac:dyDescent="0.25">
      <c r="A471" s="234" t="str">
        <f>'Full Time Salary Rates'!I71</f>
        <v>2020 Fre Level C Step 2</v>
      </c>
      <c r="B471" s="235">
        <f>'2020'!L76</f>
        <v>152264.58393712062</v>
      </c>
      <c r="C471" s="235">
        <f>'2020 (Cas)'!J78</f>
        <v>184040.41983195001</v>
      </c>
    </row>
    <row r="472" spans="1:3" x14ac:dyDescent="0.25">
      <c r="A472" s="234" t="str">
        <f>'Full Time Salary Rates'!I72</f>
        <v>2020 Fre Level C Step 3</v>
      </c>
      <c r="B472" s="235">
        <f>'2020'!L77</f>
        <v>156788.59730785317</v>
      </c>
      <c r="C472" s="235">
        <f>'2020 (Cas)'!J79</f>
        <v>189508.54182424999</v>
      </c>
    </row>
    <row r="473" spans="1:3" x14ac:dyDescent="0.25">
      <c r="A473" s="234" t="str">
        <f>'Full Time Salary Rates'!I73</f>
        <v>2020 Fre Level C Step 4</v>
      </c>
      <c r="B473" s="235">
        <f>'2020'!L78</f>
        <v>161312.61067858574</v>
      </c>
      <c r="C473" s="235">
        <f>'2020 (Cas)'!J80</f>
        <v>194976.66381655002</v>
      </c>
    </row>
    <row r="474" spans="1:3" x14ac:dyDescent="0.25">
      <c r="A474" s="234" t="str">
        <f>'Full Time Salary Rates'!I74</f>
        <v>2020 Fre Level C Step 5</v>
      </c>
      <c r="B474" s="235">
        <f>'2020'!L79</f>
        <v>165830.41656664721</v>
      </c>
      <c r="C474" s="235">
        <f>'2020 (Cas)'!J81</f>
        <v>200437.28289722497</v>
      </c>
    </row>
    <row r="475" spans="1:3" x14ac:dyDescent="0.25">
      <c r="A475" s="234" t="str">
        <f>'Full Time Salary Rates'!I75</f>
        <v>2020 Fre Level C Step 6</v>
      </c>
      <c r="B475" s="235">
        <f>'2020'!L80</f>
        <v>170358.15442698242</v>
      </c>
      <c r="C475" s="235">
        <f>'2020 (Cas)'!J82</f>
        <v>205909.90663649997</v>
      </c>
    </row>
    <row r="476" spans="1:3" x14ac:dyDescent="0.25">
      <c r="A476" s="234" t="str">
        <f>'Full Time Salary Rates'!I76</f>
        <v>2020 Fre Level D Step 1</v>
      </c>
      <c r="B476" s="235">
        <f>'2020'!L81</f>
        <v>177895.2798862902</v>
      </c>
      <c r="C476" s="235">
        <f>'2020 (Cas)'!J83</f>
        <v>215019.94193157501</v>
      </c>
    </row>
    <row r="477" spans="1:3" x14ac:dyDescent="0.25">
      <c r="A477" s="234" t="str">
        <f>'Full Time Salary Rates'!I77</f>
        <v>2020 Fre Level D Step 2</v>
      </c>
      <c r="B477" s="235">
        <f>'2020'!L82</f>
        <v>183922.74555997481</v>
      </c>
      <c r="C477" s="235">
        <f>'2020 (Cas)'!J84</f>
        <v>222305.26911945001</v>
      </c>
    </row>
    <row r="478" spans="1:3" x14ac:dyDescent="0.25">
      <c r="A478" s="234" t="str">
        <f>'Full Time Salary Rates'!I78</f>
        <v>2020 Fre Level D Step 3</v>
      </c>
      <c r="B478" s="235">
        <f>'2020'!L83</f>
        <v>189955.17721979634</v>
      </c>
      <c r="C478" s="235">
        <f>'2020 (Cas)'!J85</f>
        <v>229596.59863662499</v>
      </c>
    </row>
    <row r="479" spans="1:3" x14ac:dyDescent="0.25">
      <c r="A479" s="234" t="str">
        <f>'Full Time Salary Rates'!I79</f>
        <v>2020 Fre Level D Step 4</v>
      </c>
      <c r="B479" s="235">
        <f>'2020'!L84</f>
        <v>195986.36738308356</v>
      </c>
      <c r="C479" s="235">
        <f>'2020 (Cas)'!J86</f>
        <v>236886.42757147498</v>
      </c>
    </row>
    <row r="480" spans="1:3" x14ac:dyDescent="0.25">
      <c r="A480" s="234" t="str">
        <f>'Full Time Salary Rates'!I80</f>
        <v>2020 Fre Level E Professor</v>
      </c>
      <c r="B480" s="235">
        <f>'2020'!L85</f>
        <v>229157.91328116367</v>
      </c>
      <c r="C480" s="235">
        <f>'2020 (Cas)'!J87</f>
        <v>276980.48671314999</v>
      </c>
    </row>
    <row r="481" spans="1:3" x14ac:dyDescent="0.25">
      <c r="A481" s="234" t="s">
        <v>779</v>
      </c>
      <c r="B481" s="235">
        <f>'2021'!L6</f>
        <v>54913.265254616337</v>
      </c>
      <c r="C481" s="235">
        <f>'2021 (Cas)'!J8</f>
        <v>66375.943583261629</v>
      </c>
    </row>
    <row r="482" spans="1:3" x14ac:dyDescent="0.25">
      <c r="A482" s="234" t="s">
        <v>780</v>
      </c>
      <c r="B482" s="235">
        <f>'2021'!L7</f>
        <v>55702.617268398579</v>
      </c>
      <c r="C482" s="235">
        <f>'2021 (Cas)'!J9</f>
        <v>67330.066134364883</v>
      </c>
    </row>
    <row r="483" spans="1:3" x14ac:dyDescent="0.25">
      <c r="A483" s="234" t="s">
        <v>781</v>
      </c>
      <c r="B483" s="235">
        <f>'2021'!L8</f>
        <v>56609.991367842806</v>
      </c>
      <c r="C483" s="235">
        <f>'2021 (Cas)'!J10</f>
        <v>68426.846880408004</v>
      </c>
    </row>
    <row r="484" spans="1:3" x14ac:dyDescent="0.25">
      <c r="A484" s="236" t="s">
        <v>782</v>
      </c>
      <c r="B484" s="235">
        <f>'2021'!L9</f>
        <v>61932.406714792523</v>
      </c>
      <c r="C484" s="235">
        <f>'2021 (Cas)'!J11</f>
        <v>74860.271284470757</v>
      </c>
    </row>
    <row r="485" spans="1:3" x14ac:dyDescent="0.25">
      <c r="A485" s="234" t="s">
        <v>783</v>
      </c>
      <c r="B485" s="235">
        <f>'2021'!L10</f>
        <v>63226.842493020631</v>
      </c>
      <c r="C485" s="235">
        <f>'2021 (Cas)'!J12</f>
        <v>76424.909551553254</v>
      </c>
    </row>
    <row r="486" spans="1:3" x14ac:dyDescent="0.25">
      <c r="A486" s="234" t="s">
        <v>784</v>
      </c>
      <c r="B486" s="235">
        <f>'2021'!L11</f>
        <v>64532.69976340959</v>
      </c>
      <c r="C486" s="235">
        <f>'2021 (Cas)'!J13</f>
        <v>78003.353450404131</v>
      </c>
    </row>
    <row r="487" spans="1:3" x14ac:dyDescent="0.25">
      <c r="A487" s="234" t="s">
        <v>785</v>
      </c>
      <c r="B487" s="235">
        <f>'2021'!L12</f>
        <v>66478.160594805362</v>
      </c>
      <c r="C487" s="235">
        <f>'2021 (Cas)'!J14</f>
        <v>80354.912728283991</v>
      </c>
    </row>
    <row r="488" spans="1:3" x14ac:dyDescent="0.25">
      <c r="A488" s="234" t="s">
        <v>786</v>
      </c>
      <c r="B488" s="235">
        <f>'2021'!L13</f>
        <v>67782.748810509773</v>
      </c>
      <c r="C488" s="235">
        <f>'2021 (Cas)'!J15</f>
        <v>81931.822668049499</v>
      </c>
    </row>
    <row r="489" spans="1:3" x14ac:dyDescent="0.25">
      <c r="A489" s="234" t="s">
        <v>787</v>
      </c>
      <c r="B489" s="235">
        <f>'2021'!L14</f>
        <v>68756.113753549929</v>
      </c>
      <c r="C489" s="235">
        <f>'2021 (Cas)'!J16</f>
        <v>83108.369286532121</v>
      </c>
    </row>
    <row r="490" spans="1:3" x14ac:dyDescent="0.25">
      <c r="A490" s="234" t="s">
        <v>788</v>
      </c>
      <c r="B490" s="235">
        <f>'2021'!L15</f>
        <v>70065.778187992488</v>
      </c>
      <c r="C490" s="235">
        <f>'2021 (Cas)'!J17</f>
        <v>84691.41506263912</v>
      </c>
    </row>
    <row r="491" spans="1:3" x14ac:dyDescent="0.25">
      <c r="A491" s="234" t="s">
        <v>789</v>
      </c>
      <c r="B491" s="235">
        <f>'2021'!L16</f>
        <v>72027.736730287259</v>
      </c>
      <c r="C491" s="235">
        <f>'2021 (Cas)'!J18</f>
        <v>87062.915808628866</v>
      </c>
    </row>
    <row r="492" spans="1:3" x14ac:dyDescent="0.25">
      <c r="A492" s="234" t="s">
        <v>790</v>
      </c>
      <c r="B492" s="235">
        <f>'2021'!L17</f>
        <v>73989.695272582016</v>
      </c>
      <c r="C492" s="235">
        <f>'2021 (Cas)'!J19</f>
        <v>89434.416554618627</v>
      </c>
    </row>
    <row r="493" spans="1:3" x14ac:dyDescent="0.25">
      <c r="A493" s="234" t="s">
        <v>791</v>
      </c>
      <c r="B493" s="235">
        <f>'2021'!L18</f>
        <v>75955.460978930409</v>
      </c>
      <c r="C493" s="235">
        <f>'2021 (Cas)'!J20</f>
        <v>91810.519177864509</v>
      </c>
    </row>
    <row r="494" spans="1:3" x14ac:dyDescent="0.25">
      <c r="A494" s="234" t="s">
        <v>792</v>
      </c>
      <c r="B494" s="235">
        <f>'2021'!L19</f>
        <v>77916.150466540639</v>
      </c>
      <c r="C494" s="235">
        <f>'2021 (Cas)'!J21</f>
        <v>94180.485964768872</v>
      </c>
    </row>
    <row r="495" spans="1:3" x14ac:dyDescent="0.25">
      <c r="A495" s="234" t="s">
        <v>793</v>
      </c>
      <c r="B495" s="235">
        <f>'2021'!L20</f>
        <v>81185.235333908888</v>
      </c>
      <c r="C495" s="235">
        <f>'2021 (Cas)'!J22</f>
        <v>98131.964568694893</v>
      </c>
    </row>
    <row r="496" spans="1:3" x14ac:dyDescent="0.25">
      <c r="A496" s="234" t="s">
        <v>794</v>
      </c>
      <c r="B496" s="235">
        <f>'2021'!L21</f>
        <v>83148.462930888199</v>
      </c>
      <c r="C496" s="235">
        <f>'2021 (Cas)'!J23</f>
        <v>100504.99927377001</v>
      </c>
    </row>
    <row r="497" spans="1:3" x14ac:dyDescent="0.25">
      <c r="A497" s="234" t="s">
        <v>795</v>
      </c>
      <c r="B497" s="235">
        <f>'2021'!L22</f>
        <v>84784.274419256864</v>
      </c>
      <c r="C497" s="235">
        <f>'2021 (Cas)'!J24</f>
        <v>102482.27253481839</v>
      </c>
    </row>
    <row r="498" spans="1:3" x14ac:dyDescent="0.25">
      <c r="A498" s="234" t="s">
        <v>796</v>
      </c>
      <c r="B498" s="235">
        <f>'2021'!L23</f>
        <v>86416.278743571922</v>
      </c>
      <c r="C498" s="235">
        <f>'2021 (Cas)'!J25</f>
        <v>104454.94391861063</v>
      </c>
    </row>
    <row r="499" spans="1:3" x14ac:dyDescent="0.25">
      <c r="A499" s="234" t="s">
        <v>797</v>
      </c>
      <c r="B499" s="235">
        <f>'2021'!L24</f>
        <v>87727.212232699007</v>
      </c>
      <c r="C499" s="235">
        <f>'2021 (Cas)'!J26</f>
        <v>106039.52365380299</v>
      </c>
    </row>
    <row r="500" spans="1:3" x14ac:dyDescent="0.25">
      <c r="A500" s="234" t="s">
        <v>798</v>
      </c>
      <c r="B500" s="235">
        <f>'2021'!L25</f>
        <v>90340.19582816145</v>
      </c>
      <c r="C500" s="235">
        <f>'2021 (Cas)'!J27</f>
        <v>109197.94541059012</v>
      </c>
    </row>
    <row r="501" spans="1:3" x14ac:dyDescent="0.25">
      <c r="A501" s="234" t="s">
        <v>799</v>
      </c>
      <c r="B501" s="235">
        <f>'2021'!L26</f>
        <v>93615.625968952372</v>
      </c>
      <c r="C501" s="235">
        <f>'2021 (Cas)'!J28</f>
        <v>113157.09380994302</v>
      </c>
    </row>
    <row r="502" spans="1:3" x14ac:dyDescent="0.25">
      <c r="A502" s="234" t="s">
        <v>800</v>
      </c>
      <c r="B502" s="235">
        <f>'2021'!L27</f>
        <v>97542.081162910996</v>
      </c>
      <c r="C502" s="235">
        <f>'2021 (Cas)'!J29</f>
        <v>117903.16322009327</v>
      </c>
    </row>
    <row r="503" spans="1:3" x14ac:dyDescent="0.25">
      <c r="A503" s="234" t="s">
        <v>801</v>
      </c>
      <c r="B503" s="235">
        <f>'2021'!L28</f>
        <v>100811.16603027924</v>
      </c>
      <c r="C503" s="235">
        <f>'2021 (Cas)'!J30</f>
        <v>121854.64182401926</v>
      </c>
    </row>
    <row r="504" spans="1:3" x14ac:dyDescent="0.25">
      <c r="A504" s="234" t="s">
        <v>802</v>
      </c>
      <c r="B504" s="235">
        <f>'2021'!L29</f>
        <v>102771.85551788949</v>
      </c>
      <c r="C504" s="235">
        <f>'2021 (Cas)'!J31</f>
        <v>124224.60861092363</v>
      </c>
    </row>
    <row r="505" spans="1:3" x14ac:dyDescent="0.25">
      <c r="A505" s="234" t="s">
        <v>803</v>
      </c>
      <c r="B505" s="235">
        <f>'2021'!L30</f>
        <v>104732.54500549971</v>
      </c>
      <c r="C505" s="235">
        <f>'2021 (Cas)'!J32</f>
        <v>126594.575397828</v>
      </c>
    </row>
    <row r="506" spans="1:3" x14ac:dyDescent="0.25">
      <c r="A506" s="234" t="s">
        <v>804</v>
      </c>
      <c r="B506" s="235">
        <f>'2021'!L31</f>
        <v>106695.77260247902</v>
      </c>
      <c r="C506" s="235">
        <f>'2021 (Cas)'!J33</f>
        <v>128967.61010290313</v>
      </c>
    </row>
    <row r="507" spans="1:3" x14ac:dyDescent="0.25">
      <c r="A507" s="234" t="s">
        <v>805</v>
      </c>
      <c r="B507" s="235">
        <f>'2021'!L32</f>
        <v>110620.9587417531</v>
      </c>
      <c r="C507" s="235">
        <f>'2021 (Cas)'!J34</f>
        <v>133712.145553968</v>
      </c>
    </row>
    <row r="508" spans="1:3" x14ac:dyDescent="0.25">
      <c r="A508" s="234" t="s">
        <v>806</v>
      </c>
      <c r="B508" s="235">
        <f>'2021'!L33</f>
        <v>114544.87582634263</v>
      </c>
      <c r="C508" s="235">
        <f>'2021 (Cas)'!J35</f>
        <v>138455.14704594749</v>
      </c>
    </row>
    <row r="509" spans="1:3" x14ac:dyDescent="0.25">
      <c r="A509" s="234" t="s">
        <v>807</v>
      </c>
      <c r="B509" s="235">
        <f>'2021'!L34</f>
        <v>118468.79291093214</v>
      </c>
      <c r="C509" s="235">
        <f>'2021 (Cas)'!J36</f>
        <v>143198.14853792702</v>
      </c>
    </row>
    <row r="510" spans="1:3" x14ac:dyDescent="0.25">
      <c r="A510" s="234" t="s">
        <v>808</v>
      </c>
      <c r="B510" s="235">
        <f>'2021'!L35</f>
        <v>123043.73504868936</v>
      </c>
      <c r="C510" s="235">
        <f>'2021 (Cas)'!J37</f>
        <v>148728.07104070386</v>
      </c>
    </row>
    <row r="511" spans="1:3" x14ac:dyDescent="0.25">
      <c r="A511" s="234" t="s">
        <v>809</v>
      </c>
      <c r="B511" s="235">
        <f>'2021'!L36</f>
        <v>123701.1053752797</v>
      </c>
      <c r="C511" s="235">
        <f>'2021 (Cas)'!J38</f>
        <v>149522.66184692812</v>
      </c>
    </row>
    <row r="512" spans="1:3" x14ac:dyDescent="0.25">
      <c r="A512" s="234" t="s">
        <v>810</v>
      </c>
      <c r="B512" s="235">
        <f>'2021'!L37</f>
        <v>127625.02245986926</v>
      </c>
      <c r="C512" s="235">
        <f>'2021 (Cas)'!J39</f>
        <v>154265.66333890762</v>
      </c>
    </row>
    <row r="513" spans="1:3" x14ac:dyDescent="0.25">
      <c r="A513" s="234" t="s">
        <v>811</v>
      </c>
      <c r="B513" s="235">
        <f>'2021'!L38</f>
        <v>131556.553872566</v>
      </c>
      <c r="C513" s="235">
        <f>'2021 (Cas)'!J40</f>
        <v>159017.86858539938</v>
      </c>
    </row>
    <row r="514" spans="1:3" x14ac:dyDescent="0.25">
      <c r="A514" s="234" t="s">
        <v>812</v>
      </c>
      <c r="B514" s="235">
        <f>'2021'!L39</f>
        <v>135476.66379310196</v>
      </c>
      <c r="C514" s="235">
        <f>'2021 (Cas)'!J41</f>
        <v>163756.26820012275</v>
      </c>
    </row>
    <row r="515" spans="1:3" x14ac:dyDescent="0.25">
      <c r="A515" s="234" t="s">
        <v>813</v>
      </c>
      <c r="B515" s="235">
        <f>'2021'!L40</f>
        <v>143323.22890759647</v>
      </c>
      <c r="C515" s="235">
        <f>'2021 (Cas)'!J42</f>
        <v>173240.73722499638</v>
      </c>
    </row>
    <row r="516" spans="1:3" x14ac:dyDescent="0.25">
      <c r="A516" s="234" t="s">
        <v>814</v>
      </c>
      <c r="B516" s="235">
        <f>'2021'!L41</f>
        <v>145942.55777648161</v>
      </c>
      <c r="C516" s="235">
        <f>'2021 (Cas)'!J43</f>
        <v>176406.82877721038</v>
      </c>
    </row>
    <row r="517" spans="1:3" x14ac:dyDescent="0.25">
      <c r="A517" s="234" t="s">
        <v>815</v>
      </c>
      <c r="B517" s="235">
        <f>'2021'!L42</f>
        <v>148559.34853599762</v>
      </c>
      <c r="C517" s="235">
        <f>'2021 (Cas)'!J44</f>
        <v>179569.85241125364</v>
      </c>
    </row>
    <row r="518" spans="1:3" x14ac:dyDescent="0.25">
      <c r="A518" s="234" t="s">
        <v>816</v>
      </c>
      <c r="B518" s="235">
        <f>'2021'!L43</f>
        <v>151825.89529399679</v>
      </c>
      <c r="C518" s="235">
        <f>'2021 (Cas)'!J45</f>
        <v>183518.26309700889</v>
      </c>
    </row>
    <row r="519" spans="1:3" x14ac:dyDescent="0.25">
      <c r="A519" s="234" t="s">
        <v>817</v>
      </c>
      <c r="B519" s="235">
        <f>'2021'!L44</f>
        <v>155101.32543478772</v>
      </c>
      <c r="C519" s="235">
        <f>'2021 (Cas)'!J46</f>
        <v>187477.41149636178</v>
      </c>
    </row>
    <row r="520" spans="1:3" x14ac:dyDescent="0.25">
      <c r="A520" s="234" t="s">
        <v>818</v>
      </c>
      <c r="B520" s="235">
        <f>'2021'!L45</f>
        <v>163870.49330494099</v>
      </c>
      <c r="C520" s="235">
        <f>'2021 (Cas)'!J47</f>
        <v>198077.06877630297</v>
      </c>
    </row>
    <row r="521" spans="1:3" x14ac:dyDescent="0.25">
      <c r="A521" s="234" t="s">
        <v>819</v>
      </c>
      <c r="B521" s="235">
        <f>'2021'!L46</f>
        <v>167120.54235204117</v>
      </c>
      <c r="C521" s="235">
        <f>'2021 (Cas)'!J48</f>
        <v>202005.53799394838</v>
      </c>
    </row>
    <row r="522" spans="1:3" x14ac:dyDescent="0.25">
      <c r="A522" s="234" t="s">
        <v>820</v>
      </c>
      <c r="B522" s="235">
        <f>'2021'!L47</f>
        <v>170370.59139914133</v>
      </c>
      <c r="C522" s="235">
        <f>'2021 (Cas)'!J49</f>
        <v>205934.00721159379</v>
      </c>
    </row>
    <row r="523" spans="1:3" x14ac:dyDescent="0.25">
      <c r="A523" s="234" t="s">
        <v>821</v>
      </c>
      <c r="B523" s="235">
        <f>'2021'!L48</f>
        <v>172366.81441791862</v>
      </c>
      <c r="C523" s="235">
        <f>'2021 (Cas)'!J50</f>
        <v>208346.92485288862</v>
      </c>
    </row>
    <row r="524" spans="1:3" x14ac:dyDescent="0.25">
      <c r="A524" s="234" t="s">
        <v>822</v>
      </c>
      <c r="B524" s="235">
        <f>'2021'!L49</f>
        <v>175786.91679274681</v>
      </c>
      <c r="C524" s="235">
        <f>'2021 (Cas)'!J51</f>
        <v>212480.94458797426</v>
      </c>
    </row>
    <row r="525" spans="1:3" x14ac:dyDescent="0.25">
      <c r="A525" s="234" t="s">
        <v>823</v>
      </c>
      <c r="B525" s="235">
        <f>'2021'!L50</f>
        <v>179158.79508956257</v>
      </c>
      <c r="C525" s="235">
        <f>'2021 (Cas)'!J52</f>
        <v>216556.6738778156</v>
      </c>
    </row>
    <row r="526" spans="1:3" x14ac:dyDescent="0.25">
      <c r="A526" s="234" t="s">
        <v>824</v>
      </c>
      <c r="B526" s="235">
        <f>'2021'!L51</f>
        <v>184620.80645181143</v>
      </c>
      <c r="C526" s="235">
        <f>'2021 (Cas)'!J53</f>
        <v>223158.83378126967</v>
      </c>
    </row>
    <row r="527" spans="1:3" x14ac:dyDescent="0.25">
      <c r="A527" s="234" t="s">
        <v>825</v>
      </c>
      <c r="B527" s="235">
        <f>'2021'!L52</f>
        <v>188289.64354480893</v>
      </c>
      <c r="C527" s="235">
        <f>'2021 (Cas)'!J54</f>
        <v>227593.50949708873</v>
      </c>
    </row>
    <row r="528" spans="1:3" x14ac:dyDescent="0.25">
      <c r="A528" s="234" t="s">
        <v>826</v>
      </c>
      <c r="B528" s="235">
        <f>'2021'!L53</f>
        <v>191964.82591122916</v>
      </c>
      <c r="C528" s="235">
        <f>'2021 (Cas)'!J55</f>
        <v>232035.85500833477</v>
      </c>
    </row>
    <row r="529" spans="1:3" x14ac:dyDescent="0.25">
      <c r="A529" s="234" t="s">
        <v>827</v>
      </c>
      <c r="B529" s="235">
        <f>'2021'!L54</f>
        <v>196879.87470444237</v>
      </c>
      <c r="C529" s="235">
        <f>'2021 (Cas)'!J56</f>
        <v>237976.87854599213</v>
      </c>
    </row>
    <row r="530" spans="1:3" x14ac:dyDescent="0.25">
      <c r="A530" s="234" t="s">
        <v>828</v>
      </c>
      <c r="B530" s="235">
        <f>'2021'!L55</f>
        <v>200797.44651560919</v>
      </c>
      <c r="C530" s="235">
        <f>'2021 (Cas)'!J57</f>
        <v>242712.21024254477</v>
      </c>
    </row>
    <row r="531" spans="1:3" x14ac:dyDescent="0.25">
      <c r="A531" s="234" t="s">
        <v>829</v>
      </c>
      <c r="B531" s="235">
        <f>'2021'!L56</f>
        <v>204715.01832677604</v>
      </c>
      <c r="C531" s="235">
        <f>'2021 (Cas)'!J58</f>
        <v>247447.5419390974</v>
      </c>
    </row>
    <row r="532" spans="1:3" x14ac:dyDescent="0.25">
      <c r="A532" s="234" t="s">
        <v>830</v>
      </c>
      <c r="B532" s="235">
        <f>'2021'!L57</f>
        <v>225524.97704381979</v>
      </c>
      <c r="C532" s="235">
        <f>'2021 (Cas)'!J59</f>
        <v>272601.40302107664</v>
      </c>
    </row>
    <row r="533" spans="1:3" x14ac:dyDescent="0.25">
      <c r="A533" s="234" t="s">
        <v>831</v>
      </c>
      <c r="B533" s="235">
        <f>'2021'!L58</f>
        <v>236592.40294767017</v>
      </c>
      <c r="C533" s="235">
        <f>'2021 (Cas)'!J60</f>
        <v>285979.060204632</v>
      </c>
    </row>
    <row r="534" spans="1:3" x14ac:dyDescent="0.25">
      <c r="A534" s="234" t="s">
        <v>832</v>
      </c>
      <c r="B534" s="235">
        <f>'2021'!L59</f>
        <v>241323.43881162547</v>
      </c>
      <c r="C534" s="235">
        <f>'2021 (Cas)'!J61</f>
        <v>291697.65967491001</v>
      </c>
    </row>
    <row r="535" spans="1:3" x14ac:dyDescent="0.25">
      <c r="A535" s="234" t="s">
        <v>833</v>
      </c>
      <c r="B535" s="235">
        <f>'2021'!L60</f>
        <v>246060.81994900346</v>
      </c>
      <c r="C535" s="235">
        <f>'2021 (Cas)'!J62</f>
        <v>297423.92894061492</v>
      </c>
    </row>
    <row r="536" spans="1:3" x14ac:dyDescent="0.25">
      <c r="A536" s="234" t="s">
        <v>834</v>
      </c>
      <c r="B536" s="235">
        <f>'2021'!L61</f>
        <v>86302.063821963573</v>
      </c>
      <c r="C536" s="235">
        <f>'2021 (Cas)'!J63</f>
        <v>104316.88760092689</v>
      </c>
    </row>
    <row r="537" spans="1:3" x14ac:dyDescent="0.25">
      <c r="A537" s="234" t="s">
        <v>835</v>
      </c>
      <c r="B537" s="235">
        <f>'2021'!L62</f>
        <v>91232.341271391211</v>
      </c>
      <c r="C537" s="235">
        <f>'2021 (Cas)'!J64</f>
        <v>110276.31864760874</v>
      </c>
    </row>
    <row r="538" spans="1:3" x14ac:dyDescent="0.25">
      <c r="A538" s="234" t="s">
        <v>836</v>
      </c>
      <c r="B538" s="235">
        <f>'2021'!L63</f>
        <v>96162.618720818864</v>
      </c>
      <c r="C538" s="235">
        <f>'2021 (Cas)'!J65</f>
        <v>116235.74969429064</v>
      </c>
    </row>
    <row r="539" spans="1:3" x14ac:dyDescent="0.25">
      <c r="A539" s="234" t="s">
        <v>837</v>
      </c>
      <c r="B539" s="235">
        <f>'2021'!L64</f>
        <v>101092.89617024656</v>
      </c>
      <c r="C539" s="235">
        <f>'2021 (Cas)'!J66</f>
        <v>122195.1807409725</v>
      </c>
    </row>
    <row r="540" spans="1:3" x14ac:dyDescent="0.25">
      <c r="A540" s="234" t="s">
        <v>838</v>
      </c>
      <c r="B540" s="235">
        <f>'2021'!L65</f>
        <v>105104.37802806917</v>
      </c>
      <c r="C540" s="235">
        <f>'2021 (Cas)'!J67</f>
        <v>127044.02540984287</v>
      </c>
    </row>
    <row r="541" spans="1:3" x14ac:dyDescent="0.25">
      <c r="A541" s="234" t="s">
        <v>839</v>
      </c>
      <c r="B541" s="235">
        <f>'2021'!L66</f>
        <v>109106.97650310001</v>
      </c>
      <c r="C541" s="235">
        <f>'2021 (Cas)'!J68</f>
        <v>131882.13236511563</v>
      </c>
    </row>
    <row r="542" spans="1:3" x14ac:dyDescent="0.25">
      <c r="A542" s="234" t="s">
        <v>840</v>
      </c>
      <c r="B542" s="235">
        <f>'2021'!L67</f>
        <v>113114.65119686902</v>
      </c>
      <c r="C542" s="235">
        <f>'2021 (Cas)'!J69</f>
        <v>136726.37515672989</v>
      </c>
    </row>
    <row r="543" spans="1:3" x14ac:dyDescent="0.25">
      <c r="A543" s="234" t="s">
        <v>841</v>
      </c>
      <c r="B543" s="235">
        <f>'2021'!L68</f>
        <v>117115.98061721533</v>
      </c>
      <c r="C543" s="235">
        <f>'2021 (Cas)'!J70</f>
        <v>141562.94815291726</v>
      </c>
    </row>
    <row r="544" spans="1:3" x14ac:dyDescent="0.25">
      <c r="A544" s="234" t="s">
        <v>842</v>
      </c>
      <c r="B544" s="235">
        <f>'2021'!L69</f>
        <v>123282.31732938239</v>
      </c>
      <c r="C544" s="235">
        <f>'2021 (Cas)'!J71</f>
        <v>149016.45534875439</v>
      </c>
    </row>
    <row r="545" spans="1:3" x14ac:dyDescent="0.25">
      <c r="A545" s="234" t="s">
        <v>843</v>
      </c>
      <c r="B545" s="235">
        <f>'2021'!L70</f>
        <v>127905.483545152</v>
      </c>
      <c r="C545" s="235">
        <f>'2021 (Cas)'!J72</f>
        <v>154604.66829677549</v>
      </c>
    </row>
    <row r="546" spans="1:3" x14ac:dyDescent="0.25">
      <c r="A546" s="234" t="s">
        <v>844</v>
      </c>
      <c r="B546" s="235">
        <f>'2021'!L71</f>
        <v>132532.45692497524</v>
      </c>
      <c r="C546" s="235">
        <f>'2021 (Cas)'!J73</f>
        <v>160197.48312205277</v>
      </c>
    </row>
    <row r="547" spans="1:3" x14ac:dyDescent="0.25">
      <c r="A547" s="234" t="s">
        <v>845</v>
      </c>
      <c r="B547" s="235">
        <f>'2021'!L72</f>
        <v>137156.89219542936</v>
      </c>
      <c r="C547" s="235">
        <f>'2021 (Cas)'!J74</f>
        <v>165787.23002915925</v>
      </c>
    </row>
    <row r="548" spans="1:3" x14ac:dyDescent="0.25">
      <c r="A548" s="234" t="s">
        <v>846</v>
      </c>
      <c r="B548" s="235">
        <f>'2021'!L73</f>
        <v>141777.52030182994</v>
      </c>
      <c r="C548" s="235">
        <f>'2021 (Cas)'!J75</f>
        <v>171372.37505900965</v>
      </c>
    </row>
    <row r="549" spans="1:3" x14ac:dyDescent="0.25">
      <c r="A549" s="234" t="s">
        <v>847</v>
      </c>
      <c r="B549" s="235">
        <f>'2021'!L74</f>
        <v>146401.95557228409</v>
      </c>
      <c r="C549" s="235">
        <f>'2021 (Cas)'!J76</f>
        <v>176962.12196611613</v>
      </c>
    </row>
    <row r="550" spans="1:3" x14ac:dyDescent="0.25">
      <c r="A550" s="234" t="s">
        <v>848</v>
      </c>
      <c r="B550" s="235">
        <f>'2021'!L75</f>
        <v>151018.77651463106</v>
      </c>
      <c r="C550" s="235">
        <f>'2021 (Cas)'!J77</f>
        <v>182542.6651187104</v>
      </c>
    </row>
    <row r="551" spans="1:3" x14ac:dyDescent="0.25">
      <c r="A551" s="234" t="s">
        <v>849</v>
      </c>
      <c r="B551" s="235">
        <f>'2021'!L76</f>
        <v>155644.48083976973</v>
      </c>
      <c r="C551" s="235">
        <f>'2021 (Cas)'!J78</f>
        <v>188133.94598490224</v>
      </c>
    </row>
    <row r="552" spans="1:3" x14ac:dyDescent="0.25">
      <c r="A552" s="234" t="s">
        <v>850</v>
      </c>
      <c r="B552" s="235">
        <f>'2021'!L77</f>
        <v>160268.91611022389</v>
      </c>
      <c r="C552" s="235">
        <f>'2021 (Cas)'!J79</f>
        <v>193723.69289200875</v>
      </c>
    </row>
    <row r="553" spans="1:3" x14ac:dyDescent="0.25">
      <c r="A553" s="234" t="s">
        <v>851</v>
      </c>
      <c r="B553" s="235">
        <f>'2021'!L78</f>
        <v>164893.3513806781</v>
      </c>
      <c r="C553" s="235">
        <f>'2021 (Cas)'!J80</f>
        <v>199313.43979911524</v>
      </c>
    </row>
    <row r="554" spans="1:3" x14ac:dyDescent="0.25">
      <c r="A554" s="234" t="s">
        <v>852</v>
      </c>
      <c r="B554" s="235">
        <f>'2021'!L79</f>
        <v>169511.4413777095</v>
      </c>
      <c r="C554" s="235">
        <f>'2021 (Cas)'!J81</f>
        <v>204895.51691079486</v>
      </c>
    </row>
    <row r="555" spans="1:3" x14ac:dyDescent="0.25">
      <c r="A555" s="234" t="s">
        <v>853</v>
      </c>
      <c r="B555" s="235">
        <f>'2021'!L80</f>
        <v>174139.68381221729</v>
      </c>
      <c r="C555" s="235">
        <f>'2021 (Cas)'!J82</f>
        <v>210489.8656951575</v>
      </c>
    </row>
    <row r="556" spans="1:3" x14ac:dyDescent="0.25">
      <c r="A556" s="234" t="s">
        <v>854</v>
      </c>
      <c r="B556" s="235">
        <f>'2021'!L81</f>
        <v>181844.11480204368</v>
      </c>
      <c r="C556" s="235">
        <f>'2021 (Cas)'!J83</f>
        <v>219802.53130246914</v>
      </c>
    </row>
    <row r="557" spans="1:3" x14ac:dyDescent="0.25">
      <c r="A557" s="234" t="s">
        <v>855</v>
      </c>
      <c r="B557" s="235">
        <f>'2021'!L82</f>
        <v>188005.37529547256</v>
      </c>
      <c r="C557" s="235">
        <f>'2021 (Cas)'!J84</f>
        <v>227249.90266196476</v>
      </c>
    </row>
    <row r="558" spans="1:3" x14ac:dyDescent="0.25">
      <c r="A558" s="234" t="s">
        <v>856</v>
      </c>
      <c r="B558" s="235">
        <f>'2021'!L83</f>
        <v>194171.71200763964</v>
      </c>
      <c r="C558" s="235">
        <f>'2021 (Cas)'!J85</f>
        <v>234703.40985780189</v>
      </c>
    </row>
    <row r="559" spans="1:3" x14ac:dyDescent="0.25">
      <c r="A559" s="234" t="s">
        <v>857</v>
      </c>
      <c r="B559" s="235">
        <f>'2021'!L84</f>
        <v>200336.77966512216</v>
      </c>
      <c r="C559" s="235">
        <f>'2021 (Cas)'!J86</f>
        <v>242155.38309455366</v>
      </c>
    </row>
    <row r="560" spans="1:3" x14ac:dyDescent="0.25">
      <c r="A560" s="234" t="s">
        <v>858</v>
      </c>
      <c r="B560" s="235">
        <f>'2021'!L85</f>
        <v>234244.65178127601</v>
      </c>
      <c r="C560" s="235">
        <f>'2021 (Cas)'!J87</f>
        <v>283141.23589668825</v>
      </c>
    </row>
    <row r="561" spans="1:3" x14ac:dyDescent="0.25">
      <c r="A561" s="234" t="s">
        <v>859</v>
      </c>
      <c r="B561" s="235">
        <f>'2022'!L6</f>
        <v>0</v>
      </c>
      <c r="C561" s="235">
        <f>'2022 (Cas)'!J8</f>
        <v>0</v>
      </c>
    </row>
    <row r="562" spans="1:3" x14ac:dyDescent="0.25">
      <c r="A562" s="234" t="s">
        <v>860</v>
      </c>
      <c r="B562" s="235">
        <f>'2022'!L7</f>
        <v>0</v>
      </c>
      <c r="C562" s="235">
        <f>'2022 (Cas)'!J9</f>
        <v>0</v>
      </c>
    </row>
    <row r="563" spans="1:3" x14ac:dyDescent="0.25">
      <c r="A563" s="234" t="s">
        <v>861</v>
      </c>
      <c r="B563" s="235">
        <f>'2022'!L8</f>
        <v>0</v>
      </c>
      <c r="C563" s="235">
        <f>'2022 (Cas)'!J10</f>
        <v>0</v>
      </c>
    </row>
    <row r="564" spans="1:3" x14ac:dyDescent="0.25">
      <c r="A564" s="236" t="s">
        <v>862</v>
      </c>
      <c r="B564" s="235">
        <f>'2022'!L9</f>
        <v>62551.954235098623</v>
      </c>
      <c r="C564" s="235">
        <f>'2022 (Cas)'!J11</f>
        <v>75609.144094425006</v>
      </c>
    </row>
    <row r="565" spans="1:3" x14ac:dyDescent="0.25">
      <c r="A565" s="234" t="s">
        <v>863</v>
      </c>
      <c r="B565" s="235">
        <f>'2022'!L10</f>
        <v>63858.334057416498</v>
      </c>
      <c r="C565" s="235">
        <f>'2022 (Cas)'!J12</f>
        <v>77188.219623487501</v>
      </c>
    </row>
    <row r="566" spans="1:3" x14ac:dyDescent="0.25">
      <c r="A566" s="234" t="s">
        <v>864</v>
      </c>
      <c r="B566" s="235">
        <f>'2022'!L11</f>
        <v>65178.399763587222</v>
      </c>
      <c r="C566" s="235">
        <f>'2022 (Cas)'!J13</f>
        <v>78783.837848568743</v>
      </c>
    </row>
    <row r="567" spans="1:3" x14ac:dyDescent="0.25">
      <c r="A567" s="234" t="s">
        <v>865</v>
      </c>
      <c r="B567" s="235">
        <f>'2022'!L12</f>
        <v>67142.946182101441</v>
      </c>
      <c r="C567" s="235">
        <f>'2022 (Cas)'!J14</f>
        <v>81158.466667987508</v>
      </c>
    </row>
    <row r="568" spans="1:3" x14ac:dyDescent="0.25">
      <c r="A568" s="234" t="s">
        <v>866</v>
      </c>
      <c r="B568" s="235">
        <f>'2022'!L13</f>
        <v>68460.523545753487</v>
      </c>
      <c r="C568" s="235">
        <f>'2022 (Cas)'!J15</f>
        <v>82751.077130156249</v>
      </c>
    </row>
    <row r="569" spans="1:3" x14ac:dyDescent="0.25">
      <c r="A569" s="234" t="s">
        <v>867</v>
      </c>
      <c r="B569" s="235">
        <f>'2022'!L14</f>
        <v>69444.663011899596</v>
      </c>
      <c r="C569" s="235">
        <f>'2022 (Cas)'!J16</f>
        <v>83940.647362050004</v>
      </c>
    </row>
    <row r="570" spans="1:3" x14ac:dyDescent="0.25">
      <c r="A570" s="234" t="s">
        <v>868</v>
      </c>
      <c r="B570" s="235">
        <f>'2022'!L15</f>
        <v>70765.972889329685</v>
      </c>
      <c r="C570" s="235">
        <f>'2022 (Cas)'!J17</f>
        <v>85537.769468587503</v>
      </c>
    </row>
    <row r="571" spans="1:3" x14ac:dyDescent="0.25">
      <c r="A571" s="234" t="s">
        <v>869</v>
      </c>
      <c r="B571" s="235">
        <f>'2022'!L16</f>
        <v>72747.937705474804</v>
      </c>
      <c r="C571" s="235">
        <f>'2022 (Cas)'!J18</f>
        <v>87933.452628393745</v>
      </c>
    </row>
    <row r="572" spans="1:3" x14ac:dyDescent="0.25">
      <c r="A572" s="234" t="s">
        <v>870</v>
      </c>
      <c r="B572" s="235">
        <f>'2022'!L17</f>
        <v>74729.902521619952</v>
      </c>
      <c r="C572" s="235">
        <f>'2022 (Cas)'!J19</f>
        <v>90329.135788199987</v>
      </c>
    </row>
    <row r="573" spans="1:3" x14ac:dyDescent="0.25">
      <c r="A573" s="234" t="s">
        <v>871</v>
      </c>
      <c r="B573" s="235">
        <f>'2022'!L18</f>
        <v>76714.35568028377</v>
      </c>
      <c r="C573" s="235">
        <f>'2022 (Cas)'!J20</f>
        <v>92727.826710918758</v>
      </c>
    </row>
    <row r="574" spans="1:3" x14ac:dyDescent="0.25">
      <c r="A574" s="234" t="s">
        <v>872</v>
      </c>
      <c r="B574" s="235">
        <f>'2022'!L19</f>
        <v>78695.076325169532</v>
      </c>
      <c r="C574" s="235">
        <f>'2022 (Cas)'!J21</f>
        <v>95122.005989268771</v>
      </c>
    </row>
    <row r="575" spans="1:3" x14ac:dyDescent="0.25">
      <c r="A575" s="234" t="s">
        <v>873</v>
      </c>
      <c r="B575" s="235">
        <f>'2022'!L20</f>
        <v>81997.106847485367</v>
      </c>
      <c r="C575" s="235">
        <f>'2022 (Cas)'!J22</f>
        <v>99113.307374156269</v>
      </c>
    </row>
    <row r="576" spans="1:3" x14ac:dyDescent="0.25">
      <c r="A576" s="234" t="s">
        <v>874</v>
      </c>
      <c r="B576" s="235">
        <f>'2022'!L21</f>
        <v>83979.071663630501</v>
      </c>
      <c r="C576" s="235">
        <f>'2022 (Cas)'!J23</f>
        <v>101508.9905339625</v>
      </c>
    </row>
    <row r="577" spans="1:3" x14ac:dyDescent="0.25">
      <c r="A577" s="234" t="s">
        <v>875</v>
      </c>
      <c r="B577" s="235">
        <f>'2022'!L22</f>
        <v>85631.331096047768</v>
      </c>
      <c r="C577" s="235">
        <f>'2022 (Cas)'!J24</f>
        <v>103506.14510786253</v>
      </c>
    </row>
    <row r="578" spans="1:3" x14ac:dyDescent="0.25">
      <c r="A578" s="234" t="s">
        <v>876</v>
      </c>
      <c r="B578" s="235">
        <f>'2022'!L23</f>
        <v>87281.102185946336</v>
      </c>
      <c r="C578" s="235">
        <f>'2022 (Cas)'!J25</f>
        <v>105500.29191884999</v>
      </c>
    </row>
    <row r="579" spans="1:3" x14ac:dyDescent="0.25">
      <c r="A579" s="234" t="s">
        <v>877</v>
      </c>
      <c r="B579" s="235">
        <f>'2022'!L24</f>
        <v>88604.90040589514</v>
      </c>
      <c r="C579" s="235">
        <f>'2022 (Cas)'!J26</f>
        <v>107100.42178829999</v>
      </c>
    </row>
    <row r="580" spans="1:3" x14ac:dyDescent="0.25">
      <c r="A580" s="234" t="s">
        <v>878</v>
      </c>
      <c r="B580" s="235">
        <f>'2022'!L25</f>
        <v>91243.787646977245</v>
      </c>
      <c r="C580" s="235">
        <f>'2022 (Cas)'!J27</f>
        <v>110290.15435700625</v>
      </c>
    </row>
    <row r="581" spans="1:3" x14ac:dyDescent="0.25">
      <c r="A581" s="234" t="s">
        <v>879</v>
      </c>
      <c r="B581" s="235">
        <f>'2022'!L26</f>
        <v>94550.794854330481</v>
      </c>
      <c r="C581" s="235">
        <f>'2022 (Cas)'!J28</f>
        <v>114287.47126771873</v>
      </c>
    </row>
    <row r="582" spans="1:3" x14ac:dyDescent="0.25">
      <c r="A582" s="234" t="s">
        <v>880</v>
      </c>
      <c r="B582" s="235">
        <f>'2022'!L27</f>
        <v>98517.212829139433</v>
      </c>
      <c r="C582" s="235">
        <f>'2022 (Cas)'!J29</f>
        <v>119081.84535024375</v>
      </c>
    </row>
    <row r="583" spans="1:3" x14ac:dyDescent="0.25">
      <c r="A583" s="234" t="s">
        <v>881</v>
      </c>
      <c r="B583" s="235">
        <f>'2022'!L28</f>
        <v>101819.24335145528</v>
      </c>
      <c r="C583" s="235">
        <f>'2022 (Cas)'!J30</f>
        <v>123073.14673513123</v>
      </c>
    </row>
    <row r="584" spans="1:3" x14ac:dyDescent="0.25">
      <c r="A584" s="234" t="s">
        <v>882</v>
      </c>
      <c r="B584" s="235">
        <f>'2022'!L29</f>
        <v>103799.96399634107</v>
      </c>
      <c r="C584" s="235">
        <f>'2022 (Cas)'!J31</f>
        <v>125467.32601348124</v>
      </c>
    </row>
    <row r="585" spans="1:3" x14ac:dyDescent="0.25">
      <c r="A585" s="234" t="s">
        <v>883</v>
      </c>
      <c r="B585" s="235">
        <f>'2022'!L30</f>
        <v>105780.68464122684</v>
      </c>
      <c r="C585" s="235">
        <f>'2022 (Cas)'!J32</f>
        <v>127861.50529183126</v>
      </c>
    </row>
    <row r="586" spans="1:3" x14ac:dyDescent="0.25">
      <c r="A586" s="234" t="s">
        <v>884</v>
      </c>
      <c r="B586" s="235">
        <f>'2022'!L31</f>
        <v>107763.8936286313</v>
      </c>
      <c r="C586" s="235">
        <f>'2022 (Cas)'!J33</f>
        <v>130258.69233309376</v>
      </c>
    </row>
    <row r="587" spans="1:3" x14ac:dyDescent="0.25">
      <c r="A587" s="234" t="s">
        <v>885</v>
      </c>
      <c r="B587" s="235">
        <f>'2022'!L32</f>
        <v>111726.57908966219</v>
      </c>
      <c r="C587" s="235">
        <f>'2022 (Cas)'!J34</f>
        <v>135048.55477125</v>
      </c>
    </row>
    <row r="588" spans="1:3" x14ac:dyDescent="0.25">
      <c r="A588" s="234" t="s">
        <v>886</v>
      </c>
      <c r="B588" s="235">
        <f>'2022'!L33</f>
        <v>115690.50872195241</v>
      </c>
      <c r="C588" s="235">
        <f>'2022 (Cas)'!J35</f>
        <v>139839.92109086251</v>
      </c>
    </row>
    <row r="589" spans="1:3" x14ac:dyDescent="0.25">
      <c r="A589" s="234" t="s">
        <v>887</v>
      </c>
      <c r="B589" s="235">
        <f>'2022'!L34</f>
        <v>119653.19418298332</v>
      </c>
      <c r="C589" s="235">
        <f>'2022 (Cas)'!J36</f>
        <v>144629.78352901875</v>
      </c>
    </row>
    <row r="590" spans="1:3" x14ac:dyDescent="0.25">
      <c r="A590" s="234" t="s">
        <v>888</v>
      </c>
      <c r="B590" s="235">
        <f>'2022'!L35</f>
        <v>124274.04624021056</v>
      </c>
      <c r="C590" s="235">
        <f>'2022 (Cas)'!J37</f>
        <v>150215.19925753123</v>
      </c>
    </row>
    <row r="591" spans="1:3" x14ac:dyDescent="0.25">
      <c r="A591" s="234" t="s">
        <v>889</v>
      </c>
      <c r="B591" s="235">
        <f>'2022'!L36</f>
        <v>124938.43369270363</v>
      </c>
      <c r="C591" s="235">
        <f>'2022 (Cas)'!J38</f>
        <v>151018.27195516875</v>
      </c>
    </row>
    <row r="592" spans="1:3" x14ac:dyDescent="0.25">
      <c r="A592" s="234" t="s">
        <v>890</v>
      </c>
      <c r="B592" s="235">
        <f>'2022'!L37</f>
        <v>128901.11915373454</v>
      </c>
      <c r="C592" s="235">
        <f>'2022 (Cas)'!J39</f>
        <v>155808.13439332499</v>
      </c>
    </row>
    <row r="593" spans="1:3" x14ac:dyDescent="0.25">
      <c r="A593" s="234" t="s">
        <v>891</v>
      </c>
      <c r="B593" s="235">
        <f>'2022'!L38</f>
        <v>132871.26964232154</v>
      </c>
      <c r="C593" s="235">
        <f>'2022 (Cas)'!J40</f>
        <v>160607.02012021875</v>
      </c>
    </row>
    <row r="594" spans="1:3" x14ac:dyDescent="0.25">
      <c r="A594" s="234" t="s">
        <v>892</v>
      </c>
      <c r="B594" s="235">
        <f>'2022'!L39</f>
        <v>136831.46676083375</v>
      </c>
      <c r="C594" s="235">
        <f>'2022 (Cas)'!J41</f>
        <v>165393.8747954625</v>
      </c>
    </row>
    <row r="595" spans="1:3" x14ac:dyDescent="0.25">
      <c r="A595" s="234" t="s">
        <v>893</v>
      </c>
      <c r="B595" s="235">
        <f>'2022'!L40</f>
        <v>144756.83768289548</v>
      </c>
      <c r="C595" s="235">
        <f>'2022 (Cas)'!J42</f>
        <v>174973.59967177498</v>
      </c>
    </row>
    <row r="596" spans="1:3" x14ac:dyDescent="0.25">
      <c r="A596" s="234" t="s">
        <v>894</v>
      </c>
      <c r="B596" s="235">
        <f>'2022'!L41</f>
        <v>147401.94578027437</v>
      </c>
      <c r="C596" s="235">
        <f>'2022 (Cas)'!J43</f>
        <v>178170.85164776247</v>
      </c>
    </row>
    <row r="597" spans="1:3" x14ac:dyDescent="0.25">
      <c r="A597" s="234" t="s">
        <v>895</v>
      </c>
      <c r="B597" s="235">
        <f>'2022'!L42</f>
        <v>150044.56553513455</v>
      </c>
      <c r="C597" s="235">
        <f>'2022 (Cas)'!J44</f>
        <v>181365.09586083746</v>
      </c>
    </row>
    <row r="598" spans="1:3" x14ac:dyDescent="0.25">
      <c r="A598" s="234" t="s">
        <v>896</v>
      </c>
      <c r="B598" s="235">
        <f>'2022'!L43</f>
        <v>153344.10771493171</v>
      </c>
      <c r="C598" s="235">
        <f>'2022 (Cas)'!J45</f>
        <v>185353.38948281249</v>
      </c>
    </row>
    <row r="599" spans="1:3" x14ac:dyDescent="0.25">
      <c r="A599" s="234" t="s">
        <v>897</v>
      </c>
      <c r="B599" s="235">
        <f>'2022'!L44</f>
        <v>0</v>
      </c>
      <c r="C599" s="235">
        <f>'2022 (Cas)'!J46</f>
        <v>0</v>
      </c>
    </row>
    <row r="600" spans="1:3" x14ac:dyDescent="0.25">
      <c r="A600" s="234" t="s">
        <v>898</v>
      </c>
      <c r="B600" s="235">
        <f>'2022'!L45</f>
        <v>165509.61428885948</v>
      </c>
      <c r="C600" s="235">
        <f>'2022 (Cas)'!J47</f>
        <v>200058.34236202497</v>
      </c>
    </row>
    <row r="601" spans="1:3" x14ac:dyDescent="0.25">
      <c r="A601" s="234" t="s">
        <v>899</v>
      </c>
      <c r="B601" s="235">
        <f>'2022'!L46</f>
        <v>168791.73807102573</v>
      </c>
      <c r="C601" s="235">
        <f>'2022 (Cas)'!J48</f>
        <v>204025.5816436125</v>
      </c>
    </row>
    <row r="602" spans="1:3" x14ac:dyDescent="0.25">
      <c r="A602" s="234" t="s">
        <v>900</v>
      </c>
      <c r="B602" s="235">
        <f>'2022'!L47</f>
        <v>172073.86185319198</v>
      </c>
      <c r="C602" s="235">
        <f>'2022 (Cas)'!J49</f>
        <v>207992.82092520001</v>
      </c>
    </row>
    <row r="603" spans="1:3" x14ac:dyDescent="0.25">
      <c r="A603" s="234" t="s">
        <v>901</v>
      </c>
      <c r="B603" s="235">
        <f>'2022'!L48</f>
        <v>0</v>
      </c>
      <c r="C603" s="235">
        <f>'2022 (Cas)'!J50</f>
        <v>0</v>
      </c>
    </row>
    <row r="604" spans="1:3" x14ac:dyDescent="0.25">
      <c r="A604" s="234" t="s">
        <v>902</v>
      </c>
      <c r="B604" s="235">
        <f>'2022'!L49</f>
        <v>0</v>
      </c>
      <c r="C604" s="235">
        <f>'2022 (Cas)'!J51</f>
        <v>0</v>
      </c>
    </row>
    <row r="605" spans="1:3" x14ac:dyDescent="0.25">
      <c r="A605" s="234" t="s">
        <v>903</v>
      </c>
      <c r="B605" s="235">
        <f>'2022'!L50</f>
        <v>0</v>
      </c>
      <c r="C605" s="235">
        <f>'2022 (Cas)'!J52</f>
        <v>0</v>
      </c>
    </row>
    <row r="606" spans="1:3" x14ac:dyDescent="0.25">
      <c r="A606" s="234" t="s">
        <v>904</v>
      </c>
      <c r="B606" s="235">
        <f>'2022'!L51</f>
        <v>0</v>
      </c>
      <c r="C606" s="235">
        <f>'2022 (Cas)'!J53</f>
        <v>0</v>
      </c>
    </row>
    <row r="607" spans="1:3" x14ac:dyDescent="0.25">
      <c r="A607" s="234" t="s">
        <v>905</v>
      </c>
      <c r="B607" s="235">
        <f>'2022'!L52</f>
        <v>0</v>
      </c>
      <c r="C607" s="235">
        <f>'2022 (Cas)'!J54</f>
        <v>0</v>
      </c>
    </row>
    <row r="608" spans="1:3" x14ac:dyDescent="0.25">
      <c r="A608" s="234" t="s">
        <v>906</v>
      </c>
      <c r="B608" s="235">
        <f>'2022'!L53</f>
        <v>0</v>
      </c>
      <c r="C608" s="235">
        <f>'2022 (Cas)'!J55</f>
        <v>0</v>
      </c>
    </row>
    <row r="609" spans="1:3" x14ac:dyDescent="0.25">
      <c r="A609" s="234" t="s">
        <v>907</v>
      </c>
      <c r="B609" s="235">
        <f>'2022'!L54</f>
        <v>0</v>
      </c>
      <c r="C609" s="235">
        <f>'2022 (Cas)'!J56</f>
        <v>0</v>
      </c>
    </row>
    <row r="610" spans="1:3" x14ac:dyDescent="0.25">
      <c r="A610" s="234" t="s">
        <v>908</v>
      </c>
      <c r="B610" s="235">
        <f>'2022'!L55</f>
        <v>0</v>
      </c>
      <c r="C610" s="235">
        <f>'2022 (Cas)'!J57</f>
        <v>0</v>
      </c>
    </row>
    <row r="611" spans="1:3" x14ac:dyDescent="0.25">
      <c r="A611" s="234" t="s">
        <v>909</v>
      </c>
      <c r="B611" s="235">
        <f>'2022'!L56</f>
        <v>0</v>
      </c>
      <c r="C611" s="235">
        <f>'2022 (Cas)'!J58</f>
        <v>0</v>
      </c>
    </row>
    <row r="612" spans="1:3" x14ac:dyDescent="0.25">
      <c r="A612" s="234" t="s">
        <v>910</v>
      </c>
      <c r="B612" s="235">
        <f>'2022'!L57</f>
        <v>0</v>
      </c>
      <c r="C612" s="235">
        <f>'2022 (Cas)'!J59</f>
        <v>0</v>
      </c>
    </row>
    <row r="613" spans="1:3" x14ac:dyDescent="0.25">
      <c r="A613" s="234" t="s">
        <v>911</v>
      </c>
      <c r="B613" s="235">
        <f>'2022'!L58</f>
        <v>0</v>
      </c>
      <c r="C613" s="235">
        <f>'2022 (Cas)'!J60</f>
        <v>0</v>
      </c>
    </row>
    <row r="614" spans="1:3" x14ac:dyDescent="0.25">
      <c r="A614" s="234" t="s">
        <v>912</v>
      </c>
      <c r="B614" s="235">
        <f>'2022'!L59</f>
        <v>0</v>
      </c>
      <c r="C614" s="235">
        <f>'2022 (Cas)'!J61</f>
        <v>0</v>
      </c>
    </row>
    <row r="615" spans="1:3" x14ac:dyDescent="0.25">
      <c r="A615" s="234" t="s">
        <v>913</v>
      </c>
      <c r="B615" s="235">
        <f>'2022'!L60</f>
        <v>0</v>
      </c>
      <c r="C615" s="235">
        <f>'2022 (Cas)'!J62</f>
        <v>0</v>
      </c>
    </row>
    <row r="616" spans="1:3" x14ac:dyDescent="0.25">
      <c r="A616" s="234" t="s">
        <v>914</v>
      </c>
      <c r="B616" s="235">
        <f>'2022'!L61</f>
        <v>87165.394258826767</v>
      </c>
      <c r="C616" s="235">
        <f>'2022 (Cas)'!J63</f>
        <v>105360.43094341876</v>
      </c>
    </row>
    <row r="617" spans="1:3" x14ac:dyDescent="0.25">
      <c r="A617" s="234" t="s">
        <v>915</v>
      </c>
      <c r="B617" s="235">
        <f>'2022'!L62</f>
        <v>92144.567638746885</v>
      </c>
      <c r="C617" s="235">
        <f>'2022 (Cas)'!J64</f>
        <v>111378.96453133126</v>
      </c>
    </row>
    <row r="618" spans="1:3" x14ac:dyDescent="0.25">
      <c r="A618" s="234" t="s">
        <v>916</v>
      </c>
      <c r="B618" s="235">
        <f>'2022'!L63</f>
        <v>97124.985189926389</v>
      </c>
      <c r="C618" s="235">
        <f>'2022 (Cas)'!J65</f>
        <v>117399.00200069998</v>
      </c>
    </row>
    <row r="619" spans="1:3" x14ac:dyDescent="0.25">
      <c r="A619" s="234" t="s">
        <v>917</v>
      </c>
      <c r="B619" s="235">
        <f>'2022'!L64</f>
        <v>102104.15856984651</v>
      </c>
      <c r="C619" s="235">
        <f>'2022 (Cas)'!J66</f>
        <v>123417.53558861249</v>
      </c>
    </row>
    <row r="620" spans="1:3" x14ac:dyDescent="0.25">
      <c r="A620" s="234" t="s">
        <v>918</v>
      </c>
      <c r="B620" s="235">
        <f>'2022'!L65</f>
        <v>106155.18019029127</v>
      </c>
      <c r="C620" s="235">
        <f>'2022 (Cas)'!J67</f>
        <v>128314.17361016251</v>
      </c>
    </row>
    <row r="621" spans="1:3" x14ac:dyDescent="0.25">
      <c r="A621" s="234" t="s">
        <v>919</v>
      </c>
      <c r="B621" s="235">
        <f>'2022'!L66</f>
        <v>110198.73678317995</v>
      </c>
      <c r="C621" s="235">
        <f>'2022 (Cas)'!J68</f>
        <v>133201.78834297499</v>
      </c>
    </row>
    <row r="622" spans="1:3" x14ac:dyDescent="0.25">
      <c r="A622" s="234" t="s">
        <v>920</v>
      </c>
      <c r="B622" s="235">
        <f>'2022'!L67</f>
        <v>114246.02588984666</v>
      </c>
      <c r="C622" s="235">
        <f>'2022 (Cas)'!J69</f>
        <v>138093.91472015623</v>
      </c>
    </row>
    <row r="623" spans="1:3" x14ac:dyDescent="0.25">
      <c r="A623" s="234" t="s">
        <v>921</v>
      </c>
      <c r="B623" s="235">
        <f>'2022'!L68</f>
        <v>118287.09414021662</v>
      </c>
      <c r="C623" s="235">
        <f>'2022 (Cas)'!J70</f>
        <v>142978.52169005625</v>
      </c>
    </row>
    <row r="624" spans="1:3" x14ac:dyDescent="0.25">
      <c r="A624" s="234" t="s">
        <v>922</v>
      </c>
      <c r="B624" s="235">
        <f>'2022'!L69</f>
        <v>124515.41546452451</v>
      </c>
      <c r="C624" s="235">
        <f>'2022 (Cas)'!J71</f>
        <v>150506.95226004373</v>
      </c>
    </row>
    <row r="625" spans="1:3" x14ac:dyDescent="0.25">
      <c r="A625" s="234" t="s">
        <v>923</v>
      </c>
      <c r="B625" s="235">
        <f>'2022'!L70</f>
        <v>129184.79020086641</v>
      </c>
      <c r="C625" s="235">
        <f>'2022 (Cas)'!J72</f>
        <v>156151.01936535002</v>
      </c>
    </row>
    <row r="626" spans="1:3" x14ac:dyDescent="0.25">
      <c r="A626" s="234" t="s">
        <v>924</v>
      </c>
      <c r="B626" s="235">
        <f>'2022'!L71</f>
        <v>133857.89745098638</v>
      </c>
      <c r="C626" s="235">
        <f>'2022 (Cas)'!J73</f>
        <v>161799.598115025</v>
      </c>
    </row>
    <row r="627" spans="1:3" x14ac:dyDescent="0.25">
      <c r="A627" s="234" t="s">
        <v>925</v>
      </c>
      <c r="B627" s="235">
        <f>'2022'!L72</f>
        <v>138528.51635858757</v>
      </c>
      <c r="C627" s="235">
        <f>'2022 (Cas)'!J74</f>
        <v>167445.1691017875</v>
      </c>
    </row>
    <row r="628" spans="1:3" x14ac:dyDescent="0.25">
      <c r="A628" s="234" t="s">
        <v>926</v>
      </c>
      <c r="B628" s="235">
        <f>'2022'!L73</f>
        <v>143195.4027524108</v>
      </c>
      <c r="C628" s="235">
        <f>'2022 (Cas)'!J75</f>
        <v>173086.22844418127</v>
      </c>
    </row>
    <row r="629" spans="1:3" x14ac:dyDescent="0.25">
      <c r="A629" s="234" t="s">
        <v>927</v>
      </c>
      <c r="B629" s="235">
        <f>'2022'!L74</f>
        <v>147866.02166001205</v>
      </c>
      <c r="C629" s="235">
        <f>'2022 (Cas)'!J76</f>
        <v>178731.79943094376</v>
      </c>
    </row>
    <row r="630" spans="1:3" x14ac:dyDescent="0.25">
      <c r="A630" s="234" t="s">
        <v>928</v>
      </c>
      <c r="B630" s="235">
        <f>'2022'!L75</f>
        <v>152529.17554005719</v>
      </c>
      <c r="C630" s="235">
        <f>'2022 (Cas)'!J77</f>
        <v>184368.34712896874</v>
      </c>
    </row>
    <row r="631" spans="1:3" x14ac:dyDescent="0.25">
      <c r="A631" s="234" t="s">
        <v>929</v>
      </c>
      <c r="B631" s="235">
        <f>'2022'!L76</f>
        <v>157201.03861891778</v>
      </c>
      <c r="C631" s="235">
        <f>'2022 (Cas)'!J78</f>
        <v>190015.42199718751</v>
      </c>
    </row>
    <row r="632" spans="1:3" x14ac:dyDescent="0.25">
      <c r="A632" s="234" t="s">
        <v>930</v>
      </c>
      <c r="B632" s="235">
        <f>'2022'!L77</f>
        <v>161871.65752651906</v>
      </c>
      <c r="C632" s="235">
        <f>'2022 (Cas)'!J79</f>
        <v>195660.99298394998</v>
      </c>
    </row>
    <row r="633" spans="1:3" x14ac:dyDescent="0.25">
      <c r="A633" s="234" t="s">
        <v>931</v>
      </c>
      <c r="B633" s="235">
        <f>'2022'!L78</f>
        <v>166542.27643412029</v>
      </c>
      <c r="C633" s="235">
        <f>'2022 (Cas)'!J80</f>
        <v>201306.56397071248</v>
      </c>
    </row>
    <row r="634" spans="1:3" x14ac:dyDescent="0.25">
      <c r="A634" s="234" t="s">
        <v>932</v>
      </c>
      <c r="B634" s="235">
        <f>'2022'!L79</f>
        <v>171205.43031416545</v>
      </c>
      <c r="C634" s="235">
        <f>'2022 (Cas)'!J81</f>
        <v>206943.11166873755</v>
      </c>
    </row>
    <row r="635" spans="1:3" x14ac:dyDescent="0.25">
      <c r="A635" s="234" t="s">
        <v>933</v>
      </c>
      <c r="B635" s="235">
        <f>'2022'!L80</f>
        <v>175881.02590680411</v>
      </c>
      <c r="C635" s="235">
        <f>'2022 (Cas)'!J82</f>
        <v>212594.69818132505</v>
      </c>
    </row>
    <row r="636" spans="1:3" x14ac:dyDescent="0.25">
      <c r="A636" s="234" t="s">
        <v>934</v>
      </c>
      <c r="B636" s="235">
        <f>'2022'!L81</f>
        <v>183663.31713404058</v>
      </c>
      <c r="C636" s="235">
        <f>'2022 (Cas)'!J83</f>
        <v>222001.47669016875</v>
      </c>
    </row>
    <row r="637" spans="1:3" x14ac:dyDescent="0.25">
      <c r="A637" s="234" t="s">
        <v>935</v>
      </c>
      <c r="B637" s="235">
        <f>'2022'!L82</f>
        <v>189885.41760205169</v>
      </c>
      <c r="C637" s="235">
        <f>'2022 (Cas)'!J84</f>
        <v>229522.38785287499</v>
      </c>
    </row>
    <row r="638" spans="1:3" x14ac:dyDescent="0.25">
      <c r="A638" s="234" t="s">
        <v>936</v>
      </c>
      <c r="B638" s="235">
        <f>'2022'!L83</f>
        <v>196113.7389263596</v>
      </c>
      <c r="C638" s="235">
        <f>'2022 (Cas)'!J85</f>
        <v>237050.8184228625</v>
      </c>
    </row>
    <row r="639" spans="1:3" x14ac:dyDescent="0.25">
      <c r="A639" s="234" t="s">
        <v>937</v>
      </c>
      <c r="B639" s="235">
        <f>'2022'!L84</f>
        <v>202339.57190814882</v>
      </c>
      <c r="C639" s="235">
        <f>'2022 (Cas)'!J86</f>
        <v>244576.24122993753</v>
      </c>
    </row>
    <row r="640" spans="1:3" x14ac:dyDescent="0.25">
      <c r="A640" s="234" t="s">
        <v>938</v>
      </c>
      <c r="B640" s="235">
        <f>'2022'!L85</f>
        <v>236587.87416428613</v>
      </c>
      <c r="C640" s="235">
        <f>'2022 (Cas)'!J87</f>
        <v>285973.58607613121</v>
      </c>
    </row>
    <row r="641" spans="1:3" x14ac:dyDescent="0.25">
      <c r="A641" s="103" t="s">
        <v>232</v>
      </c>
      <c r="B641" s="94">
        <f>B1</f>
        <v>46936.457929809942</v>
      </c>
      <c r="C641" s="94">
        <f>C1</f>
        <v>57975.364818800008</v>
      </c>
    </row>
    <row r="642" spans="1:3" x14ac:dyDescent="0.25">
      <c r="A642" s="103" t="s">
        <v>233</v>
      </c>
      <c r="B642" s="94">
        <f t="shared" ref="B642:C705" si="0">B2</f>
        <v>47609.335855750855</v>
      </c>
      <c r="C642" s="94">
        <f t="shared" si="0"/>
        <v>58806.495776599993</v>
      </c>
    </row>
    <row r="643" spans="1:3" x14ac:dyDescent="0.25">
      <c r="A643" s="103" t="s">
        <v>234</v>
      </c>
      <c r="B643" s="94">
        <f t="shared" si="0"/>
        <v>48386.625873648132</v>
      </c>
      <c r="C643" s="94">
        <f t="shared" si="0"/>
        <v>59766.595331300006</v>
      </c>
    </row>
    <row r="644" spans="1:3" x14ac:dyDescent="0.25">
      <c r="A644" s="103" t="s">
        <v>235</v>
      </c>
      <c r="B644" s="94">
        <f t="shared" si="0"/>
        <v>52933.063507352388</v>
      </c>
      <c r="C644" s="94">
        <f t="shared" si="0"/>
        <v>65382.302013599998</v>
      </c>
    </row>
    <row r="645" spans="1:3" x14ac:dyDescent="0.25">
      <c r="A645" s="103" t="s">
        <v>236</v>
      </c>
      <c r="B645" s="94">
        <f t="shared" si="0"/>
        <v>54040.347297358625</v>
      </c>
      <c r="C645" s="94">
        <f t="shared" si="0"/>
        <v>66750.006022699992</v>
      </c>
    </row>
    <row r="646" spans="1:3" x14ac:dyDescent="0.25">
      <c r="A646" s="103" t="s">
        <v>237</v>
      </c>
      <c r="B646" s="94">
        <f t="shared" si="0"/>
        <v>55156.654354570965</v>
      </c>
      <c r="C646" s="94">
        <f t="shared" si="0"/>
        <v>68128.855466100009</v>
      </c>
    </row>
    <row r="647" spans="1:3" x14ac:dyDescent="0.25">
      <c r="A647" s="103" t="s">
        <v>238</v>
      </c>
      <c r="B647" s="94">
        <f t="shared" si="0"/>
        <v>56819.513596838748</v>
      </c>
      <c r="C647" s="94">
        <f t="shared" si="0"/>
        <v>70182.799787099997</v>
      </c>
    </row>
    <row r="648" spans="1:3" x14ac:dyDescent="0.25">
      <c r="A648" s="103" t="s">
        <v>239</v>
      </c>
      <c r="B648" s="94">
        <f t="shared" si="0"/>
        <v>57935.820654051073</v>
      </c>
      <c r="C648" s="94">
        <f t="shared" si="0"/>
        <v>71561.649230499999</v>
      </c>
    </row>
    <row r="649" spans="1:3" x14ac:dyDescent="0.25">
      <c r="A649" s="103" t="s">
        <v>240</v>
      </c>
      <c r="B649" s="94">
        <f t="shared" si="0"/>
        <v>58767.250275184968</v>
      </c>
      <c r="C649" s="94">
        <f t="shared" si="0"/>
        <v>72588.621391000008</v>
      </c>
    </row>
    <row r="650" spans="1:3" x14ac:dyDescent="0.25">
      <c r="A650" s="103" t="s">
        <v>241</v>
      </c>
      <c r="B650" s="94">
        <f t="shared" si="0"/>
        <v>59886.135408741909</v>
      </c>
      <c r="C650" s="94">
        <f t="shared" si="0"/>
        <v>73970.655244199996</v>
      </c>
    </row>
    <row r="651" spans="1:3" x14ac:dyDescent="0.25">
      <c r="A651" s="103" t="s">
        <v>242</v>
      </c>
      <c r="B651" s="94">
        <f t="shared" si="0"/>
        <v>61564.463109077296</v>
      </c>
      <c r="C651" s="94">
        <f t="shared" si="0"/>
        <v>76043.706024000014</v>
      </c>
    </row>
    <row r="652" spans="1:3" x14ac:dyDescent="0.25">
      <c r="A652" s="103" t="s">
        <v>243</v>
      </c>
      <c r="B652" s="94">
        <f t="shared" si="0"/>
        <v>63240.212733068096</v>
      </c>
      <c r="C652" s="94">
        <f t="shared" si="0"/>
        <v>78113.572394000003</v>
      </c>
    </row>
    <row r="653" spans="1:3" x14ac:dyDescent="0.25">
      <c r="A653" s="103" t="s">
        <v>244</v>
      </c>
      <c r="B653" s="94">
        <f t="shared" si="0"/>
        <v>64919.829471575802</v>
      </c>
      <c r="C653" s="94">
        <f t="shared" si="0"/>
        <v>80188.215378699999</v>
      </c>
    </row>
    <row r="654" spans="1:3" x14ac:dyDescent="0.25">
      <c r="A654" s="103" t="s">
        <v>245</v>
      </c>
      <c r="B654" s="94">
        <f t="shared" si="0"/>
        <v>66595.579095566602</v>
      </c>
      <c r="C654" s="94">
        <f t="shared" si="0"/>
        <v>82258.081748700002</v>
      </c>
    </row>
    <row r="655" spans="1:3" x14ac:dyDescent="0.25">
      <c r="A655" s="103" t="s">
        <v>246</v>
      </c>
      <c r="B655" s="94">
        <f t="shared" si="0"/>
        <v>69390.213853114328</v>
      </c>
      <c r="C655" s="94">
        <f t="shared" si="0"/>
        <v>85709.981971900008</v>
      </c>
    </row>
    <row r="656" spans="1:3" x14ac:dyDescent="0.25">
      <c r="A656" s="103" t="s">
        <v>247</v>
      </c>
      <c r="B656" s="94">
        <f t="shared" si="0"/>
        <v>71069.830591622027</v>
      </c>
      <c r="C656" s="94">
        <f t="shared" si="0"/>
        <v>87784.624956600004</v>
      </c>
    </row>
    <row r="657" spans="1:3" x14ac:dyDescent="0.25">
      <c r="A657" s="103" t="s">
        <v>248</v>
      </c>
      <c r="B657" s="94">
        <f t="shared" si="0"/>
        <v>72464.569894051296</v>
      </c>
      <c r="C657" s="94">
        <f t="shared" si="0"/>
        <v>89507.390658399978</v>
      </c>
    </row>
    <row r="658" spans="1:3" x14ac:dyDescent="0.25">
      <c r="A658" s="103" t="s">
        <v>249</v>
      </c>
      <c r="B658" s="94">
        <f t="shared" si="0"/>
        <v>73861.887272825159</v>
      </c>
      <c r="C658" s="94">
        <f t="shared" si="0"/>
        <v>91233.340769999995</v>
      </c>
    </row>
    <row r="659" spans="1:3" x14ac:dyDescent="0.25">
      <c r="A659" s="103" t="s">
        <v>250</v>
      </c>
      <c r="B659" s="94">
        <f t="shared" si="0"/>
        <v>74982.061444554391</v>
      </c>
      <c r="C659" s="94">
        <f t="shared" si="0"/>
        <v>92616.966828100005</v>
      </c>
    </row>
    <row r="660" spans="1:3" x14ac:dyDescent="0.25">
      <c r="A660" s="103" t="s">
        <v>251</v>
      </c>
      <c r="B660" s="94">
        <f t="shared" si="0"/>
        <v>77215.964597151353</v>
      </c>
      <c r="C660" s="94">
        <f t="shared" si="0"/>
        <v>95376.257919800002</v>
      </c>
    </row>
    <row r="661" spans="1:3" x14ac:dyDescent="0.25">
      <c r="A661" s="103" t="s">
        <v>252</v>
      </c>
      <c r="B661" s="94">
        <f t="shared" si="0"/>
        <v>80014.466469215986</v>
      </c>
      <c r="C661" s="94">
        <f t="shared" si="0"/>
        <v>98832.934757700015</v>
      </c>
    </row>
    <row r="662" spans="1:3" x14ac:dyDescent="0.25">
      <c r="A662" s="103" t="s">
        <v>253</v>
      </c>
      <c r="B662" s="94">
        <f t="shared" si="0"/>
        <v>83371.121869886789</v>
      </c>
      <c r="C662" s="94">
        <f t="shared" si="0"/>
        <v>102979.03631729999</v>
      </c>
    </row>
    <row r="663" spans="1:3" x14ac:dyDescent="0.25">
      <c r="A663" s="103" t="s">
        <v>254</v>
      </c>
      <c r="B663" s="94">
        <f t="shared" si="0"/>
        <v>86163.178551089921</v>
      </c>
      <c r="C663" s="94">
        <f t="shared" si="0"/>
        <v>106427.75213069998</v>
      </c>
    </row>
    <row r="664" spans="1:3" x14ac:dyDescent="0.25">
      <c r="A664" s="103" t="s">
        <v>255</v>
      </c>
      <c r="B664" s="94">
        <f t="shared" si="0"/>
        <v>87840.217213253025</v>
      </c>
      <c r="C664" s="94">
        <f t="shared" si="0"/>
        <v>108499.21070560001</v>
      </c>
    </row>
    <row r="665" spans="1:3" x14ac:dyDescent="0.25">
      <c r="A665" s="103" t="s">
        <v>256</v>
      </c>
      <c r="B665" s="94">
        <f t="shared" si="0"/>
        <v>89515.966837243832</v>
      </c>
      <c r="C665" s="94">
        <f t="shared" si="0"/>
        <v>110569.07707560001</v>
      </c>
    </row>
    <row r="666" spans="1:3" x14ac:dyDescent="0.25">
      <c r="A666" s="103" t="s">
        <v>257</v>
      </c>
      <c r="B666" s="94">
        <f t="shared" si="0"/>
        <v>91195.583575751501</v>
      </c>
      <c r="C666" s="94">
        <f t="shared" si="0"/>
        <v>112643.72006029999</v>
      </c>
    </row>
    <row r="667" spans="1:3" x14ac:dyDescent="0.25">
      <c r="A667" s="103" t="s">
        <v>258</v>
      </c>
      <c r="B667" s="94">
        <f t="shared" si="0"/>
        <v>94549.66090007771</v>
      </c>
      <c r="C667" s="94">
        <f t="shared" si="0"/>
        <v>116786.63721010003</v>
      </c>
    </row>
    <row r="668" spans="1:3" x14ac:dyDescent="0.25">
      <c r="A668" s="103" t="s">
        <v>259</v>
      </c>
      <c r="B668" s="94">
        <f t="shared" si="0"/>
        <v>97902.449186231592</v>
      </c>
      <c r="C668" s="94">
        <f t="shared" si="0"/>
        <v>120927.96215499999</v>
      </c>
    </row>
    <row r="669" spans="1:3" x14ac:dyDescent="0.25">
      <c r="A669" s="103" t="s">
        <v>260</v>
      </c>
      <c r="B669" s="94">
        <f t="shared" si="0"/>
        <v>101257.81554873011</v>
      </c>
      <c r="C669" s="94">
        <f t="shared" si="0"/>
        <v>125072.47150970004</v>
      </c>
    </row>
    <row r="670" spans="1:3" x14ac:dyDescent="0.25">
      <c r="A670" s="103" t="s">
        <v>261</v>
      </c>
      <c r="B670" s="94">
        <f t="shared" si="0"/>
        <v>105168.75736349015</v>
      </c>
      <c r="C670" s="94">
        <f t="shared" si="0"/>
        <v>129903.22117629999</v>
      </c>
    </row>
    <row r="671" spans="1:3" x14ac:dyDescent="0.25">
      <c r="A671" s="103" t="s">
        <v>262</v>
      </c>
      <c r="B671" s="94">
        <f t="shared" si="0"/>
        <v>105729.48896844093</v>
      </c>
      <c r="C671" s="94">
        <f t="shared" si="0"/>
        <v>130595.8303078</v>
      </c>
    </row>
    <row r="672" spans="1:3" x14ac:dyDescent="0.25">
      <c r="A672" s="103" t="s">
        <v>263</v>
      </c>
      <c r="B672" s="94">
        <f t="shared" si="0"/>
        <v>109083.56629276712</v>
      </c>
      <c r="C672" s="94">
        <f t="shared" si="0"/>
        <v>134738.74745760002</v>
      </c>
    </row>
    <row r="673" spans="1:3" x14ac:dyDescent="0.25">
      <c r="A673" s="103" t="s">
        <v>264</v>
      </c>
      <c r="B673" s="94">
        <f t="shared" si="0"/>
        <v>112442.7997697825</v>
      </c>
      <c r="C673" s="94">
        <f t="shared" si="0"/>
        <v>138888.03342699999</v>
      </c>
    </row>
    <row r="674" spans="1:3" x14ac:dyDescent="0.25">
      <c r="A674" s="103" t="s">
        <v>265</v>
      </c>
      <c r="B674" s="94">
        <f t="shared" si="0"/>
        <v>115793.00997959181</v>
      </c>
      <c r="C674" s="94">
        <f t="shared" si="0"/>
        <v>143026.1739621</v>
      </c>
    </row>
    <row r="675" spans="1:3" x14ac:dyDescent="0.25">
      <c r="A675" s="103" t="s">
        <v>266</v>
      </c>
      <c r="B675" s="94">
        <f t="shared" si="0"/>
        <v>122502.45366641652</v>
      </c>
      <c r="C675" s="94">
        <f t="shared" si="0"/>
        <v>151313.60046660001</v>
      </c>
    </row>
    <row r="676" spans="1:3" x14ac:dyDescent="0.25">
      <c r="A676" s="103" t="s">
        <v>267</v>
      </c>
      <c r="B676" s="94">
        <f t="shared" si="0"/>
        <v>124737.64585718578</v>
      </c>
      <c r="C676" s="94">
        <f t="shared" si="0"/>
        <v>154074.4837632</v>
      </c>
    </row>
    <row r="677" spans="1:3" x14ac:dyDescent="0.25">
      <c r="A677" s="103" t="s">
        <v>268</v>
      </c>
      <c r="B677" s="94">
        <f t="shared" si="0"/>
        <v>126976.70516247192</v>
      </c>
      <c r="C677" s="94">
        <f t="shared" si="0"/>
        <v>156840.14367449997</v>
      </c>
    </row>
    <row r="678" spans="1:3" x14ac:dyDescent="0.25">
      <c r="A678" s="103" t="s">
        <v>269</v>
      </c>
      <c r="B678" s="94">
        <f t="shared" si="0"/>
        <v>129768.76184367506</v>
      </c>
      <c r="C678" s="94">
        <f t="shared" si="0"/>
        <v>160288.85948790002</v>
      </c>
    </row>
    <row r="679" spans="1:3" x14ac:dyDescent="0.25">
      <c r="A679" s="103" t="s">
        <v>270</v>
      </c>
      <c r="B679" s="94">
        <f t="shared" si="0"/>
        <v>132565.9746775674</v>
      </c>
      <c r="C679" s="94">
        <f t="shared" si="0"/>
        <v>163743.94412090001</v>
      </c>
    </row>
    <row r="680" spans="1:3" x14ac:dyDescent="0.25">
      <c r="A680" s="103" t="s">
        <v>271</v>
      </c>
      <c r="B680" s="94">
        <f t="shared" si="0"/>
        <v>140063.02068766774</v>
      </c>
      <c r="C680" s="94">
        <f t="shared" si="0"/>
        <v>173004.20781930001</v>
      </c>
    </row>
    <row r="681" spans="1:3" x14ac:dyDescent="0.25">
      <c r="A681" s="103" t="s">
        <v>272</v>
      </c>
      <c r="B681" s="94">
        <f t="shared" si="0"/>
        <v>142840.89794897559</v>
      </c>
      <c r="C681" s="94">
        <f t="shared" si="0"/>
        <v>176435.40937880002</v>
      </c>
    </row>
    <row r="682" spans="1:3" x14ac:dyDescent="0.25">
      <c r="A682" s="103" t="s">
        <v>273</v>
      </c>
      <c r="B682" s="94">
        <f t="shared" si="0"/>
        <v>145618.77521028338</v>
      </c>
      <c r="C682" s="94">
        <f t="shared" si="0"/>
        <v>179866.6109383</v>
      </c>
    </row>
    <row r="683" spans="1:3" x14ac:dyDescent="0.25">
      <c r="A683" s="103" t="s">
        <v>274</v>
      </c>
      <c r="B683" s="94">
        <f t="shared" si="0"/>
        <v>147322.88367406483</v>
      </c>
      <c r="C683" s="94">
        <f t="shared" si="0"/>
        <v>181971.50581609996</v>
      </c>
    </row>
    <row r="684" spans="1:3" x14ac:dyDescent="0.25">
      <c r="A684" s="103" t="s">
        <v>275</v>
      </c>
      <c r="B684" s="94">
        <f t="shared" si="0"/>
        <v>150247.71128701491</v>
      </c>
      <c r="C684" s="94">
        <f t="shared" si="0"/>
        <v>185584.2187342</v>
      </c>
    </row>
    <row r="685" spans="1:3" x14ac:dyDescent="0.25">
      <c r="A685" s="103" t="s">
        <v>276</v>
      </c>
      <c r="B685" s="94">
        <f t="shared" si="0"/>
        <v>153130.00064027909</v>
      </c>
      <c r="C685" s="94">
        <f t="shared" si="0"/>
        <v>189144.38889059998</v>
      </c>
    </row>
    <row r="686" spans="1:3" x14ac:dyDescent="0.25">
      <c r="A686" s="103" t="s">
        <v>277</v>
      </c>
      <c r="B686" s="94">
        <f t="shared" si="0"/>
        <v>157796.31882400729</v>
      </c>
      <c r="C686" s="94">
        <f t="shared" si="0"/>
        <v>194908.17062860003</v>
      </c>
    </row>
    <row r="687" spans="1:3" x14ac:dyDescent="0.25">
      <c r="A687" s="103" t="s">
        <v>278</v>
      </c>
      <c r="B687" s="94">
        <f t="shared" si="0"/>
        <v>160933.837735387</v>
      </c>
      <c r="C687" s="94">
        <f t="shared" si="0"/>
        <v>198783.59735520001</v>
      </c>
    </row>
    <row r="688" spans="1:3" x14ac:dyDescent="0.25">
      <c r="A688" s="103" t="s">
        <v>279</v>
      </c>
      <c r="B688" s="94">
        <f t="shared" si="0"/>
        <v>164075.22376128362</v>
      </c>
      <c r="C688" s="94">
        <f t="shared" si="0"/>
        <v>202663.80069650005</v>
      </c>
    </row>
    <row r="689" spans="1:3" x14ac:dyDescent="0.25">
      <c r="A689" s="103" t="s">
        <v>280</v>
      </c>
      <c r="B689" s="94">
        <f t="shared" si="0"/>
        <v>168274.91012663895</v>
      </c>
      <c r="C689" s="94">
        <f t="shared" si="0"/>
        <v>207851.20426069997</v>
      </c>
    </row>
    <row r="690" spans="1:3" x14ac:dyDescent="0.25">
      <c r="A690" s="103" t="s">
        <v>281</v>
      </c>
      <c r="B690" s="94">
        <f t="shared" si="0"/>
        <v>171623.831298276</v>
      </c>
      <c r="C690" s="94">
        <f t="shared" si="0"/>
        <v>211987.75259090003</v>
      </c>
    </row>
    <row r="691" spans="1:3" x14ac:dyDescent="0.25">
      <c r="A691" s="103" t="s">
        <v>282</v>
      </c>
      <c r="B691" s="94">
        <f t="shared" si="0"/>
        <v>174972.75246991296</v>
      </c>
      <c r="C691" s="94">
        <f t="shared" si="0"/>
        <v>216124.30092109996</v>
      </c>
    </row>
    <row r="692" spans="1:3" x14ac:dyDescent="0.25">
      <c r="A692" s="103" t="s">
        <v>283</v>
      </c>
      <c r="B692" s="94">
        <f t="shared" si="0"/>
        <v>192758.9011713168</v>
      </c>
      <c r="C692" s="94">
        <f t="shared" si="0"/>
        <v>238093.54413129998</v>
      </c>
    </row>
    <row r="693" spans="1:3" x14ac:dyDescent="0.25">
      <c r="A693" s="103" t="s">
        <v>284</v>
      </c>
      <c r="B693" s="94">
        <f t="shared" si="0"/>
        <v>202219.15231783103</v>
      </c>
      <c r="C693" s="94">
        <f t="shared" si="0"/>
        <v>249778.7358924</v>
      </c>
    </row>
    <row r="694" spans="1:3" x14ac:dyDescent="0.25">
      <c r="A694" s="103" t="s">
        <v>285</v>
      </c>
      <c r="B694" s="94">
        <f t="shared" si="0"/>
        <v>206262.86506433811</v>
      </c>
      <c r="C694" s="94">
        <f t="shared" si="0"/>
        <v>254773.48266370007</v>
      </c>
    </row>
    <row r="695" spans="1:3" x14ac:dyDescent="0.25">
      <c r="A695" s="103" t="s">
        <v>286</v>
      </c>
      <c r="B695" s="94">
        <f t="shared" si="0"/>
        <v>210311.73396353432</v>
      </c>
      <c r="C695" s="94">
        <f t="shared" si="0"/>
        <v>259774.59825460002</v>
      </c>
    </row>
    <row r="696" spans="1:3" x14ac:dyDescent="0.25">
      <c r="A696" s="103" t="s">
        <v>287</v>
      </c>
      <c r="B696" s="94">
        <f t="shared" si="0"/>
        <v>73763.920371730317</v>
      </c>
      <c r="C696" s="94">
        <f t="shared" si="0"/>
        <v>91112.333197600004</v>
      </c>
    </row>
    <row r="697" spans="1:3" x14ac:dyDescent="0.25">
      <c r="A697" s="103" t="s">
        <v>288</v>
      </c>
      <c r="B697" s="94">
        <f t="shared" si="0"/>
        <v>77975.20808063641</v>
      </c>
      <c r="C697" s="94">
        <f t="shared" si="0"/>
        <v>96314.066605899992</v>
      </c>
    </row>
    <row r="698" spans="1:3" x14ac:dyDescent="0.25">
      <c r="A698" s="103" t="s">
        <v>289</v>
      </c>
      <c r="B698" s="94">
        <f t="shared" si="0"/>
        <v>82191.651942231721</v>
      </c>
      <c r="C698" s="94">
        <f t="shared" si="0"/>
        <v>101522.16883379998</v>
      </c>
    </row>
    <row r="699" spans="1:3" x14ac:dyDescent="0.25">
      <c r="A699" s="103" t="s">
        <v>290</v>
      </c>
      <c r="B699" s="94">
        <f t="shared" si="0"/>
        <v>86405.517727482438</v>
      </c>
      <c r="C699" s="94">
        <f t="shared" si="0"/>
        <v>106727.08665190003</v>
      </c>
    </row>
    <row r="700" spans="1:3" x14ac:dyDescent="0.25">
      <c r="A700" s="103" t="s">
        <v>291</v>
      </c>
      <c r="B700" s="94">
        <f t="shared" si="0"/>
        <v>89833.070227629782</v>
      </c>
      <c r="C700" s="94">
        <f t="shared" si="0"/>
        <v>110960.75948100004</v>
      </c>
    </row>
    <row r="701" spans="1:3" x14ac:dyDescent="0.25">
      <c r="A701" s="103" t="s">
        <v>292</v>
      </c>
      <c r="B701" s="94">
        <f t="shared" si="0"/>
        <v>93254.177536915609</v>
      </c>
      <c r="C701" s="94">
        <f t="shared" si="0"/>
        <v>115186.47128560001</v>
      </c>
    </row>
    <row r="702" spans="1:3" x14ac:dyDescent="0.25">
      <c r="A702" s="103" t="s">
        <v>293</v>
      </c>
      <c r="B702" s="94">
        <f t="shared" si="0"/>
        <v>96680.440998890612</v>
      </c>
      <c r="C702" s="94">
        <f t="shared" si="0"/>
        <v>119418.55190979999</v>
      </c>
    </row>
    <row r="703" spans="1:3" x14ac:dyDescent="0.25">
      <c r="A703" s="103" t="s">
        <v>294</v>
      </c>
      <c r="B703" s="94">
        <f t="shared" si="0"/>
        <v>100101.54830817645</v>
      </c>
      <c r="C703" s="94">
        <f t="shared" si="0"/>
        <v>123644.2637144</v>
      </c>
    </row>
    <row r="704" spans="1:3" x14ac:dyDescent="0.25">
      <c r="A704" s="103" t="s">
        <v>295</v>
      </c>
      <c r="B704" s="94">
        <f t="shared" si="0"/>
        <v>105371.13635654136</v>
      </c>
      <c r="C704" s="94">
        <f t="shared" si="0"/>
        <v>130153.19734560003</v>
      </c>
    </row>
    <row r="705" spans="1:3" x14ac:dyDescent="0.25">
      <c r="A705" s="103" t="s">
        <v>296</v>
      </c>
      <c r="B705" s="94">
        <f t="shared" si="0"/>
        <v>109323.32739281504</v>
      </c>
      <c r="C705" s="94">
        <f t="shared" si="0"/>
        <v>135034.89756900002</v>
      </c>
    </row>
    <row r="706" spans="1:3" x14ac:dyDescent="0.25">
      <c r="A706" s="103" t="s">
        <v>297</v>
      </c>
      <c r="B706" s="94">
        <f t="shared" ref="B706:C769" si="1">B66</f>
        <v>113276.80746726102</v>
      </c>
      <c r="C706" s="94">
        <f t="shared" si="1"/>
        <v>139918.18999730001</v>
      </c>
    </row>
    <row r="707" spans="1:3" x14ac:dyDescent="0.25">
      <c r="A707" s="103" t="s">
        <v>298</v>
      </c>
      <c r="B707" s="94">
        <f t="shared" si="1"/>
        <v>117228.99850353471</v>
      </c>
      <c r="C707" s="94">
        <f t="shared" si="1"/>
        <v>144799.89022070001</v>
      </c>
    </row>
    <row r="708" spans="1:3" x14ac:dyDescent="0.25">
      <c r="A708" s="103" t="s">
        <v>299</v>
      </c>
      <c r="B708" s="94">
        <f t="shared" si="1"/>
        <v>121178.61146346378</v>
      </c>
      <c r="C708" s="94">
        <f t="shared" si="1"/>
        <v>149678.40603430002</v>
      </c>
    </row>
    <row r="709" spans="1:3" x14ac:dyDescent="0.25">
      <c r="A709" s="103" t="s">
        <v>300</v>
      </c>
      <c r="B709" s="94">
        <f t="shared" si="1"/>
        <v>125132.09153790977</v>
      </c>
      <c r="C709" s="94">
        <f t="shared" si="1"/>
        <v>154561.6984626</v>
      </c>
    </row>
    <row r="710" spans="1:3" x14ac:dyDescent="0.25">
      <c r="A710" s="103" t="s">
        <v>301</v>
      </c>
      <c r="B710" s="94">
        <f t="shared" si="1"/>
        <v>129079.12642149425</v>
      </c>
      <c r="C710" s="94">
        <f t="shared" si="1"/>
        <v>159437.0298664</v>
      </c>
    </row>
    <row r="711" spans="1:3" x14ac:dyDescent="0.25">
      <c r="A711" s="103" t="s">
        <v>302</v>
      </c>
      <c r="B711" s="94">
        <f t="shared" si="1"/>
        <v>133032.60649594024</v>
      </c>
      <c r="C711" s="94">
        <f t="shared" si="1"/>
        <v>164320.32229470002</v>
      </c>
    </row>
    <row r="712" spans="1:3" x14ac:dyDescent="0.25">
      <c r="A712" s="103" t="s">
        <v>303</v>
      </c>
      <c r="B712" s="94">
        <f t="shared" si="1"/>
        <v>136984.79753221391</v>
      </c>
      <c r="C712" s="94">
        <f t="shared" si="1"/>
        <v>169202.02251809998</v>
      </c>
    </row>
    <row r="713" spans="1:3" x14ac:dyDescent="0.25">
      <c r="A713" s="103" t="s">
        <v>304</v>
      </c>
      <c r="B713" s="94">
        <f t="shared" si="1"/>
        <v>140935.69953031532</v>
      </c>
      <c r="C713" s="94">
        <f t="shared" si="1"/>
        <v>174082.13053660002</v>
      </c>
    </row>
    <row r="714" spans="1:3" x14ac:dyDescent="0.25">
      <c r="A714" s="103" t="s">
        <v>305</v>
      </c>
      <c r="B714" s="94">
        <f t="shared" si="1"/>
        <v>144885.31249024434</v>
      </c>
      <c r="C714" s="94">
        <f t="shared" si="1"/>
        <v>178960.64635020006</v>
      </c>
    </row>
    <row r="715" spans="1:3" x14ac:dyDescent="0.25">
      <c r="A715" s="103" t="s">
        <v>306</v>
      </c>
      <c r="B715" s="94">
        <f t="shared" si="1"/>
        <v>148838.79256469035</v>
      </c>
      <c r="C715" s="94">
        <f t="shared" si="1"/>
        <v>183843.93877849999</v>
      </c>
    </row>
    <row r="716" spans="1:3" x14ac:dyDescent="0.25">
      <c r="A716" s="103" t="s">
        <v>307</v>
      </c>
      <c r="B716" s="94">
        <f t="shared" si="1"/>
        <v>155424.48858697418</v>
      </c>
      <c r="C716" s="94">
        <f t="shared" si="1"/>
        <v>191978.51361259999</v>
      </c>
    </row>
    <row r="717" spans="1:3" x14ac:dyDescent="0.25">
      <c r="A717" s="103" t="s">
        <v>308</v>
      </c>
      <c r="B717" s="94">
        <f t="shared" si="1"/>
        <v>160691.4985589945</v>
      </c>
      <c r="C717" s="94">
        <f t="shared" si="1"/>
        <v>198484.26283400005</v>
      </c>
    </row>
    <row r="718" spans="1:3" x14ac:dyDescent="0.25">
      <c r="A718" s="103" t="s">
        <v>309</v>
      </c>
      <c r="B718" s="94">
        <f t="shared" si="1"/>
        <v>165962.37564553169</v>
      </c>
      <c r="C718" s="94">
        <f t="shared" si="1"/>
        <v>204994.78867009998</v>
      </c>
    </row>
    <row r="719" spans="1:3" x14ac:dyDescent="0.25">
      <c r="A719" s="103" t="s">
        <v>310</v>
      </c>
      <c r="B719" s="94">
        <f t="shared" si="1"/>
        <v>171231.9636938966</v>
      </c>
      <c r="C719" s="94">
        <f t="shared" si="1"/>
        <v>211503.72230130003</v>
      </c>
    </row>
    <row r="720" spans="1:3" x14ac:dyDescent="0.25">
      <c r="A720" s="103" t="s">
        <v>311</v>
      </c>
      <c r="B720" s="94">
        <f t="shared" si="1"/>
        <v>200213.40892173132</v>
      </c>
      <c r="C720" s="94">
        <f t="shared" si="1"/>
        <v>247301.26506800004</v>
      </c>
    </row>
    <row r="721" spans="1:3" x14ac:dyDescent="0.25">
      <c r="A721" s="103" t="s">
        <v>312</v>
      </c>
      <c r="B721" s="94">
        <f t="shared" si="1"/>
        <v>48344.551667704247</v>
      </c>
      <c r="C721" s="94">
        <f t="shared" si="1"/>
        <v>59714.625763364005</v>
      </c>
    </row>
    <row r="722" spans="1:3" x14ac:dyDescent="0.25">
      <c r="A722" s="103" t="s">
        <v>313</v>
      </c>
      <c r="B722" s="94">
        <f t="shared" si="1"/>
        <v>49037.615931423381</v>
      </c>
      <c r="C722" s="94">
        <f t="shared" si="1"/>
        <v>60570.690649897995</v>
      </c>
    </row>
    <row r="723" spans="1:3" x14ac:dyDescent="0.25">
      <c r="A723" s="103" t="s">
        <v>314</v>
      </c>
      <c r="B723" s="94">
        <f t="shared" si="1"/>
        <v>49838.224649857577</v>
      </c>
      <c r="C723" s="94">
        <f t="shared" si="1"/>
        <v>61559.593191239001</v>
      </c>
    </row>
    <row r="724" spans="1:3" x14ac:dyDescent="0.25">
      <c r="A724" s="103" t="s">
        <v>315</v>
      </c>
      <c r="B724" s="94">
        <f t="shared" si="1"/>
        <v>54521.055412572969</v>
      </c>
      <c r="C724" s="94">
        <f t="shared" si="1"/>
        <v>67343.771074007993</v>
      </c>
    </row>
    <row r="725" spans="1:3" x14ac:dyDescent="0.25">
      <c r="A725" s="103" t="s">
        <v>316</v>
      </c>
      <c r="B725" s="94">
        <f t="shared" si="1"/>
        <v>55661.557716279371</v>
      </c>
      <c r="C725" s="94">
        <f t="shared" si="1"/>
        <v>68752.506203380995</v>
      </c>
    </row>
    <row r="726" spans="1:3" x14ac:dyDescent="0.25">
      <c r="A726" s="103" t="s">
        <v>317</v>
      </c>
      <c r="B726" s="94">
        <f t="shared" si="1"/>
        <v>56811.353985208101</v>
      </c>
      <c r="C726" s="94">
        <f t="shared" si="1"/>
        <v>70172.721130083024</v>
      </c>
    </row>
    <row r="727" spans="1:3" x14ac:dyDescent="0.25">
      <c r="A727" s="103" t="s">
        <v>318</v>
      </c>
      <c r="B727" s="94">
        <f t="shared" si="1"/>
        <v>58524.099004743926</v>
      </c>
      <c r="C727" s="94">
        <f t="shared" si="1"/>
        <v>72288.283780713013</v>
      </c>
    </row>
    <row r="728" spans="1:3" x14ac:dyDescent="0.25">
      <c r="A728" s="103" t="s">
        <v>319</v>
      </c>
      <c r="B728" s="94">
        <f t="shared" si="1"/>
        <v>59673.895273672606</v>
      </c>
      <c r="C728" s="94">
        <f t="shared" si="1"/>
        <v>73708.498707414998</v>
      </c>
    </row>
    <row r="729" spans="1:3" x14ac:dyDescent="0.25">
      <c r="A729" s="103" t="s">
        <v>320</v>
      </c>
      <c r="B729" s="94">
        <f t="shared" si="1"/>
        <v>60530.267783440526</v>
      </c>
      <c r="C729" s="94">
        <f t="shared" si="1"/>
        <v>74766.280032730006</v>
      </c>
    </row>
    <row r="730" spans="1:3" x14ac:dyDescent="0.25">
      <c r="A730" s="103" t="s">
        <v>321</v>
      </c>
      <c r="B730" s="94">
        <f t="shared" si="1"/>
        <v>61682.719471004159</v>
      </c>
      <c r="C730" s="94">
        <f t="shared" si="1"/>
        <v>76189.774901526005</v>
      </c>
    </row>
    <row r="731" spans="1:3" x14ac:dyDescent="0.25">
      <c r="A731" s="103" t="s">
        <v>322</v>
      </c>
      <c r="B731" s="94">
        <f t="shared" si="1"/>
        <v>63411.397002349622</v>
      </c>
      <c r="C731" s="94">
        <f t="shared" si="1"/>
        <v>78325.017204720003</v>
      </c>
    </row>
    <row r="732" spans="1:3" x14ac:dyDescent="0.25">
      <c r="A732" s="103" t="s">
        <v>323</v>
      </c>
      <c r="B732" s="94">
        <f t="shared" si="1"/>
        <v>65137.41911506014</v>
      </c>
      <c r="C732" s="94">
        <f t="shared" si="1"/>
        <v>80456.979565819987</v>
      </c>
    </row>
    <row r="733" spans="1:3" x14ac:dyDescent="0.25">
      <c r="A733" s="103" t="s">
        <v>324</v>
      </c>
      <c r="B733" s="94">
        <f t="shared" si="1"/>
        <v>66867.42435572308</v>
      </c>
      <c r="C733" s="94">
        <f t="shared" si="1"/>
        <v>82593.861840061014</v>
      </c>
    </row>
    <row r="734" spans="1:3" x14ac:dyDescent="0.25">
      <c r="A734" s="103" t="s">
        <v>325</v>
      </c>
      <c r="B734" s="94">
        <f t="shared" si="1"/>
        <v>68593.446468433598</v>
      </c>
      <c r="C734" s="94">
        <f t="shared" si="1"/>
        <v>84725.824201161013</v>
      </c>
    </row>
    <row r="735" spans="1:3" x14ac:dyDescent="0.25">
      <c r="A735" s="103" t="s">
        <v>326</v>
      </c>
      <c r="B735" s="94">
        <f t="shared" si="1"/>
        <v>71471.920268707763</v>
      </c>
      <c r="C735" s="94">
        <f t="shared" si="1"/>
        <v>88281.281431056996</v>
      </c>
    </row>
    <row r="736" spans="1:3" x14ac:dyDescent="0.25">
      <c r="A736" s="103" t="s">
        <v>327</v>
      </c>
      <c r="B736" s="94">
        <f t="shared" si="1"/>
        <v>73201.925509370674</v>
      </c>
      <c r="C736" s="94">
        <f t="shared" si="1"/>
        <v>90418.163705298008</v>
      </c>
    </row>
    <row r="737" spans="1:3" x14ac:dyDescent="0.25">
      <c r="A737" s="103" t="s">
        <v>328</v>
      </c>
      <c r="B737" s="94">
        <f t="shared" si="1"/>
        <v>74638.506990872833</v>
      </c>
      <c r="C737" s="94">
        <f t="shared" si="1"/>
        <v>92192.612378152</v>
      </c>
    </row>
    <row r="738" spans="1:3" x14ac:dyDescent="0.25">
      <c r="A738" s="103" t="s">
        <v>329</v>
      </c>
      <c r="B738" s="94">
        <f t="shared" si="1"/>
        <v>76077.743891009901</v>
      </c>
      <c r="C738" s="94">
        <f t="shared" si="1"/>
        <v>93970.340993099991</v>
      </c>
    </row>
    <row r="739" spans="1:3" x14ac:dyDescent="0.25">
      <c r="A739" s="103" t="s">
        <v>330</v>
      </c>
      <c r="B739" s="94">
        <f t="shared" si="1"/>
        <v>77231.523287891046</v>
      </c>
      <c r="C739" s="94">
        <f t="shared" si="1"/>
        <v>95395.475832943019</v>
      </c>
    </row>
    <row r="740" spans="1:3" x14ac:dyDescent="0.25">
      <c r="A740" s="103" t="s">
        <v>331</v>
      </c>
      <c r="B740" s="94">
        <f t="shared" si="1"/>
        <v>79532.443535065904</v>
      </c>
      <c r="C740" s="94">
        <f t="shared" si="1"/>
        <v>98237.545657394017</v>
      </c>
    </row>
    <row r="741" spans="1:3" x14ac:dyDescent="0.25">
      <c r="A741" s="103" t="s">
        <v>332</v>
      </c>
      <c r="B741" s="94">
        <f t="shared" si="1"/>
        <v>82414.900463292463</v>
      </c>
      <c r="C741" s="94">
        <f t="shared" si="1"/>
        <v>101797.922800431</v>
      </c>
    </row>
    <row r="742" spans="1:3" x14ac:dyDescent="0.25">
      <c r="A742" s="103" t="s">
        <v>333</v>
      </c>
      <c r="B742" s="94">
        <f t="shared" si="1"/>
        <v>85872.255525983375</v>
      </c>
      <c r="C742" s="94">
        <f t="shared" si="1"/>
        <v>106068.40740681901</v>
      </c>
    </row>
    <row r="743" spans="1:3" x14ac:dyDescent="0.25">
      <c r="A743" s="103" t="s">
        <v>334</v>
      </c>
      <c r="B743" s="94">
        <f t="shared" si="1"/>
        <v>88748.073907622616</v>
      </c>
      <c r="C743" s="94">
        <f t="shared" si="1"/>
        <v>109620.58469462104</v>
      </c>
    </row>
    <row r="744" spans="1:3" x14ac:dyDescent="0.25">
      <c r="A744" s="103" t="s">
        <v>335</v>
      </c>
      <c r="B744" s="94">
        <f t="shared" si="1"/>
        <v>90475.423729650633</v>
      </c>
      <c r="C744" s="94">
        <f t="shared" si="1"/>
        <v>111754.18702676802</v>
      </c>
    </row>
    <row r="745" spans="1:3" x14ac:dyDescent="0.25">
      <c r="A745" s="103" t="s">
        <v>336</v>
      </c>
      <c r="B745" s="94">
        <f t="shared" si="1"/>
        <v>92201.445842361121</v>
      </c>
      <c r="C745" s="94">
        <f t="shared" si="1"/>
        <v>113886.149387868</v>
      </c>
    </row>
    <row r="746" spans="1:3" x14ac:dyDescent="0.25">
      <c r="A746" s="103" t="s">
        <v>337</v>
      </c>
      <c r="B746" s="94">
        <f t="shared" si="1"/>
        <v>93931.451083024076</v>
      </c>
      <c r="C746" s="94">
        <f t="shared" si="1"/>
        <v>116023.031662109</v>
      </c>
    </row>
    <row r="747" spans="1:3" x14ac:dyDescent="0.25">
      <c r="A747" s="103" t="s">
        <v>338</v>
      </c>
      <c r="B747" s="94">
        <f t="shared" si="1"/>
        <v>97386.15072708005</v>
      </c>
      <c r="C747" s="94">
        <f t="shared" si="1"/>
        <v>120290.23632640303</v>
      </c>
    </row>
    <row r="748" spans="1:3" x14ac:dyDescent="0.25">
      <c r="A748" s="103" t="s">
        <v>339</v>
      </c>
      <c r="B748" s="94">
        <f t="shared" si="1"/>
        <v>100839.52266181856</v>
      </c>
      <c r="C748" s="94">
        <f t="shared" si="1"/>
        <v>124555.80101965001</v>
      </c>
    </row>
    <row r="749" spans="1:3" x14ac:dyDescent="0.25">
      <c r="A749" s="103" t="s">
        <v>340</v>
      </c>
      <c r="B749" s="94">
        <f t="shared" si="1"/>
        <v>104295.550015192</v>
      </c>
      <c r="C749" s="94">
        <f t="shared" si="1"/>
        <v>128824.64565499102</v>
      </c>
    </row>
    <row r="750" spans="1:3" x14ac:dyDescent="0.25">
      <c r="A750" s="103" t="s">
        <v>341</v>
      </c>
      <c r="B750" s="94">
        <f t="shared" si="1"/>
        <v>108323.82008439486</v>
      </c>
      <c r="C750" s="94">
        <f t="shared" si="1"/>
        <v>133800.31781158902</v>
      </c>
    </row>
    <row r="751" spans="1:3" x14ac:dyDescent="0.25">
      <c r="A751" s="103" t="s">
        <v>342</v>
      </c>
      <c r="B751" s="94">
        <f t="shared" si="1"/>
        <v>108901.37363749415</v>
      </c>
      <c r="C751" s="94">
        <f t="shared" si="1"/>
        <v>134513.70521703403</v>
      </c>
    </row>
    <row r="752" spans="1:3" x14ac:dyDescent="0.25">
      <c r="A752" s="103" t="s">
        <v>343</v>
      </c>
      <c r="B752" s="94">
        <f t="shared" si="1"/>
        <v>112356.07328155015</v>
      </c>
      <c r="C752" s="94">
        <f t="shared" si="1"/>
        <v>138780.90988132803</v>
      </c>
    </row>
    <row r="753" spans="1:3" x14ac:dyDescent="0.25">
      <c r="A753" s="103" t="s">
        <v>344</v>
      </c>
      <c r="B753" s="94">
        <f t="shared" si="1"/>
        <v>115816.08376287601</v>
      </c>
      <c r="C753" s="94">
        <f t="shared" si="1"/>
        <v>143054.67442980999</v>
      </c>
    </row>
    <row r="754" spans="1:3" x14ac:dyDescent="0.25">
      <c r="A754" s="103" t="s">
        <v>345</v>
      </c>
      <c r="B754" s="94">
        <f t="shared" si="1"/>
        <v>119266.80027897956</v>
      </c>
      <c r="C754" s="94">
        <f t="shared" si="1"/>
        <v>147316.95918096299</v>
      </c>
    </row>
    <row r="755" spans="1:3" x14ac:dyDescent="0.25">
      <c r="A755" s="103" t="s">
        <v>346</v>
      </c>
      <c r="B755" s="94">
        <f t="shared" si="1"/>
        <v>126177.52727640902</v>
      </c>
      <c r="C755" s="94">
        <f t="shared" si="1"/>
        <v>155853.00848059804</v>
      </c>
    </row>
    <row r="756" spans="1:3" x14ac:dyDescent="0.25">
      <c r="A756" s="103" t="s">
        <v>347</v>
      </c>
      <c r="B756" s="94">
        <f t="shared" si="1"/>
        <v>128479.77523290135</v>
      </c>
      <c r="C756" s="94">
        <f t="shared" si="1"/>
        <v>158696.71827609598</v>
      </c>
    </row>
    <row r="757" spans="1:3" x14ac:dyDescent="0.25">
      <c r="A757" s="103" t="s">
        <v>348</v>
      </c>
      <c r="B757" s="94">
        <f t="shared" si="1"/>
        <v>130786.00631734611</v>
      </c>
      <c r="C757" s="94">
        <f t="shared" si="1"/>
        <v>161545.34798473498</v>
      </c>
    </row>
    <row r="758" spans="1:3" x14ac:dyDescent="0.25">
      <c r="A758" s="103" t="s">
        <v>349</v>
      </c>
      <c r="B758" s="94">
        <f t="shared" si="1"/>
        <v>133661.82469898532</v>
      </c>
      <c r="C758" s="94">
        <f t="shared" si="1"/>
        <v>165097.52527253699</v>
      </c>
    </row>
    <row r="759" spans="1:3" x14ac:dyDescent="0.25">
      <c r="A759" s="103" t="s">
        <v>350</v>
      </c>
      <c r="B759" s="94">
        <f t="shared" si="1"/>
        <v>136542.95391789443</v>
      </c>
      <c r="C759" s="94">
        <f t="shared" si="1"/>
        <v>168656.26244452698</v>
      </c>
    </row>
    <row r="760" spans="1:3" x14ac:dyDescent="0.25">
      <c r="A760" s="103" t="s">
        <v>351</v>
      </c>
      <c r="B760" s="94">
        <f t="shared" si="1"/>
        <v>144264.9113082978</v>
      </c>
      <c r="C760" s="94">
        <f t="shared" si="1"/>
        <v>178194.33405387899</v>
      </c>
    </row>
    <row r="761" spans="1:3" x14ac:dyDescent="0.25">
      <c r="A761" s="103" t="s">
        <v>352</v>
      </c>
      <c r="B761" s="94">
        <f t="shared" si="1"/>
        <v>147126.12488744489</v>
      </c>
      <c r="C761" s="94">
        <f t="shared" si="1"/>
        <v>181728.47166016404</v>
      </c>
    </row>
    <row r="762" spans="1:3" x14ac:dyDescent="0.25">
      <c r="A762" s="103" t="s">
        <v>353</v>
      </c>
      <c r="B762" s="94">
        <f t="shared" si="1"/>
        <v>149987.33846659193</v>
      </c>
      <c r="C762" s="94">
        <f t="shared" si="1"/>
        <v>185262.609266449</v>
      </c>
    </row>
    <row r="763" spans="1:3" x14ac:dyDescent="0.25">
      <c r="A763" s="103" t="s">
        <v>354</v>
      </c>
      <c r="B763" s="94">
        <f t="shared" si="1"/>
        <v>151742.57018428677</v>
      </c>
      <c r="C763" s="94">
        <f t="shared" si="1"/>
        <v>187430.65099058297</v>
      </c>
    </row>
    <row r="764" spans="1:3" x14ac:dyDescent="0.25">
      <c r="A764" s="103" t="s">
        <v>355</v>
      </c>
      <c r="B764" s="94">
        <f t="shared" si="1"/>
        <v>154755.14262562539</v>
      </c>
      <c r="C764" s="94">
        <f t="shared" si="1"/>
        <v>191151.74529622603</v>
      </c>
    </row>
    <row r="765" spans="1:3" x14ac:dyDescent="0.25">
      <c r="A765" s="103" t="s">
        <v>356</v>
      </c>
      <c r="B765" s="94">
        <f t="shared" si="1"/>
        <v>157723.90065948747</v>
      </c>
      <c r="C765" s="94">
        <f t="shared" si="1"/>
        <v>194818.72055731801</v>
      </c>
    </row>
    <row r="766" spans="1:3" x14ac:dyDescent="0.25">
      <c r="A766" s="103" t="s">
        <v>357</v>
      </c>
      <c r="B766" s="94">
        <f t="shared" si="1"/>
        <v>162530.20838872751</v>
      </c>
      <c r="C766" s="94">
        <f t="shared" si="1"/>
        <v>200755.41574745803</v>
      </c>
    </row>
    <row r="767" spans="1:3" x14ac:dyDescent="0.25">
      <c r="A767" s="103" t="s">
        <v>358</v>
      </c>
      <c r="B767" s="94">
        <f t="shared" si="1"/>
        <v>165761.85286744862</v>
      </c>
      <c r="C767" s="94">
        <f t="shared" si="1"/>
        <v>204747.10527585601</v>
      </c>
    </row>
    <row r="768" spans="1:3" x14ac:dyDescent="0.25">
      <c r="A768" s="103" t="s">
        <v>359</v>
      </c>
      <c r="B768" s="94">
        <f t="shared" si="1"/>
        <v>168997.48047412213</v>
      </c>
      <c r="C768" s="94">
        <f t="shared" si="1"/>
        <v>208743.71471739505</v>
      </c>
    </row>
    <row r="769" spans="1:3" x14ac:dyDescent="0.25">
      <c r="A769" s="103" t="s">
        <v>360</v>
      </c>
      <c r="B769" s="94">
        <f t="shared" si="1"/>
        <v>173323.15743043818</v>
      </c>
      <c r="C769" s="94">
        <f t="shared" si="1"/>
        <v>214086.74038852099</v>
      </c>
    </row>
    <row r="770" spans="1:3" x14ac:dyDescent="0.25">
      <c r="A770" s="103" t="s">
        <v>361</v>
      </c>
      <c r="B770" s="94">
        <f t="shared" ref="B770:C833" si="2">B130</f>
        <v>176772.54623722428</v>
      </c>
      <c r="C770" s="94">
        <f t="shared" si="2"/>
        <v>218347.38516862702</v>
      </c>
    </row>
    <row r="771" spans="1:3" x14ac:dyDescent="0.25">
      <c r="A771" s="103" t="s">
        <v>362</v>
      </c>
      <c r="B771" s="94">
        <f t="shared" si="2"/>
        <v>180221.93504401037</v>
      </c>
      <c r="C771" s="94">
        <f t="shared" si="2"/>
        <v>222608.02994873302</v>
      </c>
    </row>
    <row r="772" spans="1:3" x14ac:dyDescent="0.25">
      <c r="A772" s="103" t="s">
        <v>363</v>
      </c>
      <c r="B772" s="94">
        <f t="shared" si="2"/>
        <v>198541.66820645638</v>
      </c>
      <c r="C772" s="94">
        <f t="shared" si="2"/>
        <v>245236.35045523901</v>
      </c>
    </row>
    <row r="773" spans="1:3" x14ac:dyDescent="0.25">
      <c r="A773" s="103" t="s">
        <v>364</v>
      </c>
      <c r="B773" s="94">
        <f t="shared" si="2"/>
        <v>208285.72688736601</v>
      </c>
      <c r="C773" s="94">
        <f t="shared" si="2"/>
        <v>257272.09796917203</v>
      </c>
    </row>
    <row r="774" spans="1:3" x14ac:dyDescent="0.25">
      <c r="A774" s="103" t="s">
        <v>365</v>
      </c>
      <c r="B774" s="94">
        <f t="shared" si="2"/>
        <v>212450.75101626822</v>
      </c>
      <c r="C774" s="94">
        <f t="shared" si="2"/>
        <v>262416.68714361102</v>
      </c>
    </row>
    <row r="775" spans="1:3" x14ac:dyDescent="0.25">
      <c r="A775" s="103" t="s">
        <v>366</v>
      </c>
      <c r="B775" s="94">
        <f t="shared" si="2"/>
        <v>216621.08598244036</v>
      </c>
      <c r="C775" s="94">
        <f t="shared" si="2"/>
        <v>267567.83620223805</v>
      </c>
    </row>
    <row r="776" spans="1:3" x14ac:dyDescent="0.25">
      <c r="A776" s="103" t="s">
        <v>367</v>
      </c>
      <c r="B776" s="94">
        <f t="shared" si="2"/>
        <v>75976.837982882222</v>
      </c>
      <c r="C776" s="94">
        <f t="shared" si="2"/>
        <v>93845.703193527996</v>
      </c>
    </row>
    <row r="777" spans="1:3" x14ac:dyDescent="0.25">
      <c r="A777" s="103" t="s">
        <v>368</v>
      </c>
      <c r="B777" s="94">
        <f t="shared" si="2"/>
        <v>80314.464323055494</v>
      </c>
      <c r="C777" s="94">
        <f t="shared" si="2"/>
        <v>99203.488604076992</v>
      </c>
    </row>
    <row r="778" spans="1:3" x14ac:dyDescent="0.25">
      <c r="A778" s="103" t="s">
        <v>369</v>
      </c>
      <c r="B778" s="94">
        <f t="shared" si="2"/>
        <v>84657.401500498672</v>
      </c>
      <c r="C778" s="94">
        <f t="shared" si="2"/>
        <v>104567.83389881399</v>
      </c>
    </row>
    <row r="779" spans="1:3" x14ac:dyDescent="0.25">
      <c r="A779" s="103" t="s">
        <v>370</v>
      </c>
      <c r="B779" s="94">
        <f t="shared" si="2"/>
        <v>88997.683259306912</v>
      </c>
      <c r="C779" s="94">
        <f t="shared" si="2"/>
        <v>109928.89925145703</v>
      </c>
    </row>
    <row r="780" spans="1:3" x14ac:dyDescent="0.25">
      <c r="A780" s="103" t="s">
        <v>371</v>
      </c>
      <c r="B780" s="94">
        <f t="shared" si="2"/>
        <v>92528.062334458678</v>
      </c>
      <c r="C780" s="94">
        <f t="shared" si="2"/>
        <v>114289.58226543006</v>
      </c>
    </row>
    <row r="781" spans="1:3" x14ac:dyDescent="0.25">
      <c r="A781" s="103" t="s">
        <v>372</v>
      </c>
      <c r="B781" s="94">
        <f t="shared" si="2"/>
        <v>96051.802863023069</v>
      </c>
      <c r="C781" s="94">
        <f t="shared" si="2"/>
        <v>118642.06542416803</v>
      </c>
    </row>
    <row r="782" spans="1:3" x14ac:dyDescent="0.25">
      <c r="A782" s="103" t="s">
        <v>373</v>
      </c>
      <c r="B782" s="94">
        <f t="shared" si="2"/>
        <v>99580.854228857352</v>
      </c>
      <c r="C782" s="94">
        <f t="shared" si="2"/>
        <v>123001.108467094</v>
      </c>
    </row>
    <row r="783" spans="1:3" x14ac:dyDescent="0.25">
      <c r="A783" s="103" t="s">
        <v>374</v>
      </c>
      <c r="B783" s="94">
        <f t="shared" si="2"/>
        <v>103104.59475742176</v>
      </c>
      <c r="C783" s="94">
        <f t="shared" si="2"/>
        <v>127353.59162583202</v>
      </c>
    </row>
    <row r="784" spans="1:3" x14ac:dyDescent="0.25">
      <c r="A784" s="103" t="s">
        <v>375</v>
      </c>
      <c r="B784" s="94">
        <f t="shared" si="2"/>
        <v>108532.27044723762</v>
      </c>
      <c r="C784" s="94">
        <f t="shared" si="2"/>
        <v>134057.79326596801</v>
      </c>
    </row>
    <row r="785" spans="1:3" x14ac:dyDescent="0.25">
      <c r="A785" s="103" t="s">
        <v>376</v>
      </c>
      <c r="B785" s="94">
        <f t="shared" si="2"/>
        <v>112603.0272145995</v>
      </c>
      <c r="C785" s="94">
        <f t="shared" si="2"/>
        <v>139085.94449607001</v>
      </c>
    </row>
    <row r="786" spans="1:3" x14ac:dyDescent="0.25">
      <c r="A786" s="103" t="s">
        <v>377</v>
      </c>
      <c r="B786" s="94">
        <f t="shared" si="2"/>
        <v>116675.11169127886</v>
      </c>
      <c r="C786" s="94">
        <f t="shared" si="2"/>
        <v>144115.73569721903</v>
      </c>
    </row>
    <row r="787" spans="1:3" x14ac:dyDescent="0.25">
      <c r="A787" s="103" t="s">
        <v>378</v>
      </c>
      <c r="B787" s="94">
        <f t="shared" si="2"/>
        <v>120745.86845864075</v>
      </c>
      <c r="C787" s="94">
        <f t="shared" si="2"/>
        <v>149143.88692732103</v>
      </c>
    </row>
    <row r="788" spans="1:3" x14ac:dyDescent="0.25">
      <c r="A788" s="103" t="s">
        <v>379</v>
      </c>
      <c r="B788" s="94">
        <f t="shared" si="2"/>
        <v>124813.96980736768</v>
      </c>
      <c r="C788" s="94">
        <f t="shared" si="2"/>
        <v>154168.758215329</v>
      </c>
    </row>
    <row r="789" spans="1:3" x14ac:dyDescent="0.25">
      <c r="A789" s="103" t="s">
        <v>380</v>
      </c>
      <c r="B789" s="94">
        <f t="shared" si="2"/>
        <v>128886.05428404707</v>
      </c>
      <c r="C789" s="94">
        <f t="shared" si="2"/>
        <v>159198.54941647802</v>
      </c>
    </row>
    <row r="790" spans="1:3" x14ac:dyDescent="0.25">
      <c r="A790" s="103" t="s">
        <v>381</v>
      </c>
      <c r="B790" s="94">
        <f t="shared" si="2"/>
        <v>132951.50021413909</v>
      </c>
      <c r="C790" s="94">
        <f t="shared" si="2"/>
        <v>164220.14076239199</v>
      </c>
    </row>
    <row r="791" spans="1:3" x14ac:dyDescent="0.25">
      <c r="A791" s="103" t="s">
        <v>382</v>
      </c>
      <c r="B791" s="94">
        <f t="shared" si="2"/>
        <v>137023.58469081848</v>
      </c>
      <c r="C791" s="94">
        <f t="shared" si="2"/>
        <v>169249.93196354102</v>
      </c>
    </row>
    <row r="792" spans="1:3" x14ac:dyDescent="0.25">
      <c r="A792" s="103" t="s">
        <v>383</v>
      </c>
      <c r="B792" s="94">
        <f t="shared" si="2"/>
        <v>141094.34145818034</v>
      </c>
      <c r="C792" s="94">
        <f t="shared" si="2"/>
        <v>174278.08319364302</v>
      </c>
    </row>
    <row r="793" spans="1:3" x14ac:dyDescent="0.25">
      <c r="A793" s="103" t="s">
        <v>384</v>
      </c>
      <c r="B793" s="94">
        <f t="shared" si="2"/>
        <v>145163.77051622476</v>
      </c>
      <c r="C793" s="94">
        <f t="shared" si="2"/>
        <v>179304.59445269805</v>
      </c>
    </row>
    <row r="794" spans="1:3" x14ac:dyDescent="0.25">
      <c r="A794" s="103" t="s">
        <v>385</v>
      </c>
      <c r="B794" s="94">
        <f t="shared" si="2"/>
        <v>149231.87186495171</v>
      </c>
      <c r="C794" s="94">
        <f t="shared" si="2"/>
        <v>184329.46574070601</v>
      </c>
    </row>
    <row r="795" spans="1:3" x14ac:dyDescent="0.25">
      <c r="A795" s="103" t="s">
        <v>386</v>
      </c>
      <c r="B795" s="94">
        <f t="shared" si="2"/>
        <v>153303.95634163107</v>
      </c>
      <c r="C795" s="94">
        <f t="shared" si="2"/>
        <v>189359.25694185501</v>
      </c>
    </row>
    <row r="796" spans="1:3" x14ac:dyDescent="0.25">
      <c r="A796" s="103" t="s">
        <v>387</v>
      </c>
      <c r="B796" s="94">
        <f t="shared" si="2"/>
        <v>160087.22324458344</v>
      </c>
      <c r="C796" s="94">
        <f t="shared" si="2"/>
        <v>197737.86902097805</v>
      </c>
    </row>
    <row r="797" spans="1:3" x14ac:dyDescent="0.25">
      <c r="A797" s="103" t="s">
        <v>388</v>
      </c>
      <c r="B797" s="94">
        <f t="shared" si="2"/>
        <v>165512.24351576433</v>
      </c>
      <c r="C797" s="94">
        <f t="shared" si="2"/>
        <v>204438.79071902001</v>
      </c>
    </row>
    <row r="798" spans="1:3" x14ac:dyDescent="0.25">
      <c r="A798" s="103" t="s">
        <v>389</v>
      </c>
      <c r="B798" s="94">
        <f t="shared" si="2"/>
        <v>170941.24691489767</v>
      </c>
      <c r="C798" s="94">
        <f t="shared" si="2"/>
        <v>211144.63233020302</v>
      </c>
    </row>
    <row r="799" spans="1:3" x14ac:dyDescent="0.25">
      <c r="A799" s="103" t="s">
        <v>390</v>
      </c>
      <c r="B799" s="94">
        <f t="shared" si="2"/>
        <v>176368.92260471353</v>
      </c>
      <c r="C799" s="94">
        <f t="shared" si="2"/>
        <v>217848.83397033904</v>
      </c>
    </row>
    <row r="800" spans="1:3" x14ac:dyDescent="0.25">
      <c r="A800" s="103" t="s">
        <v>391</v>
      </c>
      <c r="B800" s="94">
        <f t="shared" si="2"/>
        <v>206219.81118938327</v>
      </c>
      <c r="C800" s="94">
        <f t="shared" si="2"/>
        <v>254720.30302004004</v>
      </c>
    </row>
    <row r="801" spans="1:3" x14ac:dyDescent="0.25">
      <c r="A801" s="103" t="s">
        <v>392</v>
      </c>
      <c r="B801" s="94">
        <f t="shared" si="2"/>
        <v>49551.917344095091</v>
      </c>
      <c r="C801" s="94">
        <f t="shared" si="2"/>
        <v>61205.94975</v>
      </c>
    </row>
    <row r="802" spans="1:3" x14ac:dyDescent="0.25">
      <c r="A802" s="103" t="s">
        <v>393</v>
      </c>
      <c r="B802" s="94">
        <f t="shared" si="2"/>
        <v>50263.102519440188</v>
      </c>
      <c r="C802" s="94">
        <f t="shared" si="2"/>
        <v>62084.397375</v>
      </c>
    </row>
    <row r="803" spans="1:3" x14ac:dyDescent="0.25">
      <c r="A803" s="103" t="s">
        <v>394</v>
      </c>
      <c r="B803" s="94">
        <f t="shared" si="2"/>
        <v>51082.590005751539</v>
      </c>
      <c r="C803" s="94">
        <f t="shared" si="2"/>
        <v>63096.618749999994</v>
      </c>
    </row>
    <row r="804" spans="1:3" x14ac:dyDescent="0.25">
      <c r="A804" s="103" t="s">
        <v>395</v>
      </c>
      <c r="B804" s="94">
        <f t="shared" si="2"/>
        <v>55885.195817599692</v>
      </c>
      <c r="C804" s="94">
        <f t="shared" si="2"/>
        <v>69028.741374999998</v>
      </c>
    </row>
    <row r="805" spans="1:3" x14ac:dyDescent="0.25">
      <c r="A805" s="103" t="s">
        <v>396</v>
      </c>
      <c r="B805" s="94">
        <f t="shared" si="2"/>
        <v>57053.657417024544</v>
      </c>
      <c r="C805" s="94">
        <f t="shared" si="2"/>
        <v>70472.011499999993</v>
      </c>
    </row>
    <row r="806" spans="1:3" x14ac:dyDescent="0.25">
      <c r="A806" s="103" t="s">
        <v>397</v>
      </c>
      <c r="B806" s="94">
        <f t="shared" si="2"/>
        <v>58231.745888535275</v>
      </c>
      <c r="C806" s="94">
        <f t="shared" si="2"/>
        <v>71927.172625000007</v>
      </c>
    </row>
    <row r="807" spans="1:3" x14ac:dyDescent="0.25">
      <c r="A807" s="103" t="s">
        <v>398</v>
      </c>
      <c r="B807" s="94">
        <f t="shared" si="2"/>
        <v>59987.446685199393</v>
      </c>
      <c r="C807" s="94">
        <f t="shared" si="2"/>
        <v>74095.793749999997</v>
      </c>
    </row>
    <row r="808" spans="1:3" x14ac:dyDescent="0.25">
      <c r="A808" s="103" t="s">
        <v>399</v>
      </c>
      <c r="B808" s="94">
        <f t="shared" si="2"/>
        <v>61165.53515671011</v>
      </c>
      <c r="C808" s="94">
        <f t="shared" si="2"/>
        <v>75550.954874999996</v>
      </c>
    </row>
    <row r="809" spans="1:3" x14ac:dyDescent="0.25">
      <c r="A809" s="103" t="s">
        <v>400</v>
      </c>
      <c r="B809" s="94">
        <f t="shared" si="2"/>
        <v>62043.987234547545</v>
      </c>
      <c r="C809" s="94">
        <f t="shared" si="2"/>
        <v>76636.008624999988</v>
      </c>
    </row>
    <row r="810" spans="1:3" x14ac:dyDescent="0.25">
      <c r="A810" s="103" t="s">
        <v>401</v>
      </c>
      <c r="B810" s="94">
        <f t="shared" si="2"/>
        <v>63224.482424079761</v>
      </c>
      <c r="C810" s="94">
        <f t="shared" si="2"/>
        <v>78094.142500000002</v>
      </c>
    </row>
    <row r="811" spans="1:3" x14ac:dyDescent="0.25">
      <c r="A811" s="103" t="s">
        <v>402</v>
      </c>
      <c r="B811" s="94">
        <f t="shared" si="2"/>
        <v>64995.826887883442</v>
      </c>
      <c r="C811" s="94">
        <f t="shared" si="2"/>
        <v>80282.08649999999</v>
      </c>
    </row>
    <row r="812" spans="1:3" x14ac:dyDescent="0.25">
      <c r="A812" s="103" t="s">
        <v>403</v>
      </c>
      <c r="B812" s="94">
        <f t="shared" si="2"/>
        <v>66765.967992676378</v>
      </c>
      <c r="C812" s="94">
        <f t="shared" si="2"/>
        <v>82468.544124999986</v>
      </c>
    </row>
    <row r="813" spans="1:3" x14ac:dyDescent="0.25">
      <c r="A813" s="103" t="s">
        <v>404</v>
      </c>
      <c r="B813" s="94">
        <f t="shared" si="2"/>
        <v>68539.71917450153</v>
      </c>
      <c r="C813" s="94">
        <f t="shared" si="2"/>
        <v>84659.460875000004</v>
      </c>
    </row>
    <row r="814" spans="1:3" x14ac:dyDescent="0.25">
      <c r="A814" s="103" t="s">
        <v>405</v>
      </c>
      <c r="B814" s="94">
        <f t="shared" si="2"/>
        <v>70308.656920283742</v>
      </c>
      <c r="C814" s="94">
        <f t="shared" si="2"/>
        <v>86844.432125000007</v>
      </c>
    </row>
    <row r="815" spans="1:3" x14ac:dyDescent="0.25">
      <c r="A815" s="103" t="s">
        <v>406</v>
      </c>
      <c r="B815" s="94">
        <f t="shared" si="2"/>
        <v>73259.293214608901</v>
      </c>
      <c r="C815" s="94">
        <f t="shared" si="2"/>
        <v>90489.023624999987</v>
      </c>
    </row>
    <row r="816" spans="1:3" x14ac:dyDescent="0.25">
      <c r="A816" s="103" t="s">
        <v>407</v>
      </c>
      <c r="B816" s="94">
        <f t="shared" si="2"/>
        <v>75030.637678412575</v>
      </c>
      <c r="C816" s="94">
        <f t="shared" si="2"/>
        <v>92676.96762499999</v>
      </c>
    </row>
    <row r="817" spans="1:3" x14ac:dyDescent="0.25">
      <c r="A817" s="103" t="s">
        <v>408</v>
      </c>
      <c r="B817" s="94">
        <f t="shared" si="2"/>
        <v>76505.955825575162</v>
      </c>
      <c r="C817" s="94">
        <f t="shared" si="2"/>
        <v>94499.26337500001</v>
      </c>
    </row>
    <row r="818" spans="1:3" x14ac:dyDescent="0.25">
      <c r="A818" s="103" t="s">
        <v>409</v>
      </c>
      <c r="B818" s="94">
        <f t="shared" si="2"/>
        <v>77978.867254716257</v>
      </c>
      <c r="C818" s="94">
        <f t="shared" si="2"/>
        <v>96318.586374999999</v>
      </c>
    </row>
    <row r="819" spans="1:3" x14ac:dyDescent="0.25">
      <c r="A819" s="103" t="s">
        <v>410</v>
      </c>
      <c r="B819" s="94">
        <f t="shared" si="2"/>
        <v>79161.769162269935</v>
      </c>
      <c r="C819" s="94">
        <f t="shared" si="2"/>
        <v>97779.692999999999</v>
      </c>
    </row>
    <row r="820" spans="1:3" x14ac:dyDescent="0.25">
      <c r="A820" s="103" t="s">
        <v>411</v>
      </c>
      <c r="B820" s="94">
        <f t="shared" si="2"/>
        <v>81520.352823312889</v>
      </c>
      <c r="C820" s="94">
        <f t="shared" si="2"/>
        <v>100692.98800000001</v>
      </c>
    </row>
    <row r="821" spans="1:3" x14ac:dyDescent="0.25">
      <c r="A821" s="103" t="s">
        <v>412</v>
      </c>
      <c r="B821" s="94">
        <f t="shared" si="2"/>
        <v>84475.802553680973</v>
      </c>
      <c r="C821" s="94">
        <f t="shared" si="2"/>
        <v>104343.52500000001</v>
      </c>
    </row>
    <row r="822" spans="1:3" x14ac:dyDescent="0.25">
      <c r="A822" s="103" t="s">
        <v>413</v>
      </c>
      <c r="B822" s="94">
        <f t="shared" si="2"/>
        <v>88018.491481288351</v>
      </c>
      <c r="C822" s="94">
        <f t="shared" si="2"/>
        <v>108719.413</v>
      </c>
    </row>
    <row r="823" spans="1:3" x14ac:dyDescent="0.25">
      <c r="A823" s="103" t="s">
        <v>414</v>
      </c>
      <c r="B823" s="94">
        <f t="shared" si="2"/>
        <v>90967.924416602764</v>
      </c>
      <c r="C823" s="94">
        <f t="shared" si="2"/>
        <v>112362.51812499999</v>
      </c>
    </row>
    <row r="824" spans="1:3" x14ac:dyDescent="0.25">
      <c r="A824" s="103" t="s">
        <v>415</v>
      </c>
      <c r="B824" s="94">
        <f t="shared" si="2"/>
        <v>92738.065521395692</v>
      </c>
      <c r="C824" s="94">
        <f t="shared" si="2"/>
        <v>114548.97574999998</v>
      </c>
    </row>
    <row r="825" spans="1:3" x14ac:dyDescent="0.25">
      <c r="A825" s="103" t="s">
        <v>416</v>
      </c>
      <c r="B825" s="94">
        <f t="shared" si="2"/>
        <v>94507.003267177934</v>
      </c>
      <c r="C825" s="94">
        <f t="shared" si="2"/>
        <v>116733.94700000001</v>
      </c>
    </row>
    <row r="826" spans="1:3" x14ac:dyDescent="0.25">
      <c r="A826" s="103" t="s">
        <v>417</v>
      </c>
      <c r="B826" s="94">
        <f t="shared" si="2"/>
        <v>96278.347730981593</v>
      </c>
      <c r="C826" s="94">
        <f t="shared" si="2"/>
        <v>118921.891</v>
      </c>
    </row>
    <row r="827" spans="1:3" x14ac:dyDescent="0.25">
      <c r="A827" s="103" t="s">
        <v>418</v>
      </c>
      <c r="B827" s="94">
        <f t="shared" si="2"/>
        <v>99821.036658588971</v>
      </c>
      <c r="C827" s="94">
        <f t="shared" si="2"/>
        <v>123297.77900000001</v>
      </c>
    </row>
    <row r="828" spans="1:3" x14ac:dyDescent="0.25">
      <c r="A828" s="103" t="s">
        <v>419</v>
      </c>
      <c r="B828" s="94">
        <f t="shared" si="2"/>
        <v>103361.31886817486</v>
      </c>
      <c r="C828" s="94">
        <f t="shared" si="2"/>
        <v>127670.69425</v>
      </c>
    </row>
    <row r="829" spans="1:3" x14ac:dyDescent="0.25">
      <c r="A829" s="103" t="s">
        <v>420</v>
      </c>
      <c r="B829" s="94">
        <f t="shared" si="2"/>
        <v>106901.60107776073</v>
      </c>
      <c r="C829" s="94">
        <f t="shared" si="2"/>
        <v>132043.60950000002</v>
      </c>
    </row>
    <row r="830" spans="1:3" x14ac:dyDescent="0.25">
      <c r="A830" s="103" t="s">
        <v>421</v>
      </c>
      <c r="B830" s="94">
        <f t="shared" si="2"/>
        <v>111030.32584359661</v>
      </c>
      <c r="C830" s="94">
        <f t="shared" si="2"/>
        <v>137143.36212499999</v>
      </c>
    </row>
    <row r="831" spans="1:3" x14ac:dyDescent="0.25">
      <c r="A831" s="103" t="s">
        <v>422</v>
      </c>
      <c r="B831" s="94">
        <f t="shared" si="2"/>
        <v>111624.78519490031</v>
      </c>
      <c r="C831" s="94">
        <f t="shared" si="2"/>
        <v>137877.63137500003</v>
      </c>
    </row>
    <row r="832" spans="1:3" x14ac:dyDescent="0.25">
      <c r="A832" s="103" t="s">
        <v>423</v>
      </c>
      <c r="B832" s="94">
        <f t="shared" si="2"/>
        <v>115163.86404547546</v>
      </c>
      <c r="C832" s="94">
        <f t="shared" si="2"/>
        <v>142249.06025000001</v>
      </c>
    </row>
    <row r="833" spans="1:3" x14ac:dyDescent="0.25">
      <c r="A833" s="103" t="s">
        <v>424</v>
      </c>
      <c r="B833" s="94">
        <f t="shared" si="2"/>
        <v>118711.36640912577</v>
      </c>
      <c r="C833" s="94">
        <f t="shared" si="2"/>
        <v>146630.89374999999</v>
      </c>
    </row>
    <row r="834" spans="1:3" x14ac:dyDescent="0.25">
      <c r="A834" s="103" t="s">
        <v>425</v>
      </c>
      <c r="B834" s="94">
        <f t="shared" ref="B834:C897" si="3">B194</f>
        <v>122249.24190069019</v>
      </c>
      <c r="C834" s="94">
        <f t="shared" si="3"/>
        <v>151000.83625000002</v>
      </c>
    </row>
    <row r="835" spans="1:3" x14ac:dyDescent="0.25">
      <c r="A835" s="103" t="s">
        <v>426</v>
      </c>
      <c r="B835" s="94">
        <f t="shared" si="3"/>
        <v>129331.0096788727</v>
      </c>
      <c r="C835" s="94">
        <f t="shared" si="3"/>
        <v>159748.15312500001</v>
      </c>
    </row>
    <row r="836" spans="1:3" x14ac:dyDescent="0.25">
      <c r="A836" s="103" t="s">
        <v>427</v>
      </c>
      <c r="B836" s="94">
        <f t="shared" si="3"/>
        <v>131693.20341694786</v>
      </c>
      <c r="C836" s="94">
        <f t="shared" si="3"/>
        <v>162665.90724999999</v>
      </c>
    </row>
    <row r="837" spans="1:3" x14ac:dyDescent="0.25">
      <c r="A837" s="103" t="s">
        <v>428</v>
      </c>
      <c r="B837" s="94">
        <f t="shared" si="3"/>
        <v>134055.39715502301</v>
      </c>
      <c r="C837" s="94">
        <f t="shared" si="3"/>
        <v>165583.66137500003</v>
      </c>
    </row>
    <row r="838" spans="1:3" x14ac:dyDescent="0.25">
      <c r="A838" s="103" t="s">
        <v>429</v>
      </c>
      <c r="B838" s="94">
        <f t="shared" si="3"/>
        <v>137002.42337231597</v>
      </c>
      <c r="C838" s="94">
        <f t="shared" si="3"/>
        <v>169223.79375000001</v>
      </c>
    </row>
    <row r="839" spans="1:3" x14ac:dyDescent="0.25">
      <c r="A839" s="103" t="s">
        <v>430</v>
      </c>
      <c r="B839" s="94">
        <f t="shared" si="3"/>
        <v>139957.87310268404</v>
      </c>
      <c r="C839" s="94">
        <f t="shared" si="3"/>
        <v>172874.33075000002</v>
      </c>
    </row>
    <row r="840" spans="1:3" x14ac:dyDescent="0.25">
      <c r="A840" s="103" t="s">
        <v>431</v>
      </c>
      <c r="B840" s="94">
        <f t="shared" si="3"/>
        <v>147871.16195728531</v>
      </c>
      <c r="C840" s="94">
        <f t="shared" si="3"/>
        <v>182648.73274999997</v>
      </c>
    </row>
    <row r="841" spans="1:3" x14ac:dyDescent="0.25">
      <c r="A841" s="103" t="s">
        <v>432</v>
      </c>
      <c r="B841" s="94">
        <f t="shared" si="3"/>
        <v>150803.74786644935</v>
      </c>
      <c r="C841" s="94">
        <f t="shared" si="3"/>
        <v>186271.02862500001</v>
      </c>
    </row>
    <row r="842" spans="1:3" x14ac:dyDescent="0.25">
      <c r="A842" s="103" t="s">
        <v>433</v>
      </c>
      <c r="B842" s="94">
        <f t="shared" si="3"/>
        <v>153737.53713462423</v>
      </c>
      <c r="C842" s="94">
        <f t="shared" si="3"/>
        <v>189894.81087499997</v>
      </c>
    </row>
    <row r="843" spans="1:3" x14ac:dyDescent="0.25">
      <c r="A843" s="103" t="s">
        <v>434</v>
      </c>
      <c r="B843" s="94">
        <f t="shared" si="3"/>
        <v>155537.76221468559</v>
      </c>
      <c r="C843" s="94">
        <f t="shared" si="3"/>
        <v>192118.42787499999</v>
      </c>
    </row>
    <row r="844" spans="1:3" x14ac:dyDescent="0.25">
      <c r="A844" s="103" t="s">
        <v>435</v>
      </c>
      <c r="B844" s="94">
        <f t="shared" si="3"/>
        <v>158624.37807722396</v>
      </c>
      <c r="C844" s="94">
        <f t="shared" si="3"/>
        <v>195930.97975</v>
      </c>
    </row>
    <row r="845" spans="1:3" x14ac:dyDescent="0.25">
      <c r="A845" s="103" t="s">
        <v>436</v>
      </c>
      <c r="B845" s="94">
        <f t="shared" si="3"/>
        <v>161667.6730153758</v>
      </c>
      <c r="C845" s="94">
        <f t="shared" si="3"/>
        <v>199690.02212500002</v>
      </c>
    </row>
    <row r="846" spans="1:3" x14ac:dyDescent="0.25">
      <c r="A846" s="103" t="s">
        <v>437</v>
      </c>
      <c r="B846" s="94">
        <f t="shared" si="3"/>
        <v>166594.22480532972</v>
      </c>
      <c r="C846" s="94">
        <f t="shared" si="3"/>
        <v>205775.24137499998</v>
      </c>
    </row>
    <row r="847" spans="1:3" x14ac:dyDescent="0.25">
      <c r="A847" s="103" t="s">
        <v>438</v>
      </c>
      <c r="B847" s="94">
        <f t="shared" si="3"/>
        <v>169905.86880287578</v>
      </c>
      <c r="C847" s="94">
        <f t="shared" si="3"/>
        <v>209865.745375</v>
      </c>
    </row>
    <row r="848" spans="1:3" x14ac:dyDescent="0.25">
      <c r="A848" s="103" t="s">
        <v>439</v>
      </c>
      <c r="B848" s="94">
        <f t="shared" si="3"/>
        <v>173222.32623646472</v>
      </c>
      <c r="C848" s="94">
        <f t="shared" si="3"/>
        <v>213962.19487499999</v>
      </c>
    </row>
    <row r="849" spans="1:3" x14ac:dyDescent="0.25">
      <c r="A849" s="103" t="s">
        <v>440</v>
      </c>
      <c r="B849" s="94">
        <f t="shared" si="3"/>
        <v>177656.70419102762</v>
      </c>
      <c r="C849" s="94">
        <f t="shared" si="3"/>
        <v>219439.48674999998</v>
      </c>
    </row>
    <row r="850" spans="1:3" x14ac:dyDescent="0.25">
      <c r="A850" s="103" t="s">
        <v>441</v>
      </c>
      <c r="B850" s="94">
        <f t="shared" si="3"/>
        <v>181193.37632358129</v>
      </c>
      <c r="C850" s="94">
        <f t="shared" si="3"/>
        <v>223807.94287500001</v>
      </c>
    </row>
    <row r="851" spans="1:3" x14ac:dyDescent="0.25">
      <c r="A851" s="103" t="s">
        <v>442</v>
      </c>
      <c r="B851" s="94">
        <f t="shared" si="3"/>
        <v>184727.64173811351</v>
      </c>
      <c r="C851" s="94">
        <f t="shared" si="3"/>
        <v>228173.42625000005</v>
      </c>
    </row>
    <row r="852" spans="1:3" x14ac:dyDescent="0.25">
      <c r="A852" s="103" t="s">
        <v>443</v>
      </c>
      <c r="B852" s="94">
        <f t="shared" si="3"/>
        <v>203504.85574164111</v>
      </c>
      <c r="C852" s="94">
        <f t="shared" si="3"/>
        <v>251366.82175</v>
      </c>
    </row>
    <row r="853" spans="1:3" x14ac:dyDescent="0.25">
      <c r="A853" s="103" t="s">
        <v>444</v>
      </c>
      <c r="B853" s="94">
        <f t="shared" si="3"/>
        <v>213492.73553075155</v>
      </c>
      <c r="C853" s="94">
        <f t="shared" si="3"/>
        <v>263703.73425000004</v>
      </c>
    </row>
    <row r="854" spans="1:3" x14ac:dyDescent="0.25">
      <c r="A854" s="103" t="s">
        <v>445</v>
      </c>
      <c r="B854" s="94">
        <f t="shared" si="3"/>
        <v>217762.25330084359</v>
      </c>
      <c r="C854" s="94">
        <f t="shared" si="3"/>
        <v>268977.39275</v>
      </c>
    </row>
    <row r="855" spans="1:3" x14ac:dyDescent="0.25">
      <c r="A855" s="103" t="s">
        <v>446</v>
      </c>
      <c r="B855" s="94">
        <f t="shared" si="3"/>
        <v>222036.58450697854</v>
      </c>
      <c r="C855" s="94">
        <f t="shared" si="3"/>
        <v>274256.99674999999</v>
      </c>
    </row>
    <row r="856" spans="1:3" x14ac:dyDescent="0.25">
      <c r="A856" s="103" t="s">
        <v>447</v>
      </c>
      <c r="B856" s="94">
        <f t="shared" si="3"/>
        <v>77876.581738803681</v>
      </c>
      <c r="C856" s="94">
        <f t="shared" si="3"/>
        <v>96192.244500000001</v>
      </c>
    </row>
    <row r="857" spans="1:3" x14ac:dyDescent="0.25">
      <c r="A857" s="103" t="s">
        <v>448</v>
      </c>
      <c r="B857" s="94">
        <f t="shared" si="3"/>
        <v>82324.196642484661</v>
      </c>
      <c r="C857" s="94">
        <f t="shared" si="3"/>
        <v>101685.88649999999</v>
      </c>
    </row>
    <row r="858" spans="1:3" x14ac:dyDescent="0.25">
      <c r="A858" s="103" t="s">
        <v>449</v>
      </c>
      <c r="B858" s="94">
        <f t="shared" si="3"/>
        <v>86773.014905176387</v>
      </c>
      <c r="C858" s="94">
        <f t="shared" si="3"/>
        <v>107181.01487499999</v>
      </c>
    </row>
    <row r="859" spans="1:3" x14ac:dyDescent="0.25">
      <c r="A859" s="103" t="s">
        <v>450</v>
      </c>
      <c r="B859" s="94">
        <f t="shared" si="3"/>
        <v>91223.03652687883</v>
      </c>
      <c r="C859" s="94">
        <f t="shared" si="3"/>
        <v>112677.629625</v>
      </c>
    </row>
    <row r="860" spans="1:3" x14ac:dyDescent="0.25">
      <c r="A860" s="103" t="s">
        <v>451</v>
      </c>
      <c r="B860" s="94">
        <f t="shared" si="3"/>
        <v>94842.740431173326</v>
      </c>
      <c r="C860" s="94">
        <f t="shared" si="3"/>
        <v>117148.645625</v>
      </c>
    </row>
    <row r="861" spans="1:3" x14ac:dyDescent="0.25">
      <c r="A861" s="103" t="s">
        <v>452</v>
      </c>
      <c r="B861" s="94">
        <f t="shared" si="3"/>
        <v>98454.020822392631</v>
      </c>
      <c r="C861" s="94">
        <f t="shared" si="3"/>
        <v>121609.257</v>
      </c>
    </row>
    <row r="862" spans="1:3" x14ac:dyDescent="0.25">
      <c r="A862" s="103" t="s">
        <v>453</v>
      </c>
      <c r="B862" s="94">
        <f t="shared" si="3"/>
        <v>102071.31800866564</v>
      </c>
      <c r="C862" s="94">
        <f t="shared" si="3"/>
        <v>126077.30024999999</v>
      </c>
    </row>
    <row r="863" spans="1:3" x14ac:dyDescent="0.25">
      <c r="A863" s="103" t="s">
        <v>454</v>
      </c>
      <c r="B863" s="94">
        <f t="shared" si="3"/>
        <v>105681.39504087422</v>
      </c>
      <c r="C863" s="94">
        <f t="shared" si="3"/>
        <v>130536.42525</v>
      </c>
    </row>
    <row r="864" spans="1:3" x14ac:dyDescent="0.25">
      <c r="A864" s="103" t="s">
        <v>455</v>
      </c>
      <c r="B864" s="94">
        <f t="shared" si="3"/>
        <v>111245.72710651842</v>
      </c>
      <c r="C864" s="94">
        <f t="shared" si="3"/>
        <v>137409.42324999999</v>
      </c>
    </row>
    <row r="865" spans="1:3" x14ac:dyDescent="0.25">
      <c r="A865" s="103" t="s">
        <v>456</v>
      </c>
      <c r="B865" s="94">
        <f t="shared" si="3"/>
        <v>115417.7727967408</v>
      </c>
      <c r="C865" s="94">
        <f t="shared" si="3"/>
        <v>142562.685375</v>
      </c>
    </row>
    <row r="866" spans="1:3" x14ac:dyDescent="0.25">
      <c r="A866" s="103" t="s">
        <v>457</v>
      </c>
      <c r="B866" s="94">
        <f t="shared" si="3"/>
        <v>119592.22520498466</v>
      </c>
      <c r="C866" s="94">
        <f t="shared" si="3"/>
        <v>147718.92025000002</v>
      </c>
    </row>
    <row r="867" spans="1:3" x14ac:dyDescent="0.25">
      <c r="A867" s="103" t="s">
        <v>458</v>
      </c>
      <c r="B867" s="94">
        <f t="shared" si="3"/>
        <v>123765.4742542178</v>
      </c>
      <c r="C867" s="94">
        <f t="shared" si="3"/>
        <v>152873.66875000001</v>
      </c>
    </row>
    <row r="868" spans="1:3" x14ac:dyDescent="0.25">
      <c r="A868" s="103" t="s">
        <v>459</v>
      </c>
      <c r="B868" s="94">
        <f t="shared" si="3"/>
        <v>127933.90986740796</v>
      </c>
      <c r="C868" s="94">
        <f t="shared" si="3"/>
        <v>158022.47175</v>
      </c>
    </row>
    <row r="869" spans="1:3" x14ac:dyDescent="0.25">
      <c r="A869" s="103" t="s">
        <v>460</v>
      </c>
      <c r="B869" s="94">
        <f t="shared" si="3"/>
        <v>132108.36227565183</v>
      </c>
      <c r="C869" s="94">
        <f t="shared" si="3"/>
        <v>163178.70662499999</v>
      </c>
    </row>
    <row r="870" spans="1:3" x14ac:dyDescent="0.25">
      <c r="A870" s="103" t="s">
        <v>461</v>
      </c>
      <c r="B870" s="94">
        <f t="shared" si="3"/>
        <v>136274.39117082054</v>
      </c>
      <c r="C870" s="94">
        <f t="shared" si="3"/>
        <v>168324.53687499999</v>
      </c>
    </row>
    <row r="871" spans="1:3" x14ac:dyDescent="0.25">
      <c r="A871" s="103" t="s">
        <v>462</v>
      </c>
      <c r="B871" s="94">
        <f t="shared" si="3"/>
        <v>140447.6402200537</v>
      </c>
      <c r="C871" s="94">
        <f t="shared" si="3"/>
        <v>173479.28537500001</v>
      </c>
    </row>
    <row r="872" spans="1:3" x14ac:dyDescent="0.25">
      <c r="A872" s="103" t="s">
        <v>463</v>
      </c>
      <c r="B872" s="94">
        <f t="shared" si="3"/>
        <v>144620.88926928682</v>
      </c>
      <c r="C872" s="94">
        <f t="shared" si="3"/>
        <v>178634.03387500002</v>
      </c>
    </row>
    <row r="873" spans="1:3" x14ac:dyDescent="0.25">
      <c r="A873" s="103" t="s">
        <v>464</v>
      </c>
      <c r="B873" s="94">
        <f t="shared" si="3"/>
        <v>148792.93495950921</v>
      </c>
      <c r="C873" s="94">
        <f t="shared" si="3"/>
        <v>183787.29599999997</v>
      </c>
    </row>
    <row r="874" spans="1:3" x14ac:dyDescent="0.25">
      <c r="A874" s="103" t="s">
        <v>465</v>
      </c>
      <c r="B874" s="94">
        <f t="shared" si="3"/>
        <v>152961.37057269938</v>
      </c>
      <c r="C874" s="94">
        <f t="shared" si="3"/>
        <v>188936.09899999999</v>
      </c>
    </row>
    <row r="875" spans="1:3" x14ac:dyDescent="0.25">
      <c r="A875" s="103" t="s">
        <v>466</v>
      </c>
      <c r="B875" s="94">
        <f t="shared" si="3"/>
        <v>157137.02633995397</v>
      </c>
      <c r="C875" s="94">
        <f t="shared" si="3"/>
        <v>194093.82024999999</v>
      </c>
    </row>
    <row r="876" spans="1:3" x14ac:dyDescent="0.25">
      <c r="A876" s="103" t="s">
        <v>467</v>
      </c>
      <c r="B876" s="94">
        <f t="shared" si="3"/>
        <v>164090.03470398777</v>
      </c>
      <c r="C876" s="94">
        <f t="shared" si="3"/>
        <v>202682.09500000003</v>
      </c>
    </row>
    <row r="877" spans="1:3" x14ac:dyDescent="0.25">
      <c r="A877" s="103" t="s">
        <v>468</v>
      </c>
      <c r="B877" s="94">
        <f t="shared" si="3"/>
        <v>169649.55333358896</v>
      </c>
      <c r="C877" s="94">
        <f t="shared" si="3"/>
        <v>209549.14749999999</v>
      </c>
    </row>
    <row r="878" spans="1:3" x14ac:dyDescent="0.25">
      <c r="A878" s="103" t="s">
        <v>469</v>
      </c>
      <c r="B878" s="94">
        <f t="shared" si="3"/>
        <v>175213.88539923314</v>
      </c>
      <c r="C878" s="94">
        <f t="shared" si="3"/>
        <v>216422.14550000001</v>
      </c>
    </row>
    <row r="879" spans="1:3" x14ac:dyDescent="0.25">
      <c r="A879" s="103" t="s">
        <v>470</v>
      </c>
      <c r="B879" s="94">
        <f t="shared" si="3"/>
        <v>180778.21746487732</v>
      </c>
      <c r="C879" s="94">
        <f t="shared" si="3"/>
        <v>223295.14349999998</v>
      </c>
    </row>
    <row r="880" spans="1:3" x14ac:dyDescent="0.25">
      <c r="A880" s="103" t="s">
        <v>471</v>
      </c>
      <c r="B880" s="94">
        <f t="shared" si="3"/>
        <v>211374.82367185585</v>
      </c>
      <c r="C880" s="94">
        <f t="shared" si="3"/>
        <v>261087.71425000002</v>
      </c>
    </row>
    <row r="881" spans="1:3" x14ac:dyDescent="0.25">
      <c r="A881" s="103" t="s">
        <v>472</v>
      </c>
      <c r="B881" s="94">
        <f t="shared" si="3"/>
        <v>51038.474864417949</v>
      </c>
      <c r="C881" s="94">
        <f t="shared" si="3"/>
        <v>63351.246472352897</v>
      </c>
    </row>
    <row r="882" spans="1:3" x14ac:dyDescent="0.25">
      <c r="A882" s="103" t="s">
        <v>473</v>
      </c>
      <c r="B882" s="94">
        <f t="shared" si="3"/>
        <v>51770.995595023385</v>
      </c>
      <c r="C882" s="94">
        <f t="shared" si="3"/>
        <v>64259.445710476793</v>
      </c>
    </row>
    <row r="883" spans="1:3" x14ac:dyDescent="0.25">
      <c r="A883" s="103" t="s">
        <v>474</v>
      </c>
      <c r="B883" s="94">
        <f t="shared" si="3"/>
        <v>52615.067705924077</v>
      </c>
      <c r="C883" s="94">
        <f t="shared" si="3"/>
        <v>65308.572416585463</v>
      </c>
    </row>
    <row r="884" spans="1:3" x14ac:dyDescent="0.25">
      <c r="A884" s="103" t="s">
        <v>475</v>
      </c>
      <c r="B884" s="94">
        <f t="shared" si="3"/>
        <v>57561.751692127691</v>
      </c>
      <c r="C884" s="94">
        <f t="shared" si="3"/>
        <v>71445.006732415102</v>
      </c>
    </row>
    <row r="885" spans="1:3" x14ac:dyDescent="0.25">
      <c r="A885" s="103" t="s">
        <v>476</v>
      </c>
      <c r="B885" s="94">
        <f t="shared" si="3"/>
        <v>58765.267139535281</v>
      </c>
      <c r="C885" s="94">
        <f t="shared" si="3"/>
        <v>72939.533831166904</v>
      </c>
    </row>
    <row r="886" spans="1:3" x14ac:dyDescent="0.25">
      <c r="A886" s="103" t="s">
        <v>477</v>
      </c>
      <c r="B886" s="94">
        <f t="shared" si="3"/>
        <v>59978.698265191342</v>
      </c>
      <c r="C886" s="94">
        <f t="shared" si="3"/>
        <v>74446.239846905082</v>
      </c>
    </row>
    <row r="887" spans="1:3" x14ac:dyDescent="0.25">
      <c r="A887" s="103" t="s">
        <v>478</v>
      </c>
      <c r="B887" s="94">
        <f t="shared" si="3"/>
        <v>61787.07008575536</v>
      </c>
      <c r="C887" s="94">
        <f t="shared" si="3"/>
        <v>76690.640262958434</v>
      </c>
    </row>
    <row r="888" spans="1:3" x14ac:dyDescent="0.25">
      <c r="A888" s="103" t="s">
        <v>479</v>
      </c>
      <c r="B888" s="94">
        <f t="shared" si="3"/>
        <v>63000.501211411429</v>
      </c>
      <c r="C888" s="94">
        <f t="shared" si="3"/>
        <v>78197.346278696583</v>
      </c>
    </row>
    <row r="889" spans="1:3" x14ac:dyDescent="0.25">
      <c r="A889" s="103" t="s">
        <v>480</v>
      </c>
      <c r="B889" s="94">
        <f t="shared" si="3"/>
        <v>63905.306851583984</v>
      </c>
      <c r="C889" s="94">
        <f t="shared" si="3"/>
        <v>79319.546486723266</v>
      </c>
    </row>
    <row r="890" spans="1:3" x14ac:dyDescent="0.25">
      <c r="A890" s="103" t="s">
        <v>481</v>
      </c>
      <c r="B890" s="94">
        <f t="shared" si="3"/>
        <v>65121.216896802158</v>
      </c>
      <c r="C890" s="94">
        <f t="shared" si="3"/>
        <v>80829.732193028947</v>
      </c>
    </row>
    <row r="891" spans="1:3" x14ac:dyDescent="0.25">
      <c r="A891" s="103" t="s">
        <v>482</v>
      </c>
      <c r="B891" s="94">
        <f t="shared" si="3"/>
        <v>66945.701694519943</v>
      </c>
      <c r="C891" s="94">
        <f t="shared" si="3"/>
        <v>83095.010752487447</v>
      </c>
    </row>
    <row r="892" spans="1:3" x14ac:dyDescent="0.25">
      <c r="A892" s="103" t="s">
        <v>483</v>
      </c>
      <c r="B892" s="94">
        <f t="shared" si="3"/>
        <v>68768.947032456665</v>
      </c>
      <c r="C892" s="94">
        <f t="shared" si="3"/>
        <v>85356.809621378459</v>
      </c>
    </row>
    <row r="893" spans="1:3" x14ac:dyDescent="0.25">
      <c r="A893" s="103" t="s">
        <v>484</v>
      </c>
      <c r="B893" s="94">
        <f t="shared" si="3"/>
        <v>70595.910749736591</v>
      </c>
      <c r="C893" s="94">
        <f t="shared" si="3"/>
        <v>87623.82802612074</v>
      </c>
    </row>
    <row r="894" spans="1:3" x14ac:dyDescent="0.25">
      <c r="A894" s="103" t="s">
        <v>485</v>
      </c>
      <c r="B894" s="94">
        <f t="shared" si="3"/>
        <v>72417.916627892264</v>
      </c>
      <c r="C894" s="94">
        <f t="shared" si="3"/>
        <v>89885.626895011737</v>
      </c>
    </row>
    <row r="895" spans="1:3" x14ac:dyDescent="0.25">
      <c r="A895" s="103" t="s">
        <v>486</v>
      </c>
      <c r="B895" s="94">
        <f t="shared" si="3"/>
        <v>75457.072011047159</v>
      </c>
      <c r="C895" s="94">
        <f t="shared" si="3"/>
        <v>93657.611470208387</v>
      </c>
    </row>
    <row r="896" spans="1:3" x14ac:dyDescent="0.25">
      <c r="A896" s="103" t="s">
        <v>487</v>
      </c>
      <c r="B896" s="94">
        <f t="shared" si="3"/>
        <v>77281.556808764959</v>
      </c>
      <c r="C896" s="94">
        <f t="shared" si="3"/>
        <v>95924.629874950653</v>
      </c>
    </row>
    <row r="897" spans="1:3" x14ac:dyDescent="0.25">
      <c r="A897" s="103" t="s">
        <v>488</v>
      </c>
      <c r="B897" s="94">
        <f t="shared" si="3"/>
        <v>78801.134500342421</v>
      </c>
      <c r="C897" s="94">
        <f t="shared" si="3"/>
        <v>97807.142471981482</v>
      </c>
    </row>
    <row r="898" spans="1:3" x14ac:dyDescent="0.25">
      <c r="A898" s="103" t="s">
        <v>489</v>
      </c>
      <c r="B898" s="94">
        <f t="shared" ref="B898:C961" si="4">B258</f>
        <v>80318.233272357742</v>
      </c>
      <c r="C898" s="94">
        <f t="shared" si="4"/>
        <v>99693.134759579785</v>
      </c>
    </row>
    <row r="899" spans="1:3" x14ac:dyDescent="0.25">
      <c r="A899" s="103" t="s">
        <v>490</v>
      </c>
      <c r="B899" s="94">
        <f t="shared" si="4"/>
        <v>81536.622237138028</v>
      </c>
      <c r="C899" s="94">
        <f t="shared" si="4"/>
        <v>101205.06031116923</v>
      </c>
    </row>
    <row r="900" spans="1:3" x14ac:dyDescent="0.25">
      <c r="A900" s="103" t="s">
        <v>491</v>
      </c>
      <c r="B900" s="94">
        <f t="shared" si="4"/>
        <v>83965.963408012278</v>
      </c>
      <c r="C900" s="94">
        <f t="shared" si="4"/>
        <v>104220.2121879293</v>
      </c>
    </row>
    <row r="901" spans="1:3" x14ac:dyDescent="0.25">
      <c r="A901" s="103" t="s">
        <v>492</v>
      </c>
      <c r="B901" s="94">
        <f t="shared" si="4"/>
        <v>87010.076630291413</v>
      </c>
      <c r="C901" s="94">
        <f t="shared" si="4"/>
        <v>107997.41629897726</v>
      </c>
    </row>
    <row r="902" spans="1:3" x14ac:dyDescent="0.25">
      <c r="A902" s="103" t="s">
        <v>493</v>
      </c>
      <c r="B902" s="94">
        <f t="shared" si="4"/>
        <v>90659.046225726997</v>
      </c>
      <c r="C902" s="94">
        <f t="shared" si="4"/>
        <v>112527.97341789427</v>
      </c>
    </row>
    <row r="903" spans="1:3" x14ac:dyDescent="0.25">
      <c r="A903" s="103" t="s">
        <v>494</v>
      </c>
      <c r="B903" s="94">
        <f t="shared" si="4"/>
        <v>93696.962149100844</v>
      </c>
      <c r="C903" s="94">
        <f t="shared" si="4"/>
        <v>116296.47830252346</v>
      </c>
    </row>
    <row r="904" spans="1:3" x14ac:dyDescent="0.25">
      <c r="A904" s="103" t="s">
        <v>495</v>
      </c>
      <c r="B904" s="94">
        <f t="shared" si="4"/>
        <v>95520.20748703758</v>
      </c>
      <c r="C904" s="94">
        <f t="shared" si="4"/>
        <v>118560.0170166982</v>
      </c>
    </row>
    <row r="905" spans="1:3" x14ac:dyDescent="0.25">
      <c r="A905" s="103" t="s">
        <v>496</v>
      </c>
      <c r="B905" s="94">
        <f t="shared" si="4"/>
        <v>97342.213365193253</v>
      </c>
      <c r="C905" s="94">
        <f t="shared" si="4"/>
        <v>120821.81588558917</v>
      </c>
    </row>
    <row r="906" spans="1:3" x14ac:dyDescent="0.25">
      <c r="A906" s="103" t="s">
        <v>497</v>
      </c>
      <c r="B906" s="94">
        <f t="shared" si="4"/>
        <v>99166.698162911067</v>
      </c>
      <c r="C906" s="94">
        <f t="shared" si="4"/>
        <v>123088.83429033146</v>
      </c>
    </row>
    <row r="907" spans="1:3" x14ac:dyDescent="0.25">
      <c r="A907" s="103" t="s">
        <v>498</v>
      </c>
      <c r="B907" s="94">
        <f t="shared" si="4"/>
        <v>102815.66775834661</v>
      </c>
      <c r="C907" s="94">
        <f t="shared" si="4"/>
        <v>127615.91171868099</v>
      </c>
    </row>
    <row r="908" spans="1:3" x14ac:dyDescent="0.25">
      <c r="A908" s="103" t="s">
        <v>499</v>
      </c>
      <c r="B908" s="94">
        <f t="shared" si="4"/>
        <v>106462.15843422011</v>
      </c>
      <c r="C908" s="94">
        <f t="shared" si="4"/>
        <v>132141.24930174669</v>
      </c>
    </row>
    <row r="909" spans="1:3" x14ac:dyDescent="0.25">
      <c r="A909" s="103" t="s">
        <v>500</v>
      </c>
      <c r="B909" s="94">
        <f t="shared" si="4"/>
        <v>110108.64911009357</v>
      </c>
      <c r="C909" s="94">
        <f t="shared" si="4"/>
        <v>136670.06657537998</v>
      </c>
    </row>
    <row r="910" spans="1:3" x14ac:dyDescent="0.25">
      <c r="A910" s="103" t="s">
        <v>501</v>
      </c>
      <c r="B910" s="94">
        <f t="shared" si="4"/>
        <v>114361.23561890452</v>
      </c>
      <c r="C910" s="94">
        <f t="shared" si="4"/>
        <v>141948.75716631478</v>
      </c>
    </row>
    <row r="911" spans="1:3" x14ac:dyDescent="0.25">
      <c r="A911" s="103" t="s">
        <v>502</v>
      </c>
      <c r="B911" s="94">
        <f t="shared" si="4"/>
        <v>114973.52875074731</v>
      </c>
      <c r="C911" s="94">
        <f t="shared" si="4"/>
        <v>142705.58986475141</v>
      </c>
    </row>
    <row r="912" spans="1:3" x14ac:dyDescent="0.25">
      <c r="A912" s="103" t="s">
        <v>503</v>
      </c>
      <c r="B912" s="94">
        <f t="shared" si="4"/>
        <v>118618.77996683973</v>
      </c>
      <c r="C912" s="94">
        <f t="shared" si="4"/>
        <v>147232.66729310091</v>
      </c>
    </row>
    <row r="913" spans="1:3" x14ac:dyDescent="0.25">
      <c r="A913" s="103" t="s">
        <v>504</v>
      </c>
      <c r="B913" s="94">
        <f t="shared" si="4"/>
        <v>122272.70740139954</v>
      </c>
      <c r="C913" s="94">
        <f t="shared" si="4"/>
        <v>151766.70410258544</v>
      </c>
    </row>
    <row r="914" spans="1:3" x14ac:dyDescent="0.25">
      <c r="A914" s="103" t="s">
        <v>505</v>
      </c>
      <c r="B914" s="94">
        <f t="shared" si="4"/>
        <v>125916.71915771089</v>
      </c>
      <c r="C914" s="94">
        <f t="shared" si="4"/>
        <v>156288.56199508364</v>
      </c>
    </row>
    <row r="915" spans="1:3" x14ac:dyDescent="0.25">
      <c r="A915" s="103" t="s">
        <v>506</v>
      </c>
      <c r="B915" s="94">
        <f t="shared" si="4"/>
        <v>133210.93996923888</v>
      </c>
      <c r="C915" s="94">
        <f t="shared" si="4"/>
        <v>165344.45669706646</v>
      </c>
    </row>
    <row r="916" spans="1:3" x14ac:dyDescent="0.25">
      <c r="A916" s="103" t="s">
        <v>507</v>
      </c>
      <c r="B916" s="94">
        <f t="shared" si="4"/>
        <v>135643.99951945627</v>
      </c>
      <c r="C916" s="94">
        <f t="shared" si="4"/>
        <v>168361.34841911026</v>
      </c>
    </row>
    <row r="917" spans="1:3" x14ac:dyDescent="0.25">
      <c r="A917" s="103" t="s">
        <v>508</v>
      </c>
      <c r="B917" s="94">
        <f t="shared" si="4"/>
        <v>138077.05906967368</v>
      </c>
      <c r="C917" s="94">
        <f t="shared" si="4"/>
        <v>171383.45967700536</v>
      </c>
    </row>
    <row r="918" spans="1:3" x14ac:dyDescent="0.25">
      <c r="A918" s="103" t="s">
        <v>509</v>
      </c>
      <c r="B918" s="94">
        <f t="shared" si="4"/>
        <v>141112.49607348544</v>
      </c>
      <c r="C918" s="94">
        <f t="shared" si="4"/>
        <v>175151.96456163455</v>
      </c>
    </row>
    <row r="919" spans="1:3" x14ac:dyDescent="0.25">
      <c r="A919" s="103" t="s">
        <v>510</v>
      </c>
      <c r="B919" s="94">
        <f t="shared" si="4"/>
        <v>144156.60929576459</v>
      </c>
      <c r="C919" s="94">
        <f t="shared" si="4"/>
        <v>178927.42882739869</v>
      </c>
    </row>
    <row r="920" spans="1:3" x14ac:dyDescent="0.25">
      <c r="A920" s="103" t="s">
        <v>511</v>
      </c>
      <c r="B920" s="94">
        <f t="shared" si="4"/>
        <v>152307.29681600386</v>
      </c>
      <c r="C920" s="94">
        <f t="shared" si="4"/>
        <v>189046.36899776026</v>
      </c>
    </row>
    <row r="921" spans="1:3" x14ac:dyDescent="0.25">
      <c r="A921" s="103" t="s">
        <v>512</v>
      </c>
      <c r="B921" s="94">
        <f t="shared" si="4"/>
        <v>155327.86030244286</v>
      </c>
      <c r="C921" s="94">
        <f t="shared" si="4"/>
        <v>192795.73558426806</v>
      </c>
    </row>
    <row r="922" spans="1:3" x14ac:dyDescent="0.25">
      <c r="A922" s="103" t="s">
        <v>513</v>
      </c>
      <c r="B922" s="94">
        <f t="shared" si="4"/>
        <v>158349.66324866292</v>
      </c>
      <c r="C922" s="94">
        <f t="shared" si="4"/>
        <v>196545.1021707757</v>
      </c>
    </row>
    <row r="923" spans="1:3" x14ac:dyDescent="0.25">
      <c r="A923" s="103" t="s">
        <v>514</v>
      </c>
      <c r="B923" s="94">
        <f t="shared" si="4"/>
        <v>160203.89508112613</v>
      </c>
      <c r="C923" s="94">
        <f t="shared" si="4"/>
        <v>198845.17763590958</v>
      </c>
    </row>
    <row r="924" spans="1:3" x14ac:dyDescent="0.25">
      <c r="A924" s="103" t="s">
        <v>515</v>
      </c>
      <c r="B924" s="94">
        <f t="shared" si="4"/>
        <v>163383.10941954068</v>
      </c>
      <c r="C924" s="94">
        <f t="shared" si="4"/>
        <v>202792.88658476624</v>
      </c>
    </row>
    <row r="925" spans="1:3" x14ac:dyDescent="0.25">
      <c r="A925" s="103" t="s">
        <v>516</v>
      </c>
      <c r="B925" s="94">
        <f t="shared" si="4"/>
        <v>166517.70320583702</v>
      </c>
      <c r="C925" s="94">
        <f t="shared" si="4"/>
        <v>206683.18063925867</v>
      </c>
    </row>
    <row r="926" spans="1:3" x14ac:dyDescent="0.25">
      <c r="A926" s="103" t="s">
        <v>517</v>
      </c>
      <c r="B926" s="94">
        <f t="shared" si="4"/>
        <v>171592.05154948964</v>
      </c>
      <c r="C926" s="94">
        <f t="shared" si="4"/>
        <v>212981.42056647819</v>
      </c>
    </row>
    <row r="927" spans="1:3" x14ac:dyDescent="0.25">
      <c r="A927" s="103" t="s">
        <v>518</v>
      </c>
      <c r="B927" s="94">
        <f t="shared" si="4"/>
        <v>175003.04486696204</v>
      </c>
      <c r="C927" s="94">
        <f t="shared" si="4"/>
        <v>217216.20398715563</v>
      </c>
    </row>
    <row r="928" spans="1:3" x14ac:dyDescent="0.25">
      <c r="A928" s="103" t="s">
        <v>519</v>
      </c>
      <c r="B928" s="94">
        <f t="shared" si="4"/>
        <v>178418.99602355866</v>
      </c>
      <c r="C928" s="94">
        <f t="shared" si="4"/>
        <v>221456.2069436844</v>
      </c>
    </row>
    <row r="929" spans="1:3" x14ac:dyDescent="0.25">
      <c r="A929" s="103" t="s">
        <v>520</v>
      </c>
      <c r="B929" s="94">
        <f t="shared" si="4"/>
        <v>182986.40531675841</v>
      </c>
      <c r="C929" s="94">
        <f t="shared" si="4"/>
        <v>227124.62287818195</v>
      </c>
    </row>
    <row r="930" spans="1:3" x14ac:dyDescent="0.25">
      <c r="A930" s="103" t="s">
        <v>521</v>
      </c>
      <c r="B930" s="94">
        <f t="shared" si="4"/>
        <v>186629.17761328872</v>
      </c>
      <c r="C930" s="94">
        <f t="shared" si="4"/>
        <v>231644.74092539639</v>
      </c>
    </row>
    <row r="931" spans="1:3" x14ac:dyDescent="0.25">
      <c r="A931" s="103" t="s">
        <v>522</v>
      </c>
      <c r="B931" s="94">
        <f t="shared" si="4"/>
        <v>190269.47099025696</v>
      </c>
      <c r="C931" s="94">
        <f t="shared" si="4"/>
        <v>236164.85897261082</v>
      </c>
    </row>
    <row r="932" spans="1:3" x14ac:dyDescent="0.25">
      <c r="A932" s="103" t="s">
        <v>523</v>
      </c>
      <c r="B932" s="94">
        <f t="shared" si="4"/>
        <v>209610.00141389039</v>
      </c>
      <c r="C932" s="94">
        <f t="shared" si="4"/>
        <v>260171.2441979631</v>
      </c>
    </row>
    <row r="933" spans="1:3" x14ac:dyDescent="0.25">
      <c r="A933" s="103" t="s">
        <v>524</v>
      </c>
      <c r="B933" s="94">
        <f t="shared" si="4"/>
        <v>219897.51759667406</v>
      </c>
      <c r="C933" s="94">
        <f t="shared" si="4"/>
        <v>272939.96873549459</v>
      </c>
    </row>
    <row r="934" spans="1:3" x14ac:dyDescent="0.25">
      <c r="A934" s="103" t="s">
        <v>525</v>
      </c>
      <c r="B934" s="94">
        <f t="shared" si="4"/>
        <v>224295.12089986887</v>
      </c>
      <c r="C934" s="94">
        <f t="shared" si="4"/>
        <v>278397.86339065694</v>
      </c>
    </row>
    <row r="935" spans="1:3" x14ac:dyDescent="0.25">
      <c r="A935" s="103" t="s">
        <v>526</v>
      </c>
      <c r="B935" s="94">
        <f t="shared" si="4"/>
        <v>228697.68204218789</v>
      </c>
      <c r="C935" s="94">
        <f t="shared" si="4"/>
        <v>283862.71742695436</v>
      </c>
    </row>
    <row r="936" spans="1:3" x14ac:dyDescent="0.25">
      <c r="A936" s="103" t="s">
        <v>527</v>
      </c>
      <c r="B936" s="94">
        <f t="shared" si="4"/>
        <v>80212.879190967782</v>
      </c>
      <c r="C936" s="94">
        <f t="shared" si="4"/>
        <v>99560.906518013871</v>
      </c>
    </row>
    <row r="937" spans="1:3" x14ac:dyDescent="0.25">
      <c r="A937" s="103" t="s">
        <v>528</v>
      </c>
      <c r="B937" s="94">
        <f t="shared" si="4"/>
        <v>84793.92254175921</v>
      </c>
      <c r="C937" s="94">
        <f t="shared" si="4"/>
        <v>105244.98106006527</v>
      </c>
    </row>
    <row r="938" spans="1:3" x14ac:dyDescent="0.25">
      <c r="A938" s="103" t="s">
        <v>529</v>
      </c>
      <c r="B938" s="94">
        <f t="shared" si="4"/>
        <v>89376.205352331672</v>
      </c>
      <c r="C938" s="94">
        <f t="shared" si="4"/>
        <v>110936.01498325178</v>
      </c>
    </row>
    <row r="939" spans="1:3" x14ac:dyDescent="0.25">
      <c r="A939" s="103" t="s">
        <v>530</v>
      </c>
      <c r="B939" s="94">
        <f t="shared" si="4"/>
        <v>93959.727622685226</v>
      </c>
      <c r="C939" s="94">
        <f t="shared" si="4"/>
        <v>116623.56921587078</v>
      </c>
    </row>
    <row r="940" spans="1:3" x14ac:dyDescent="0.25">
      <c r="A940" s="103" t="s">
        <v>531</v>
      </c>
      <c r="B940" s="94">
        <f t="shared" si="4"/>
        <v>97688.022644108511</v>
      </c>
      <c r="C940" s="94">
        <f t="shared" si="4"/>
        <v>121249.81782539473</v>
      </c>
    </row>
    <row r="941" spans="1:3" x14ac:dyDescent="0.25">
      <c r="A941" s="103" t="s">
        <v>532</v>
      </c>
      <c r="B941" s="94">
        <f t="shared" si="4"/>
        <v>101407.64144706439</v>
      </c>
      <c r="C941" s="94">
        <f t="shared" si="4"/>
        <v>125867.36720849987</v>
      </c>
    </row>
    <row r="942" spans="1:3" x14ac:dyDescent="0.25">
      <c r="A942" s="103" t="s">
        <v>533</v>
      </c>
      <c r="B942" s="94">
        <f t="shared" si="4"/>
        <v>105133.45754892561</v>
      </c>
      <c r="C942" s="94">
        <f t="shared" si="4"/>
        <v>130491.87597274006</v>
      </c>
    </row>
    <row r="943" spans="1:3" x14ac:dyDescent="0.25">
      <c r="A943" s="103" t="s">
        <v>534</v>
      </c>
      <c r="B943" s="94">
        <f t="shared" si="4"/>
        <v>108851.83689210046</v>
      </c>
      <c r="C943" s="94">
        <f t="shared" si="4"/>
        <v>135109.42535584519</v>
      </c>
    </row>
    <row r="944" spans="1:3" x14ac:dyDescent="0.25">
      <c r="A944" s="103" t="s">
        <v>535</v>
      </c>
      <c r="B944" s="94">
        <f t="shared" si="4"/>
        <v>114583.09891971396</v>
      </c>
      <c r="C944" s="94">
        <f t="shared" si="4"/>
        <v>142221.9128758655</v>
      </c>
    </row>
    <row r="945" spans="1:3" x14ac:dyDescent="0.25">
      <c r="A945" s="103" t="s">
        <v>536</v>
      </c>
      <c r="B945" s="94">
        <f t="shared" si="4"/>
        <v>118880.30598064301</v>
      </c>
      <c r="C945" s="94">
        <f t="shared" si="4"/>
        <v>147556.27851588069</v>
      </c>
    </row>
    <row r="946" spans="1:3" x14ac:dyDescent="0.25">
      <c r="A946" s="103" t="s">
        <v>537</v>
      </c>
      <c r="B946" s="94">
        <f t="shared" si="4"/>
        <v>123179.99196113422</v>
      </c>
      <c r="C946" s="94">
        <f t="shared" si="4"/>
        <v>152892.38400117966</v>
      </c>
    </row>
    <row r="947" spans="1:3" x14ac:dyDescent="0.25">
      <c r="A947" s="103" t="s">
        <v>538</v>
      </c>
      <c r="B947" s="94">
        <f t="shared" si="4"/>
        <v>127478.43848184434</v>
      </c>
      <c r="C947" s="94">
        <f t="shared" si="4"/>
        <v>158226.74964119488</v>
      </c>
    </row>
    <row r="948" spans="1:3" x14ac:dyDescent="0.25">
      <c r="A948" s="103" t="s">
        <v>539</v>
      </c>
      <c r="B948" s="94">
        <f t="shared" si="4"/>
        <v>131771.9271634302</v>
      </c>
      <c r="C948" s="94">
        <f t="shared" si="4"/>
        <v>163557.63559064252</v>
      </c>
    </row>
    <row r="949" spans="1:3" x14ac:dyDescent="0.25">
      <c r="A949" s="103" t="s">
        <v>540</v>
      </c>
      <c r="B949" s="94">
        <f t="shared" si="4"/>
        <v>136071.61314392142</v>
      </c>
      <c r="C949" s="94">
        <f t="shared" si="4"/>
        <v>168893.74107594154</v>
      </c>
    </row>
    <row r="950" spans="1:3" x14ac:dyDescent="0.25">
      <c r="A950" s="103" t="s">
        <v>541</v>
      </c>
      <c r="B950" s="94">
        <f t="shared" si="4"/>
        <v>140362.62290594517</v>
      </c>
      <c r="C950" s="94">
        <f t="shared" si="4"/>
        <v>174221.1473348217</v>
      </c>
    </row>
    <row r="951" spans="1:3" x14ac:dyDescent="0.25">
      <c r="A951" s="103" t="s">
        <v>542</v>
      </c>
      <c r="B951" s="94">
        <f t="shared" si="4"/>
        <v>144661.06942665527</v>
      </c>
      <c r="C951" s="94">
        <f t="shared" si="4"/>
        <v>179557.25282012072</v>
      </c>
    </row>
    <row r="952" spans="1:3" x14ac:dyDescent="0.25">
      <c r="A952" s="103" t="s">
        <v>543</v>
      </c>
      <c r="B952" s="94">
        <f t="shared" si="4"/>
        <v>148959.51594736543</v>
      </c>
      <c r="C952" s="94">
        <f t="shared" si="4"/>
        <v>184891.61846013588</v>
      </c>
    </row>
    <row r="953" spans="1:3" x14ac:dyDescent="0.25">
      <c r="A953" s="103" t="s">
        <v>544</v>
      </c>
      <c r="B953" s="94">
        <f t="shared" si="4"/>
        <v>153256.7230082945</v>
      </c>
      <c r="C953" s="94">
        <f t="shared" si="4"/>
        <v>190224.24425486734</v>
      </c>
    </row>
    <row r="954" spans="1:3" x14ac:dyDescent="0.25">
      <c r="A954" s="103" t="s">
        <v>545</v>
      </c>
      <c r="B954" s="94">
        <f t="shared" si="4"/>
        <v>157550.21168988038</v>
      </c>
      <c r="C954" s="94">
        <f t="shared" si="4"/>
        <v>195555.13020431504</v>
      </c>
    </row>
    <row r="955" spans="1:3" x14ac:dyDescent="0.25">
      <c r="A955" s="103" t="s">
        <v>546</v>
      </c>
      <c r="B955" s="94">
        <f t="shared" si="4"/>
        <v>161851.13713015261</v>
      </c>
      <c r="C955" s="94">
        <f t="shared" si="4"/>
        <v>200891.23568961394</v>
      </c>
    </row>
    <row r="956" spans="1:3" x14ac:dyDescent="0.25">
      <c r="A956" s="103" t="s">
        <v>547</v>
      </c>
      <c r="B956" s="94">
        <f t="shared" si="4"/>
        <v>169012.73574510735</v>
      </c>
      <c r="C956" s="94">
        <f t="shared" si="4"/>
        <v>209780.10524435565</v>
      </c>
    </row>
    <row r="957" spans="1:3" x14ac:dyDescent="0.25">
      <c r="A957" s="103" t="s">
        <v>548</v>
      </c>
      <c r="B957" s="94">
        <f t="shared" si="4"/>
        <v>174739.03993359662</v>
      </c>
      <c r="C957" s="94">
        <f t="shared" si="4"/>
        <v>216889.11307380837</v>
      </c>
    </row>
    <row r="958" spans="1:3" x14ac:dyDescent="0.25">
      <c r="A958" s="103" t="s">
        <v>549</v>
      </c>
      <c r="B958" s="94">
        <f t="shared" si="4"/>
        <v>180470.30196121012</v>
      </c>
      <c r="C958" s="94">
        <f t="shared" si="4"/>
        <v>224003.34043911239</v>
      </c>
    </row>
    <row r="959" spans="1:3" x14ac:dyDescent="0.25">
      <c r="A959" s="103" t="s">
        <v>550</v>
      </c>
      <c r="B959" s="94">
        <f t="shared" si="4"/>
        <v>186201.56398882362</v>
      </c>
      <c r="C959" s="94">
        <f t="shared" si="4"/>
        <v>231115.8279591327</v>
      </c>
    </row>
    <row r="960" spans="1:3" x14ac:dyDescent="0.25">
      <c r="A960" s="103" t="s">
        <v>551</v>
      </c>
      <c r="B960" s="94">
        <f t="shared" si="4"/>
        <v>217716.06838201152</v>
      </c>
      <c r="C960" s="94">
        <f t="shared" si="4"/>
        <v>270232.76947396051</v>
      </c>
    </row>
    <row r="961" spans="1:3" x14ac:dyDescent="0.25">
      <c r="A961" s="103" t="s">
        <v>552</v>
      </c>
      <c r="B961" s="94">
        <f t="shared" si="4"/>
        <v>52605.378436667343</v>
      </c>
      <c r="C961" s="94">
        <f t="shared" si="4"/>
        <v>65251.783866523474</v>
      </c>
    </row>
    <row r="962" spans="1:3" x14ac:dyDescent="0.25">
      <c r="A962" s="103" t="s">
        <v>553</v>
      </c>
      <c r="B962" s="94">
        <f t="shared" ref="B962:C1025" si="5">B322</f>
        <v>53360.387875107037</v>
      </c>
      <c r="C962" s="94">
        <f t="shared" si="5"/>
        <v>66187.229081791098</v>
      </c>
    </row>
    <row r="963" spans="1:3" x14ac:dyDescent="0.25">
      <c r="A963" s="103" t="s">
        <v>554</v>
      </c>
      <c r="B963" s="94">
        <f t="shared" si="5"/>
        <v>54230.373370161942</v>
      </c>
      <c r="C963" s="94">
        <f t="shared" si="5"/>
        <v>67267.829589083034</v>
      </c>
    </row>
    <row r="964" spans="1:3" x14ac:dyDescent="0.25">
      <c r="A964" s="103" t="s">
        <v>555</v>
      </c>
      <c r="B964" s="94">
        <f t="shared" si="5"/>
        <v>59328.922725175289</v>
      </c>
      <c r="C964" s="94">
        <f t="shared" si="5"/>
        <v>73588.356934387557</v>
      </c>
    </row>
    <row r="965" spans="1:3" x14ac:dyDescent="0.25">
      <c r="A965" s="103" t="s">
        <v>556</v>
      </c>
      <c r="B965" s="94">
        <f t="shared" si="5"/>
        <v>60569.386624879102</v>
      </c>
      <c r="C965" s="94">
        <f t="shared" si="5"/>
        <v>75127.719846101914</v>
      </c>
    </row>
    <row r="966" spans="1:3" x14ac:dyDescent="0.25">
      <c r="A966" s="103" t="s">
        <v>557</v>
      </c>
      <c r="B966" s="94">
        <f t="shared" si="5"/>
        <v>61820.07061850428</v>
      </c>
      <c r="C966" s="94">
        <f t="shared" si="5"/>
        <v>76679.627042312219</v>
      </c>
    </row>
    <row r="967" spans="1:3" x14ac:dyDescent="0.25">
      <c r="A967" s="103" t="s">
        <v>558</v>
      </c>
      <c r="B967" s="94">
        <f t="shared" si="5"/>
        <v>63683.960247410425</v>
      </c>
      <c r="C967" s="94">
        <f t="shared" si="5"/>
        <v>78991.359470847194</v>
      </c>
    </row>
    <row r="968" spans="1:3" x14ac:dyDescent="0.25">
      <c r="A968" s="103" t="s">
        <v>559</v>
      </c>
      <c r="B968" s="94">
        <f t="shared" si="5"/>
        <v>64934.644241035603</v>
      </c>
      <c r="C968" s="94">
        <f t="shared" si="5"/>
        <v>80543.266667057484</v>
      </c>
    </row>
    <row r="969" spans="1:3" x14ac:dyDescent="0.25">
      <c r="A969" s="103" t="s">
        <v>560</v>
      </c>
      <c r="B969" s="94">
        <f t="shared" si="5"/>
        <v>65867.227811358767</v>
      </c>
      <c r="C969" s="94">
        <f t="shared" si="5"/>
        <v>81699.132881324971</v>
      </c>
    </row>
    <row r="970" spans="1:3" x14ac:dyDescent="0.25">
      <c r="A970" s="103" t="s">
        <v>561</v>
      </c>
      <c r="B970" s="94">
        <f t="shared" si="5"/>
        <v>67120.466828464283</v>
      </c>
      <c r="C970" s="94">
        <f t="shared" si="5"/>
        <v>83254.624158819817</v>
      </c>
    </row>
    <row r="971" spans="1:3" x14ac:dyDescent="0.25">
      <c r="A971" s="103" t="s">
        <v>562</v>
      </c>
      <c r="B971" s="94">
        <f t="shared" si="5"/>
        <v>69000.964109992623</v>
      </c>
      <c r="C971" s="94">
        <f t="shared" si="5"/>
        <v>85587.861075062086</v>
      </c>
    </row>
    <row r="972" spans="1:3" x14ac:dyDescent="0.25">
      <c r="A972" s="103" t="s">
        <v>563</v>
      </c>
      <c r="B972" s="94">
        <f t="shared" si="5"/>
        <v>70880.183879780801</v>
      </c>
      <c r="C972" s="94">
        <f t="shared" si="5"/>
        <v>87917.513910019785</v>
      </c>
    </row>
    <row r="973" spans="1:3" x14ac:dyDescent="0.25">
      <c r="A973" s="103" t="s">
        <v>564</v>
      </c>
      <c r="B973" s="94">
        <f t="shared" si="5"/>
        <v>72763.236184789494</v>
      </c>
      <c r="C973" s="94">
        <f t="shared" si="5"/>
        <v>90252.542866904376</v>
      </c>
    </row>
    <row r="974" spans="1:3" x14ac:dyDescent="0.25">
      <c r="A974" s="103" t="s">
        <v>565</v>
      </c>
      <c r="B974" s="94">
        <f t="shared" si="5"/>
        <v>74641.178442837481</v>
      </c>
      <c r="C974" s="94">
        <f t="shared" si="5"/>
        <v>92582.195701862074</v>
      </c>
    </row>
    <row r="975" spans="1:3" x14ac:dyDescent="0.25">
      <c r="A975" s="103" t="s">
        <v>566</v>
      </c>
      <c r="B975" s="94">
        <f t="shared" si="5"/>
        <v>77773.63722973119</v>
      </c>
      <c r="C975" s="94">
        <f t="shared" si="5"/>
        <v>96467.339814314633</v>
      </c>
    </row>
    <row r="976" spans="1:3" x14ac:dyDescent="0.25">
      <c r="A976" s="103" t="s">
        <v>567</v>
      </c>
      <c r="B976" s="94">
        <f t="shared" si="5"/>
        <v>79654.134511259515</v>
      </c>
      <c r="C976" s="94">
        <f t="shared" si="5"/>
        <v>98802.368771199195</v>
      </c>
    </row>
    <row r="977" spans="1:3" x14ac:dyDescent="0.25">
      <c r="A977" s="103" t="s">
        <v>568</v>
      </c>
      <c r="B977" s="94">
        <f t="shared" si="5"/>
        <v>81220.363904706377</v>
      </c>
      <c r="C977" s="94">
        <f t="shared" si="5"/>
        <v>100741.3567461409</v>
      </c>
    </row>
    <row r="978" spans="1:3" x14ac:dyDescent="0.25">
      <c r="A978" s="103" t="s">
        <v>569</v>
      </c>
      <c r="B978" s="94">
        <f t="shared" si="5"/>
        <v>82784.038274672886</v>
      </c>
      <c r="C978" s="94">
        <f t="shared" si="5"/>
        <v>102683.92880236718</v>
      </c>
    </row>
    <row r="979" spans="1:3" x14ac:dyDescent="0.25">
      <c r="A979" s="103" t="s">
        <v>570</v>
      </c>
      <c r="B979" s="94">
        <f t="shared" si="5"/>
        <v>84039.83231525874</v>
      </c>
      <c r="C979" s="94">
        <f t="shared" si="5"/>
        <v>104241.21212050432</v>
      </c>
    </row>
    <row r="980" spans="1:3" x14ac:dyDescent="0.25">
      <c r="A980" s="103" t="s">
        <v>571</v>
      </c>
      <c r="B980" s="94">
        <f t="shared" si="5"/>
        <v>86543.755325989419</v>
      </c>
      <c r="C980" s="94">
        <f t="shared" si="5"/>
        <v>107346.81855356719</v>
      </c>
    </row>
    <row r="981" spans="1:3" x14ac:dyDescent="0.25">
      <c r="A981" s="103" t="s">
        <v>572</v>
      </c>
      <c r="B981" s="94">
        <f t="shared" si="5"/>
        <v>89681.324159843774</v>
      </c>
      <c r="C981" s="94">
        <f t="shared" si="5"/>
        <v>111237.33878794657</v>
      </c>
    </row>
    <row r="982" spans="1:3" x14ac:dyDescent="0.25">
      <c r="A982" s="103" t="s">
        <v>573</v>
      </c>
      <c r="B982" s="94">
        <f t="shared" si="5"/>
        <v>93442.318722900483</v>
      </c>
      <c r="C982" s="94">
        <f t="shared" si="5"/>
        <v>115903.81262043111</v>
      </c>
    </row>
    <row r="983" spans="1:3" x14ac:dyDescent="0.25">
      <c r="A983" s="103" t="s">
        <v>574</v>
      </c>
      <c r="B983" s="94">
        <f t="shared" si="5"/>
        <v>96573.499998054001</v>
      </c>
      <c r="C983" s="94">
        <f t="shared" si="5"/>
        <v>119785.37265159916</v>
      </c>
    </row>
    <row r="984" spans="1:3" x14ac:dyDescent="0.25">
      <c r="A984" s="103" t="s">
        <v>575</v>
      </c>
      <c r="B984" s="94">
        <f t="shared" si="5"/>
        <v>98452.719767842165</v>
      </c>
      <c r="C984" s="94">
        <f t="shared" si="5"/>
        <v>122116.81752719915</v>
      </c>
    </row>
    <row r="985" spans="1:3" x14ac:dyDescent="0.25">
      <c r="A985" s="103" t="s">
        <v>576</v>
      </c>
      <c r="B985" s="94">
        <f t="shared" si="5"/>
        <v>100330.66202589018</v>
      </c>
      <c r="C985" s="94">
        <f t="shared" si="5"/>
        <v>124446.47036215686</v>
      </c>
    </row>
    <row r="986" spans="1:3" x14ac:dyDescent="0.25">
      <c r="A986" s="103" t="s">
        <v>577</v>
      </c>
      <c r="B986" s="94">
        <f t="shared" si="5"/>
        <v>102211.15930741854</v>
      </c>
      <c r="C986" s="94">
        <f t="shared" si="5"/>
        <v>126781.49931904144</v>
      </c>
    </row>
    <row r="987" spans="1:3" x14ac:dyDescent="0.25">
      <c r="A987" s="103" t="s">
        <v>578</v>
      </c>
      <c r="B987" s="94">
        <f t="shared" si="5"/>
        <v>105972.15387047522</v>
      </c>
      <c r="C987" s="94">
        <f t="shared" si="5"/>
        <v>131444.38907024142</v>
      </c>
    </row>
    <row r="988" spans="1:3" x14ac:dyDescent="0.25">
      <c r="A988" s="103" t="s">
        <v>579</v>
      </c>
      <c r="B988" s="94">
        <f t="shared" si="5"/>
        <v>109730.59341005159</v>
      </c>
      <c r="C988" s="94">
        <f t="shared" si="5"/>
        <v>136105.48678079908</v>
      </c>
    </row>
    <row r="989" spans="1:3" x14ac:dyDescent="0.25">
      <c r="A989" s="103" t="s">
        <v>580</v>
      </c>
      <c r="B989" s="94">
        <f t="shared" si="5"/>
        <v>113489.03294962793</v>
      </c>
      <c r="C989" s="94">
        <f t="shared" si="5"/>
        <v>140770.16857264136</v>
      </c>
    </row>
    <row r="990" spans="1:3" x14ac:dyDescent="0.25">
      <c r="A990" s="103" t="s">
        <v>581</v>
      </c>
      <c r="B990" s="94">
        <f t="shared" si="5"/>
        <v>117872.1757301468</v>
      </c>
      <c r="C990" s="94">
        <f t="shared" si="5"/>
        <v>146207.21988130422</v>
      </c>
    </row>
    <row r="991" spans="1:3" x14ac:dyDescent="0.25">
      <c r="A991" s="103" t="s">
        <v>582</v>
      </c>
      <c r="B991" s="94">
        <f t="shared" si="5"/>
        <v>118503.26652979015</v>
      </c>
      <c r="C991" s="94">
        <f t="shared" si="5"/>
        <v>146986.75756069395</v>
      </c>
    </row>
    <row r="992" spans="1:3" x14ac:dyDescent="0.25">
      <c r="A992" s="103" t="s">
        <v>583</v>
      </c>
      <c r="B992" s="94">
        <f t="shared" si="5"/>
        <v>122260.42855762634</v>
      </c>
      <c r="C992" s="94">
        <f t="shared" si="5"/>
        <v>151649.64731189396</v>
      </c>
    </row>
    <row r="993" spans="1:3" x14ac:dyDescent="0.25">
      <c r="A993" s="103" t="s">
        <v>584</v>
      </c>
      <c r="B993" s="94">
        <f t="shared" si="5"/>
        <v>126026.53316764372</v>
      </c>
      <c r="C993" s="94">
        <f t="shared" si="5"/>
        <v>156319.705225663</v>
      </c>
    </row>
    <row r="994" spans="1:3" x14ac:dyDescent="0.25">
      <c r="A994" s="103" t="s">
        <v>585</v>
      </c>
      <c r="B994" s="94">
        <f t="shared" si="5"/>
        <v>129782.41768373974</v>
      </c>
      <c r="C994" s="94">
        <f t="shared" si="5"/>
        <v>160977.21885493613</v>
      </c>
    </row>
    <row r="995" spans="1:3" x14ac:dyDescent="0.25">
      <c r="A995" s="103" t="s">
        <v>586</v>
      </c>
      <c r="B995" s="94">
        <f t="shared" si="5"/>
        <v>137300.57427463261</v>
      </c>
      <c r="C995" s="94">
        <f t="shared" si="5"/>
        <v>170304.79039797848</v>
      </c>
    </row>
    <row r="996" spans="1:3" x14ac:dyDescent="0.25">
      <c r="A996" s="103" t="s">
        <v>587</v>
      </c>
      <c r="B996" s="94">
        <f t="shared" si="5"/>
        <v>139808.32982058381</v>
      </c>
      <c r="C996" s="94">
        <f t="shared" si="5"/>
        <v>173412.18887168361</v>
      </c>
    </row>
    <row r="997" spans="1:3" x14ac:dyDescent="0.25">
      <c r="A997" s="103" t="s">
        <v>588</v>
      </c>
      <c r="B997" s="94">
        <f t="shared" si="5"/>
        <v>142316.085366535</v>
      </c>
      <c r="C997" s="94">
        <f t="shared" si="5"/>
        <v>176524.96346731554</v>
      </c>
    </row>
    <row r="998" spans="1:3" x14ac:dyDescent="0.25">
      <c r="A998" s="103" t="s">
        <v>589</v>
      </c>
      <c r="B998" s="94">
        <f t="shared" si="5"/>
        <v>145444.71161820815</v>
      </c>
      <c r="C998" s="94">
        <f t="shared" si="5"/>
        <v>180406.52349848356</v>
      </c>
    </row>
    <row r="999" spans="1:3" x14ac:dyDescent="0.25">
      <c r="A999" s="103" t="s">
        <v>590</v>
      </c>
      <c r="B999" s="94">
        <f t="shared" si="5"/>
        <v>148582.28045206252</v>
      </c>
      <c r="C999" s="94">
        <f t="shared" si="5"/>
        <v>184295.25169222066</v>
      </c>
    </row>
    <row r="1000" spans="1:3" x14ac:dyDescent="0.25">
      <c r="A1000" s="103" t="s">
        <v>591</v>
      </c>
      <c r="B1000" s="94">
        <f t="shared" si="5"/>
        <v>156983.19765541199</v>
      </c>
      <c r="C1000" s="94">
        <f t="shared" si="5"/>
        <v>194717.76006769307</v>
      </c>
    </row>
    <row r="1001" spans="1:3" x14ac:dyDescent="0.25">
      <c r="A1001" s="103" t="s">
        <v>592</v>
      </c>
      <c r="B1001" s="94">
        <f t="shared" si="5"/>
        <v>160096.49376620317</v>
      </c>
      <c r="C1001" s="94">
        <f t="shared" si="5"/>
        <v>198579.60765179608</v>
      </c>
    </row>
    <row r="1002" spans="1:3" x14ac:dyDescent="0.25">
      <c r="A1002" s="103" t="s">
        <v>593</v>
      </c>
      <c r="B1002" s="94">
        <f t="shared" si="5"/>
        <v>163211.06738873449</v>
      </c>
      <c r="C1002" s="94">
        <f t="shared" si="5"/>
        <v>202441.45523589905</v>
      </c>
    </row>
    <row r="1003" spans="1:3" x14ac:dyDescent="0.25">
      <c r="A1003" s="103" t="s">
        <v>594</v>
      </c>
      <c r="B1003" s="94">
        <f t="shared" si="5"/>
        <v>165122.22495202688</v>
      </c>
      <c r="C1003" s="94">
        <f t="shared" si="5"/>
        <v>204810.53296498681</v>
      </c>
    </row>
    <row r="1004" spans="1:3" x14ac:dyDescent="0.25">
      <c r="A1004" s="103" t="s">
        <v>595</v>
      </c>
      <c r="B1004" s="94">
        <f t="shared" si="5"/>
        <v>168399.04256555968</v>
      </c>
      <c r="C1004" s="94">
        <f t="shared" si="5"/>
        <v>208876.67318230926</v>
      </c>
    </row>
    <row r="1005" spans="1:3" x14ac:dyDescent="0.25">
      <c r="A1005" s="103" t="s">
        <v>596</v>
      </c>
      <c r="B1005" s="94">
        <f t="shared" si="5"/>
        <v>171629.86975644634</v>
      </c>
      <c r="C1005" s="94">
        <f t="shared" si="5"/>
        <v>212883.67605843645</v>
      </c>
    </row>
    <row r="1006" spans="1:3" x14ac:dyDescent="0.25">
      <c r="A1006" s="103" t="s">
        <v>597</v>
      </c>
      <c r="B1006" s="94">
        <f t="shared" si="5"/>
        <v>176860.00282069706</v>
      </c>
      <c r="C1006" s="94">
        <f t="shared" si="5"/>
        <v>219370.86318347254</v>
      </c>
    </row>
    <row r="1007" spans="1:3" x14ac:dyDescent="0.25">
      <c r="A1007" s="103" t="s">
        <v>598</v>
      </c>
      <c r="B1007" s="94">
        <f t="shared" si="5"/>
        <v>180375.71512964135</v>
      </c>
      <c r="C1007" s="94">
        <f t="shared" si="5"/>
        <v>223732.69010677031</v>
      </c>
    </row>
    <row r="1008" spans="1:3" x14ac:dyDescent="0.25">
      <c r="A1008" s="103" t="s">
        <v>599</v>
      </c>
      <c r="B1008" s="94">
        <f t="shared" si="5"/>
        <v>183896.53748554635</v>
      </c>
      <c r="C1008" s="94">
        <f t="shared" si="5"/>
        <v>228099.89315199494</v>
      </c>
    </row>
    <row r="1009" spans="1:3" x14ac:dyDescent="0.25">
      <c r="A1009" s="103" t="s">
        <v>600</v>
      </c>
      <c r="B1009" s="94">
        <f t="shared" si="5"/>
        <v>188604.16824806805</v>
      </c>
      <c r="C1009" s="94">
        <f t="shared" si="5"/>
        <v>233938.36156452744</v>
      </c>
    </row>
    <row r="1010" spans="1:3" x14ac:dyDescent="0.25">
      <c r="A1010" s="103" t="s">
        <v>601</v>
      </c>
      <c r="B1010" s="94">
        <f t="shared" si="5"/>
        <v>192358.77525242386</v>
      </c>
      <c r="C1010" s="94">
        <f t="shared" si="5"/>
        <v>238594.08315315828</v>
      </c>
    </row>
    <row r="1011" spans="1:3" x14ac:dyDescent="0.25">
      <c r="A1011" s="103" t="s">
        <v>602</v>
      </c>
      <c r="B1011" s="94">
        <f t="shared" si="5"/>
        <v>196110.82723329944</v>
      </c>
      <c r="C1011" s="94">
        <f t="shared" si="5"/>
        <v>243249.80474178915</v>
      </c>
    </row>
    <row r="1012" spans="1:3" x14ac:dyDescent="0.25">
      <c r="A1012" s="103" t="s">
        <v>603</v>
      </c>
      <c r="B1012" s="94">
        <f t="shared" si="5"/>
        <v>216045.12042689204</v>
      </c>
      <c r="C1012" s="94">
        <f t="shared" si="5"/>
        <v>267976.381523902</v>
      </c>
    </row>
    <row r="1013" spans="1:3" x14ac:dyDescent="0.25">
      <c r="A1013" s="103" t="s">
        <v>604</v>
      </c>
      <c r="B1013" s="94">
        <f t="shared" si="5"/>
        <v>226648.46787029237</v>
      </c>
      <c r="C1013" s="94">
        <f t="shared" si="5"/>
        <v>281128.16779755941</v>
      </c>
    </row>
    <row r="1014" spans="1:3" x14ac:dyDescent="0.25">
      <c r="A1014" s="103" t="s">
        <v>605</v>
      </c>
      <c r="B1014" s="94">
        <f t="shared" si="5"/>
        <v>231181.07952441095</v>
      </c>
      <c r="C1014" s="94">
        <f t="shared" si="5"/>
        <v>286749.79929237673</v>
      </c>
    </row>
    <row r="1015" spans="1:3" x14ac:dyDescent="0.25">
      <c r="A1015" s="103" t="s">
        <v>606</v>
      </c>
      <c r="B1015" s="94">
        <f t="shared" si="5"/>
        <v>235718.80122549026</v>
      </c>
      <c r="C1015" s="94">
        <f t="shared" si="5"/>
        <v>292378.59894976305</v>
      </c>
    </row>
    <row r="1016" spans="1:3" x14ac:dyDescent="0.25">
      <c r="A1016" s="103" t="s">
        <v>607</v>
      </c>
      <c r="B1016" s="94">
        <f t="shared" si="5"/>
        <v>80284.911622705753</v>
      </c>
      <c r="C1016" s="94">
        <f t="shared" si="5"/>
        <v>102547.73371355428</v>
      </c>
    </row>
    <row r="1017" spans="1:3" x14ac:dyDescent="0.25">
      <c r="A1017" s="103" t="s">
        <v>608</v>
      </c>
      <c r="B1017" s="94">
        <f t="shared" si="5"/>
        <v>84870.418934009824</v>
      </c>
      <c r="C1017" s="94">
        <f t="shared" si="5"/>
        <v>108402.33049186725</v>
      </c>
    </row>
    <row r="1018" spans="1:3" x14ac:dyDescent="0.25">
      <c r="A1018" s="103" t="s">
        <v>609</v>
      </c>
      <c r="B1018" s="94">
        <f t="shared" si="5"/>
        <v>89457.130422654038</v>
      </c>
      <c r="C1018" s="94">
        <f t="shared" si="5"/>
        <v>114264.09543274934</v>
      </c>
    </row>
    <row r="1019" spans="1:3" x14ac:dyDescent="0.25">
      <c r="A1019" s="103" t="s">
        <v>610</v>
      </c>
      <c r="B1019" s="94">
        <f t="shared" si="5"/>
        <v>94043.841911298223</v>
      </c>
      <c r="C1019" s="94">
        <f t="shared" si="5"/>
        <v>120122.27629234693</v>
      </c>
    </row>
    <row r="1020" spans="1:3" x14ac:dyDescent="0.25">
      <c r="A1020" s="103" t="s">
        <v>611</v>
      </c>
      <c r="B1020" s="94">
        <f t="shared" si="5"/>
        <v>97775.587488433535</v>
      </c>
      <c r="C1020" s="94">
        <f t="shared" si="5"/>
        <v>124887.31236015657</v>
      </c>
    </row>
    <row r="1021" spans="1:3" x14ac:dyDescent="0.25">
      <c r="A1021" s="103" t="s">
        <v>612</v>
      </c>
      <c r="B1021" s="94">
        <f t="shared" si="5"/>
        <v>101498.90382418774</v>
      </c>
      <c r="C1021" s="94">
        <f t="shared" si="5"/>
        <v>129643.38822475488</v>
      </c>
    </row>
    <row r="1022" spans="1:3" x14ac:dyDescent="0.25">
      <c r="A1022" s="103" t="s">
        <v>613</v>
      </c>
      <c r="B1022" s="94">
        <f t="shared" si="5"/>
        <v>105227.0368693026</v>
      </c>
      <c r="C1022" s="94">
        <f t="shared" si="5"/>
        <v>134406.63225192224</v>
      </c>
    </row>
    <row r="1023" spans="1:3" x14ac:dyDescent="0.25">
      <c r="A1023" s="103" t="s">
        <v>614</v>
      </c>
      <c r="B1023" s="94">
        <f t="shared" si="5"/>
        <v>108949.14902771667</v>
      </c>
      <c r="C1023" s="94">
        <f t="shared" si="5"/>
        <v>139162.70811652055</v>
      </c>
    </row>
    <row r="1024" spans="1:3" x14ac:dyDescent="0.25">
      <c r="A1024" s="103" t="s">
        <v>615</v>
      </c>
      <c r="B1024" s="94">
        <f t="shared" si="5"/>
        <v>114685.84987620737</v>
      </c>
      <c r="C1024" s="94">
        <f t="shared" si="5"/>
        <v>146488.57026214147</v>
      </c>
    </row>
    <row r="1025" spans="1:3" x14ac:dyDescent="0.25">
      <c r="A1025" s="103" t="s">
        <v>616</v>
      </c>
      <c r="B1025" s="94">
        <f t="shared" si="5"/>
        <v>118987.17133523521</v>
      </c>
      <c r="C1025" s="94">
        <f t="shared" si="5"/>
        <v>151982.96687135712</v>
      </c>
    </row>
    <row r="1026" spans="1:3" x14ac:dyDescent="0.25">
      <c r="A1026" s="103" t="s">
        <v>617</v>
      </c>
      <c r="B1026" s="94">
        <f t="shared" ref="B1026:C1089" si="6">B386</f>
        <v>123290.90114894338</v>
      </c>
      <c r="C1026" s="94">
        <f t="shared" si="6"/>
        <v>157479.15552121503</v>
      </c>
    </row>
    <row r="1027" spans="1:3" x14ac:dyDescent="0.25">
      <c r="A1027" s="103" t="s">
        <v>618</v>
      </c>
      <c r="B1027" s="94">
        <f t="shared" si="6"/>
        <v>127593.42678531137</v>
      </c>
      <c r="C1027" s="94">
        <f t="shared" si="6"/>
        <v>162973.5521304307</v>
      </c>
    </row>
    <row r="1028" spans="1:3" x14ac:dyDescent="0.25">
      <c r="A1028" s="103" t="s">
        <v>619</v>
      </c>
      <c r="B1028" s="94">
        <f t="shared" si="6"/>
        <v>131891.13571231876</v>
      </c>
      <c r="C1028" s="94">
        <f t="shared" si="6"/>
        <v>168464.36465836182</v>
      </c>
    </row>
    <row r="1029" spans="1:3" x14ac:dyDescent="0.25">
      <c r="A1029" s="103" t="s">
        <v>620</v>
      </c>
      <c r="B1029" s="94">
        <f t="shared" si="6"/>
        <v>136193.66134868676</v>
      </c>
      <c r="C1029" s="94">
        <f t="shared" si="6"/>
        <v>173960.55330821982</v>
      </c>
    </row>
    <row r="1030" spans="1:3" x14ac:dyDescent="0.25">
      <c r="A1030" s="103" t="s">
        <v>621</v>
      </c>
      <c r="B1030" s="94">
        <f t="shared" si="6"/>
        <v>140488.96192101386</v>
      </c>
      <c r="C1030" s="94">
        <f t="shared" si="6"/>
        <v>179447.78175486633</v>
      </c>
    </row>
    <row r="1031" spans="1:3" x14ac:dyDescent="0.25">
      <c r="A1031" s="103" t="s">
        <v>622</v>
      </c>
      <c r="B1031" s="94">
        <f t="shared" si="6"/>
        <v>144791.48755738189</v>
      </c>
      <c r="C1031" s="94">
        <f t="shared" si="6"/>
        <v>184943.9704047243</v>
      </c>
    </row>
    <row r="1032" spans="1:3" x14ac:dyDescent="0.25">
      <c r="A1032" s="103" t="s">
        <v>623</v>
      </c>
      <c r="B1032" s="94">
        <f t="shared" si="6"/>
        <v>149094.01319374988</v>
      </c>
      <c r="C1032" s="94">
        <f t="shared" si="6"/>
        <v>190438.36701393998</v>
      </c>
    </row>
    <row r="1033" spans="1:3" x14ac:dyDescent="0.25">
      <c r="A1033" s="103" t="s">
        <v>624</v>
      </c>
      <c r="B1033" s="94">
        <f t="shared" si="6"/>
        <v>153395.33465277773</v>
      </c>
      <c r="C1033" s="94">
        <f t="shared" si="6"/>
        <v>195930.97158251336</v>
      </c>
    </row>
    <row r="1034" spans="1:3" x14ac:dyDescent="0.25">
      <c r="A1034" s="103" t="s">
        <v>625</v>
      </c>
      <c r="B1034" s="94">
        <f t="shared" si="6"/>
        <v>157691.83940244498</v>
      </c>
      <c r="C1034" s="94">
        <f t="shared" si="6"/>
        <v>201421.78411044448</v>
      </c>
    </row>
    <row r="1035" spans="1:3" x14ac:dyDescent="0.25">
      <c r="A1035" s="103" t="s">
        <v>626</v>
      </c>
      <c r="B1035" s="94">
        <f t="shared" si="6"/>
        <v>161996.77339349329</v>
      </c>
      <c r="C1035" s="94">
        <f t="shared" si="6"/>
        <v>206917.97276030239</v>
      </c>
    </row>
    <row r="1036" spans="1:3" x14ac:dyDescent="0.25">
      <c r="A1036" s="103" t="s">
        <v>627</v>
      </c>
      <c r="B1036" s="94">
        <f t="shared" si="6"/>
        <v>169164.03692208618</v>
      </c>
      <c r="C1036" s="94">
        <f t="shared" si="6"/>
        <v>216073.5084016863</v>
      </c>
    </row>
    <row r="1037" spans="1:3" x14ac:dyDescent="0.25">
      <c r="A1037" s="103" t="s">
        <v>628</v>
      </c>
      <c r="B1037" s="94">
        <f t="shared" si="6"/>
        <v>174895.92106121621</v>
      </c>
      <c r="C1037" s="94">
        <f t="shared" si="6"/>
        <v>223395.7864660226</v>
      </c>
    </row>
    <row r="1038" spans="1:3" x14ac:dyDescent="0.25">
      <c r="A1038" s="103" t="s">
        <v>629</v>
      </c>
      <c r="B1038" s="94">
        <f t="shared" si="6"/>
        <v>180632.62190970691</v>
      </c>
      <c r="C1038" s="94">
        <f t="shared" si="6"/>
        <v>230723.44065228579</v>
      </c>
    </row>
    <row r="1039" spans="1:3" x14ac:dyDescent="0.25">
      <c r="A1039" s="103" t="s">
        <v>630</v>
      </c>
      <c r="B1039" s="94">
        <f t="shared" si="6"/>
        <v>186368.11858085744</v>
      </c>
      <c r="C1039" s="94">
        <f t="shared" si="6"/>
        <v>238049.30279790671</v>
      </c>
    </row>
    <row r="1040" spans="1:3" x14ac:dyDescent="0.25">
      <c r="A1040" s="103" t="s">
        <v>631</v>
      </c>
      <c r="B1040" s="94">
        <f t="shared" si="6"/>
        <v>217911.54400617504</v>
      </c>
      <c r="C1040" s="94">
        <f t="shared" si="6"/>
        <v>278339.75255817937</v>
      </c>
    </row>
    <row r="1041" spans="1:3" x14ac:dyDescent="0.25">
      <c r="A1041" s="103" t="s">
        <v>632</v>
      </c>
      <c r="B1041" s="94">
        <f t="shared" si="6"/>
        <v>53720.79653264799</v>
      </c>
      <c r="C1041" s="94">
        <f t="shared" si="6"/>
        <v>64931.697785075005</v>
      </c>
    </row>
    <row r="1042" spans="1:3" x14ac:dyDescent="0.25">
      <c r="A1042" s="103" t="s">
        <v>633</v>
      </c>
      <c r="B1042" s="94">
        <f t="shared" si="6"/>
        <v>54493.007376938789</v>
      </c>
      <c r="C1042" s="94">
        <f t="shared" si="6"/>
        <v>65865.059991225004</v>
      </c>
    </row>
    <row r="1043" spans="1:3" x14ac:dyDescent="0.25">
      <c r="A1043" s="103" t="s">
        <v>634</v>
      </c>
      <c r="B1043" s="94">
        <f t="shared" si="6"/>
        <v>55380.677398912929</v>
      </c>
      <c r="C1043" s="94">
        <f t="shared" si="6"/>
        <v>66937.976353599995</v>
      </c>
    </row>
    <row r="1044" spans="1:3" x14ac:dyDescent="0.25">
      <c r="A1044" s="103" t="s">
        <v>635</v>
      </c>
      <c r="B1044" s="94">
        <f t="shared" si="6"/>
        <v>60587.513863471773</v>
      </c>
      <c r="C1044" s="94">
        <f t="shared" si="6"/>
        <v>73231.418624650003</v>
      </c>
    </row>
    <row r="1045" spans="1:3" x14ac:dyDescent="0.25">
      <c r="A1045" s="103" t="s">
        <v>636</v>
      </c>
      <c r="B1045" s="94">
        <f t="shared" si="6"/>
        <v>61853.840328385944</v>
      </c>
      <c r="C1045" s="94">
        <f t="shared" si="6"/>
        <v>74762.012596150002</v>
      </c>
    </row>
    <row r="1046" spans="1:3" x14ac:dyDescent="0.25">
      <c r="A1046" s="103" t="s">
        <v>637</v>
      </c>
      <c r="B1046" s="94">
        <f t="shared" si="6"/>
        <v>63131.340262108184</v>
      </c>
      <c r="C1046" s="94">
        <f t="shared" si="6"/>
        <v>76306.111808574991</v>
      </c>
    </row>
    <row r="1047" spans="1:3" x14ac:dyDescent="0.25">
      <c r="A1047" s="103" t="s">
        <v>638</v>
      </c>
      <c r="B1047" s="94">
        <f t="shared" si="6"/>
        <v>65034.554449082134</v>
      </c>
      <c r="C1047" s="94">
        <f t="shared" si="6"/>
        <v>78606.504512799991</v>
      </c>
    </row>
    <row r="1048" spans="1:3" x14ac:dyDescent="0.25">
      <c r="A1048" s="103" t="s">
        <v>639</v>
      </c>
      <c r="B1048" s="94">
        <f t="shared" si="6"/>
        <v>66310.812886270127</v>
      </c>
      <c r="C1048" s="94">
        <f t="shared" si="6"/>
        <v>80149.1031429</v>
      </c>
    </row>
    <row r="1049" spans="1:3" x14ac:dyDescent="0.25">
      <c r="A1049" s="103" t="s">
        <v>640</v>
      </c>
      <c r="B1049" s="94">
        <f t="shared" si="6"/>
        <v>67263.040728024207</v>
      </c>
      <c r="C1049" s="94">
        <f t="shared" si="6"/>
        <v>81300.049786175005</v>
      </c>
    </row>
    <row r="1050" spans="1:3" x14ac:dyDescent="0.25">
      <c r="A1050" s="103" t="s">
        <v>641</v>
      </c>
      <c r="B1050" s="94">
        <f t="shared" si="6"/>
        <v>68544.265151349129</v>
      </c>
      <c r="C1050" s="94">
        <f t="shared" si="6"/>
        <v>82848.650745575011</v>
      </c>
    </row>
    <row r="1051" spans="1:3" x14ac:dyDescent="0.25">
      <c r="A1051" s="103" t="s">
        <v>642</v>
      </c>
      <c r="B1051" s="94">
        <f t="shared" si="6"/>
        <v>70463.618793268048</v>
      </c>
      <c r="C1051" s="94">
        <f t="shared" si="6"/>
        <v>85168.551020025014</v>
      </c>
    </row>
    <row r="1052" spans="1:3" x14ac:dyDescent="0.25">
      <c r="A1052" s="103" t="s">
        <v>643</v>
      </c>
      <c r="B1052" s="94">
        <f t="shared" si="6"/>
        <v>72382.972435186995</v>
      </c>
      <c r="C1052" s="94">
        <f t="shared" si="6"/>
        <v>87488.451294475002</v>
      </c>
    </row>
    <row r="1053" spans="1:3" x14ac:dyDescent="0.25">
      <c r="A1053" s="103" t="s">
        <v>644</v>
      </c>
      <c r="B1053" s="94">
        <f t="shared" si="6"/>
        <v>74306.050566708611</v>
      </c>
      <c r="C1053" s="94">
        <f t="shared" si="6"/>
        <v>89812.853315899993</v>
      </c>
    </row>
    <row r="1054" spans="1:3" x14ac:dyDescent="0.25">
      <c r="A1054" s="103" t="s">
        <v>645</v>
      </c>
      <c r="B1054" s="94">
        <f t="shared" si="6"/>
        <v>76224.162712093297</v>
      </c>
      <c r="C1054" s="94">
        <f t="shared" si="6"/>
        <v>92131.253008025</v>
      </c>
    </row>
    <row r="1055" spans="1:3" x14ac:dyDescent="0.25">
      <c r="A1055" s="103" t="s">
        <v>646</v>
      </c>
      <c r="B1055" s="94">
        <f t="shared" si="6"/>
        <v>79422.257784268688</v>
      </c>
      <c r="C1055" s="94">
        <f t="shared" si="6"/>
        <v>95996.753077225003</v>
      </c>
    </row>
    <row r="1056" spans="1:3" x14ac:dyDescent="0.25">
      <c r="A1056" s="103" t="s">
        <v>647</v>
      </c>
      <c r="B1056" s="94">
        <f t="shared" si="6"/>
        <v>81342.852922721824</v>
      </c>
      <c r="C1056" s="94">
        <f t="shared" si="6"/>
        <v>98318.153934000002</v>
      </c>
    </row>
    <row r="1057" spans="1:3" x14ac:dyDescent="0.25">
      <c r="A1057" s="103" t="s">
        <v>648</v>
      </c>
      <c r="B1057" s="94">
        <f t="shared" si="6"/>
        <v>82943.141955343759</v>
      </c>
      <c r="C1057" s="94">
        <f t="shared" si="6"/>
        <v>100252.404550925</v>
      </c>
    </row>
    <row r="1058" spans="1:3" x14ac:dyDescent="0.25">
      <c r="A1058" s="103" t="s">
        <v>649</v>
      </c>
      <c r="B1058" s="94">
        <f t="shared" si="6"/>
        <v>84539.706498362997</v>
      </c>
      <c r="C1058" s="94">
        <f t="shared" si="6"/>
        <v>102182.15342087499</v>
      </c>
    </row>
    <row r="1059" spans="1:3" x14ac:dyDescent="0.25">
      <c r="A1059" s="103" t="s">
        <v>650</v>
      </c>
      <c r="B1059" s="94">
        <f t="shared" si="6"/>
        <v>85822.172418222151</v>
      </c>
      <c r="C1059" s="94">
        <f t="shared" si="6"/>
        <v>103732.2549626</v>
      </c>
    </row>
    <row r="1060" spans="1:3" x14ac:dyDescent="0.25">
      <c r="A1060" s="103" t="s">
        <v>651</v>
      </c>
      <c r="B1060" s="94">
        <f t="shared" si="6"/>
        <v>88378.413782200849</v>
      </c>
      <c r="C1060" s="94">
        <f t="shared" si="6"/>
        <v>106821.95396977499</v>
      </c>
    </row>
    <row r="1061" spans="1:3" x14ac:dyDescent="0.25">
      <c r="A1061" s="103" t="s">
        <v>652</v>
      </c>
      <c r="B1061" s="94">
        <f t="shared" si="6"/>
        <v>91582.716337047372</v>
      </c>
      <c r="C1061" s="94">
        <f t="shared" si="6"/>
        <v>110694.9569506</v>
      </c>
    </row>
    <row r="1062" spans="1:3" x14ac:dyDescent="0.25">
      <c r="A1062" s="103" t="s">
        <v>653</v>
      </c>
      <c r="B1062" s="94">
        <f t="shared" si="6"/>
        <v>95423.906613953703</v>
      </c>
      <c r="C1062" s="94">
        <f t="shared" si="6"/>
        <v>115337.75866414999</v>
      </c>
    </row>
    <row r="1063" spans="1:3" x14ac:dyDescent="0.25">
      <c r="A1063" s="103" t="s">
        <v>654</v>
      </c>
      <c r="B1063" s="94">
        <f t="shared" si="6"/>
        <v>98622.001686129079</v>
      </c>
      <c r="C1063" s="94">
        <f t="shared" si="6"/>
        <v>119203.25873335001</v>
      </c>
    </row>
    <row r="1064" spans="1:3" x14ac:dyDescent="0.25">
      <c r="A1064" s="103" t="s">
        <v>655</v>
      </c>
      <c r="B1064" s="94">
        <f t="shared" si="6"/>
        <v>100540.11383151378</v>
      </c>
      <c r="C1064" s="94">
        <f t="shared" si="6"/>
        <v>121521.65842547501</v>
      </c>
    </row>
    <row r="1065" spans="1:3" x14ac:dyDescent="0.25">
      <c r="A1065" s="103" t="s">
        <v>656</v>
      </c>
      <c r="B1065" s="94">
        <f t="shared" si="6"/>
        <v>102458.22597689848</v>
      </c>
      <c r="C1065" s="94">
        <f t="shared" si="6"/>
        <v>123840.0581176</v>
      </c>
    </row>
    <row r="1066" spans="1:3" x14ac:dyDescent="0.25">
      <c r="A1066" s="103" t="s">
        <v>657</v>
      </c>
      <c r="B1066" s="94">
        <f t="shared" si="6"/>
        <v>104378.8211153516</v>
      </c>
      <c r="C1066" s="94">
        <f t="shared" si="6"/>
        <v>126161.458974375</v>
      </c>
    </row>
    <row r="1067" spans="1:3" x14ac:dyDescent="0.25">
      <c r="A1067" s="103" t="s">
        <v>658</v>
      </c>
      <c r="B1067" s="94">
        <f t="shared" si="6"/>
        <v>108218.7698957237</v>
      </c>
      <c r="C1067" s="94">
        <f t="shared" si="6"/>
        <v>130802.7601056</v>
      </c>
    </row>
    <row r="1068" spans="1:3" x14ac:dyDescent="0.25">
      <c r="A1068" s="103" t="s">
        <v>659</v>
      </c>
      <c r="B1068" s="94">
        <f t="shared" si="6"/>
        <v>112057.47717956157</v>
      </c>
      <c r="C1068" s="94">
        <f t="shared" si="6"/>
        <v>135442.5606545</v>
      </c>
    </row>
    <row r="1069" spans="1:3" x14ac:dyDescent="0.25">
      <c r="A1069" s="103" t="s">
        <v>660</v>
      </c>
      <c r="B1069" s="94">
        <f t="shared" si="6"/>
        <v>115896.1844633994</v>
      </c>
      <c r="C1069" s="94">
        <f t="shared" si="6"/>
        <v>140082.36120340001</v>
      </c>
    </row>
    <row r="1070" spans="1:3" x14ac:dyDescent="0.25">
      <c r="A1070" s="103" t="s">
        <v>661</v>
      </c>
      <c r="B1070" s="94">
        <f t="shared" si="6"/>
        <v>120371.77946929703</v>
      </c>
      <c r="C1070" s="94">
        <f t="shared" si="6"/>
        <v>145491.96048502502</v>
      </c>
    </row>
    <row r="1071" spans="1:3" x14ac:dyDescent="0.25">
      <c r="A1071" s="103" t="s">
        <v>662</v>
      </c>
      <c r="B1071" s="94">
        <f t="shared" si="6"/>
        <v>121014.87467402793</v>
      </c>
      <c r="C1071" s="94">
        <f t="shared" si="6"/>
        <v>146269.26212937501</v>
      </c>
    </row>
    <row r="1072" spans="1:3" x14ac:dyDescent="0.25">
      <c r="A1072" s="103" t="s">
        <v>663</v>
      </c>
      <c r="B1072" s="94">
        <f t="shared" si="6"/>
        <v>124853.5819578658</v>
      </c>
      <c r="C1072" s="94">
        <f t="shared" si="6"/>
        <v>150909.06267827499</v>
      </c>
    </row>
    <row r="1073" spans="1:3" x14ac:dyDescent="0.25">
      <c r="A1073" s="103" t="s">
        <v>664</v>
      </c>
      <c r="B1073" s="94">
        <f t="shared" si="6"/>
        <v>128699.73822090904</v>
      </c>
      <c r="C1073" s="94">
        <f t="shared" si="6"/>
        <v>155557.866721125</v>
      </c>
    </row>
    <row r="1074" spans="1:3" x14ac:dyDescent="0.25">
      <c r="A1074" s="103" t="s">
        <v>665</v>
      </c>
      <c r="B1074" s="94">
        <f t="shared" si="6"/>
        <v>132534.7210151442</v>
      </c>
      <c r="C1074" s="94">
        <f t="shared" si="6"/>
        <v>160193.16552305</v>
      </c>
    </row>
    <row r="1075" spans="1:3" x14ac:dyDescent="0.25">
      <c r="A1075" s="103" t="s">
        <v>666</v>
      </c>
      <c r="B1075" s="94">
        <f t="shared" si="6"/>
        <v>140210.89408628567</v>
      </c>
      <c r="C1075" s="94">
        <f t="shared" si="6"/>
        <v>169471.26603852498</v>
      </c>
    </row>
    <row r="1076" spans="1:3" x14ac:dyDescent="0.25">
      <c r="A1076" s="103" t="s">
        <v>667</v>
      </c>
      <c r="B1076" s="94">
        <f t="shared" si="6"/>
        <v>142773.34293293548</v>
      </c>
      <c r="C1076" s="94">
        <f t="shared" si="6"/>
        <v>172568.46795732502</v>
      </c>
    </row>
    <row r="1077" spans="1:3" x14ac:dyDescent="0.25">
      <c r="A1077" s="103" t="s">
        <v>668</v>
      </c>
      <c r="B1077" s="94">
        <f t="shared" si="6"/>
        <v>145333.30878651689</v>
      </c>
      <c r="C1077" s="94">
        <f t="shared" si="6"/>
        <v>175662.66871147501</v>
      </c>
    </row>
    <row r="1078" spans="1:3" x14ac:dyDescent="0.25">
      <c r="A1078" s="103" t="s">
        <v>669</v>
      </c>
      <c r="B1078" s="94">
        <f t="shared" si="6"/>
        <v>148528.92086562383</v>
      </c>
      <c r="C1078" s="94">
        <f t="shared" si="6"/>
        <v>179525.16761602499</v>
      </c>
    </row>
    <row r="1079" spans="1:3" x14ac:dyDescent="0.25">
      <c r="A1079" s="103" t="s">
        <v>670</v>
      </c>
      <c r="B1079" s="94">
        <f t="shared" si="6"/>
        <v>151733.22342047034</v>
      </c>
      <c r="C1079" s="94">
        <f t="shared" si="6"/>
        <v>183398.17059684999</v>
      </c>
    </row>
    <row r="1080" spans="1:3" x14ac:dyDescent="0.25">
      <c r="A1080" s="103" t="s">
        <v>671</v>
      </c>
      <c r="B1080" s="94">
        <f t="shared" si="6"/>
        <v>160311.9644719967</v>
      </c>
      <c r="C1080" s="94">
        <f t="shared" si="6"/>
        <v>193767.19446260002</v>
      </c>
    </row>
    <row r="1081" spans="1:3" x14ac:dyDescent="0.25">
      <c r="A1081" s="103" t="s">
        <v>672</v>
      </c>
      <c r="B1081" s="94">
        <f t="shared" si="6"/>
        <v>163491.43709615865</v>
      </c>
      <c r="C1081" s="94">
        <f t="shared" si="6"/>
        <v>197610.18579692504</v>
      </c>
    </row>
    <row r="1082" spans="1:3" x14ac:dyDescent="0.25">
      <c r="A1082" s="103" t="s">
        <v>673</v>
      </c>
      <c r="B1082" s="94">
        <f t="shared" si="6"/>
        <v>166670.9097203206</v>
      </c>
      <c r="C1082" s="94">
        <f t="shared" si="6"/>
        <v>201453.17713125001</v>
      </c>
    </row>
    <row r="1083" spans="1:3" x14ac:dyDescent="0.25">
      <c r="A1083" s="103" t="s">
        <v>674</v>
      </c>
      <c r="B1083" s="94">
        <f t="shared" si="6"/>
        <v>168623.78376866374</v>
      </c>
      <c r="C1083" s="94">
        <f t="shared" si="6"/>
        <v>203813.59312847495</v>
      </c>
    </row>
    <row r="1084" spans="1:3" x14ac:dyDescent="0.25">
      <c r="A1084" s="103" t="s">
        <v>675</v>
      </c>
      <c r="B1084" s="94">
        <f t="shared" si="6"/>
        <v>171969.61692841243</v>
      </c>
      <c r="C1084" s="94">
        <f t="shared" si="6"/>
        <v>207857.66249434999</v>
      </c>
    </row>
    <row r="1085" spans="1:3" x14ac:dyDescent="0.25">
      <c r="A1085" s="103" t="s">
        <v>676</v>
      </c>
      <c r="B1085" s="94">
        <f t="shared" si="6"/>
        <v>175268.27321986042</v>
      </c>
      <c r="C1085" s="94">
        <f t="shared" si="6"/>
        <v>211844.70973187502</v>
      </c>
    </row>
    <row r="1086" spans="1:3" x14ac:dyDescent="0.25">
      <c r="A1086" s="103" t="s">
        <v>677</v>
      </c>
      <c r="B1086" s="94">
        <f t="shared" si="6"/>
        <v>180611.6743031845</v>
      </c>
      <c r="C1086" s="94">
        <f t="shared" si="6"/>
        <v>218303.216058675</v>
      </c>
    </row>
    <row r="1087" spans="1:3" x14ac:dyDescent="0.25">
      <c r="A1087" s="103" t="s">
        <v>678</v>
      </c>
      <c r="B1087" s="94">
        <f t="shared" si="6"/>
        <v>184200.84078364223</v>
      </c>
      <c r="C1087" s="94">
        <f t="shared" si="6"/>
        <v>222641.39956024999</v>
      </c>
    </row>
    <row r="1088" spans="1:3" x14ac:dyDescent="0.25">
      <c r="A1088" s="103" t="s">
        <v>679</v>
      </c>
      <c r="B1088" s="94">
        <f t="shared" si="6"/>
        <v>187796.21474677106</v>
      </c>
      <c r="C1088" s="94">
        <f t="shared" si="6"/>
        <v>226987.08597345001</v>
      </c>
    </row>
    <row r="1089" spans="1:3" x14ac:dyDescent="0.25">
      <c r="A1089" s="103" t="s">
        <v>680</v>
      </c>
      <c r="B1089" s="94">
        <f t="shared" si="6"/>
        <v>192604.53082384224</v>
      </c>
      <c r="C1089" s="94">
        <f t="shared" si="6"/>
        <v>232798.84131817502</v>
      </c>
    </row>
    <row r="1090" spans="1:3" x14ac:dyDescent="0.25">
      <c r="A1090" s="103" t="s">
        <v>681</v>
      </c>
      <c r="B1090" s="94">
        <f t="shared" ref="B1090:C1120" si="7">B450</f>
        <v>196437.03062500892</v>
      </c>
      <c r="C1090" s="94">
        <f t="shared" si="7"/>
        <v>237431.13895545001</v>
      </c>
    </row>
    <row r="1091" spans="1:3" x14ac:dyDescent="0.25">
      <c r="A1091" s="103" t="s">
        <v>682</v>
      </c>
      <c r="B1091" s="94">
        <f t="shared" si="7"/>
        <v>200269.53042617562</v>
      </c>
      <c r="C1091" s="94">
        <f t="shared" si="7"/>
        <v>242063.43659272502</v>
      </c>
    </row>
    <row r="1092" spans="1:3" x14ac:dyDescent="0.25">
      <c r="A1092" s="103" t="s">
        <v>683</v>
      </c>
      <c r="B1092" s="94">
        <f t="shared" si="7"/>
        <v>220627.59059447222</v>
      </c>
      <c r="C1092" s="94">
        <f t="shared" si="7"/>
        <v>266669.98555807502</v>
      </c>
    </row>
    <row r="1093" spans="1:3" x14ac:dyDescent="0.25">
      <c r="A1093" s="103" t="s">
        <v>684</v>
      </c>
      <c r="B1093" s="94">
        <f t="shared" si="7"/>
        <v>231454.68186948836</v>
      </c>
      <c r="C1093" s="94">
        <f t="shared" si="7"/>
        <v>279756.56401440001</v>
      </c>
    </row>
    <row r="1094" spans="1:3" x14ac:dyDescent="0.25">
      <c r="A1094" s="103" t="s">
        <v>685</v>
      </c>
      <c r="B1094" s="94">
        <f t="shared" si="7"/>
        <v>236082.98094909624</v>
      </c>
      <c r="C1094" s="94">
        <f t="shared" si="7"/>
        <v>285350.73492200003</v>
      </c>
    </row>
    <row r="1095" spans="1:3" x14ac:dyDescent="0.25">
      <c r="A1095" s="103" t="s">
        <v>686</v>
      </c>
      <c r="B1095" s="94">
        <f t="shared" si="7"/>
        <v>240717.48751137525</v>
      </c>
      <c r="C1095" s="94">
        <f t="shared" si="7"/>
        <v>290952.40874122502</v>
      </c>
    </row>
    <row r="1096" spans="1:3" x14ac:dyDescent="0.25">
      <c r="A1096" s="103" t="s">
        <v>687</v>
      </c>
      <c r="B1096" s="94">
        <f t="shared" si="7"/>
        <v>84427.971810282339</v>
      </c>
      <c r="C1096" s="94">
        <f t="shared" si="7"/>
        <v>102047.101011625</v>
      </c>
    </row>
    <row r="1097" spans="1:3" x14ac:dyDescent="0.25">
      <c r="A1097" s="103" t="s">
        <v>688</v>
      </c>
      <c r="B1097" s="94">
        <f t="shared" si="7"/>
        <v>89251.185845764237</v>
      </c>
      <c r="C1097" s="94">
        <f t="shared" si="7"/>
        <v>107876.86334425</v>
      </c>
    </row>
    <row r="1098" spans="1:3" x14ac:dyDescent="0.25">
      <c r="A1098" s="103" t="s">
        <v>689</v>
      </c>
      <c r="B1098" s="94">
        <f t="shared" si="7"/>
        <v>94074.399881246136</v>
      </c>
      <c r="C1098" s="94">
        <f t="shared" si="7"/>
        <v>113706.62567687499</v>
      </c>
    </row>
    <row r="1099" spans="1:3" x14ac:dyDescent="0.25">
      <c r="A1099" s="103" t="s">
        <v>690</v>
      </c>
      <c r="B1099" s="94">
        <f t="shared" si="7"/>
        <v>98897.613916728049</v>
      </c>
      <c r="C1099" s="94">
        <f t="shared" si="7"/>
        <v>119536.38800950001</v>
      </c>
    </row>
    <row r="1100" spans="1:3" x14ac:dyDescent="0.25">
      <c r="A1100" s="103" t="s">
        <v>691</v>
      </c>
      <c r="B1100" s="94">
        <f t="shared" si="7"/>
        <v>102821.98446142771</v>
      </c>
      <c r="C1100" s="94">
        <f t="shared" si="7"/>
        <v>124279.728738825</v>
      </c>
    </row>
    <row r="1101" spans="1:3" x14ac:dyDescent="0.25">
      <c r="A1101" s="103" t="s">
        <v>692</v>
      </c>
      <c r="B1101" s="94">
        <f t="shared" si="7"/>
        <v>106737.66453038782</v>
      </c>
      <c r="C1101" s="94">
        <f t="shared" si="7"/>
        <v>129012.56539187499</v>
      </c>
    </row>
    <row r="1102" spans="1:3" x14ac:dyDescent="0.25">
      <c r="A1102" s="103" t="s">
        <v>693</v>
      </c>
      <c r="B1102" s="94">
        <f t="shared" si="7"/>
        <v>110658.31058548483</v>
      </c>
      <c r="C1102" s="94">
        <f t="shared" si="7"/>
        <v>133751.40437422501</v>
      </c>
    </row>
    <row r="1103" spans="1:3" x14ac:dyDescent="0.25">
      <c r="A1103" s="103" t="s">
        <v>694</v>
      </c>
      <c r="B1103" s="94">
        <f t="shared" si="7"/>
        <v>114572.74915791067</v>
      </c>
      <c r="C1103" s="94">
        <f t="shared" si="7"/>
        <v>138482.74044495</v>
      </c>
    </row>
    <row r="1104" spans="1:3" x14ac:dyDescent="0.25">
      <c r="A1104" s="103" t="s">
        <v>695</v>
      </c>
      <c r="B1104" s="94">
        <f t="shared" si="7"/>
        <v>120605.18081773218</v>
      </c>
      <c r="C1104" s="94">
        <f t="shared" si="7"/>
        <v>145774.06996212498</v>
      </c>
    </row>
    <row r="1105" spans="1:3" x14ac:dyDescent="0.25">
      <c r="A1105" s="103" t="s">
        <v>696</v>
      </c>
      <c r="B1105" s="94">
        <f t="shared" si="7"/>
        <v>125127.95269193054</v>
      </c>
      <c r="C1105" s="94">
        <f t="shared" si="7"/>
        <v>151240.6913721</v>
      </c>
    </row>
    <row r="1106" spans="1:3" x14ac:dyDescent="0.25">
      <c r="A1106" s="103" t="s">
        <v>697</v>
      </c>
      <c r="B1106" s="94">
        <f t="shared" si="7"/>
        <v>129654.44905573156</v>
      </c>
      <c r="C1106" s="94">
        <f t="shared" si="7"/>
        <v>156711.81452905</v>
      </c>
    </row>
    <row r="1107" spans="1:3" x14ac:dyDescent="0.25">
      <c r="A1107" s="103" t="s">
        <v>698</v>
      </c>
      <c r="B1107" s="94">
        <f t="shared" si="7"/>
        <v>134178.46242646413</v>
      </c>
      <c r="C1107" s="94">
        <f t="shared" si="7"/>
        <v>162179.93652135</v>
      </c>
    </row>
    <row r="1108" spans="1:3" x14ac:dyDescent="0.25">
      <c r="A1108" s="103" t="s">
        <v>699</v>
      </c>
      <c r="B1108" s="94">
        <f t="shared" si="7"/>
        <v>138698.75130759401</v>
      </c>
      <c r="C1108" s="94">
        <f t="shared" si="7"/>
        <v>167643.556766675</v>
      </c>
    </row>
    <row r="1109" spans="1:3" x14ac:dyDescent="0.25">
      <c r="A1109" s="103" t="s">
        <v>700</v>
      </c>
      <c r="B1109" s="94">
        <f t="shared" si="7"/>
        <v>143222.76467832661</v>
      </c>
      <c r="C1109" s="94">
        <f t="shared" si="7"/>
        <v>173111.678758975</v>
      </c>
    </row>
    <row r="1110" spans="1:3" x14ac:dyDescent="0.25">
      <c r="A1110" s="103" t="s">
        <v>701</v>
      </c>
      <c r="B1110" s="94">
        <f t="shared" si="7"/>
        <v>147739.32906985379</v>
      </c>
      <c r="C1110" s="94">
        <f t="shared" si="7"/>
        <v>178570.79725732503</v>
      </c>
    </row>
    <row r="1111" spans="1:3" x14ac:dyDescent="0.25">
      <c r="A1111" s="103" t="s">
        <v>702</v>
      </c>
      <c r="B1111" s="94">
        <f t="shared" si="7"/>
        <v>152264.58393712062</v>
      </c>
      <c r="C1111" s="94">
        <f t="shared" si="7"/>
        <v>184040.41983195001</v>
      </c>
    </row>
    <row r="1112" spans="1:3" x14ac:dyDescent="0.25">
      <c r="A1112" s="103" t="s">
        <v>703</v>
      </c>
      <c r="B1112" s="94">
        <f t="shared" si="7"/>
        <v>156788.59730785317</v>
      </c>
      <c r="C1112" s="94">
        <f t="shared" si="7"/>
        <v>189508.54182424999</v>
      </c>
    </row>
    <row r="1113" spans="1:3" x14ac:dyDescent="0.25">
      <c r="A1113" s="103" t="s">
        <v>704</v>
      </c>
      <c r="B1113" s="94">
        <f t="shared" si="7"/>
        <v>161312.61067858574</v>
      </c>
      <c r="C1113" s="94">
        <f t="shared" si="7"/>
        <v>194976.66381655002</v>
      </c>
    </row>
    <row r="1114" spans="1:3" x14ac:dyDescent="0.25">
      <c r="A1114" s="103" t="s">
        <v>705</v>
      </c>
      <c r="B1114" s="94">
        <f t="shared" si="7"/>
        <v>165830.41656664721</v>
      </c>
      <c r="C1114" s="94">
        <f t="shared" si="7"/>
        <v>200437.28289722497</v>
      </c>
    </row>
    <row r="1115" spans="1:3" x14ac:dyDescent="0.25">
      <c r="A1115" s="103" t="s">
        <v>706</v>
      </c>
      <c r="B1115" s="94">
        <f t="shared" si="7"/>
        <v>170358.15442698242</v>
      </c>
      <c r="C1115" s="94">
        <f t="shared" si="7"/>
        <v>205909.90663649997</v>
      </c>
    </row>
    <row r="1116" spans="1:3" x14ac:dyDescent="0.25">
      <c r="A1116" s="103" t="s">
        <v>707</v>
      </c>
      <c r="B1116" s="94">
        <f t="shared" si="7"/>
        <v>177895.2798862902</v>
      </c>
      <c r="C1116" s="94">
        <f t="shared" si="7"/>
        <v>215019.94193157501</v>
      </c>
    </row>
    <row r="1117" spans="1:3" x14ac:dyDescent="0.25">
      <c r="A1117" s="103" t="s">
        <v>708</v>
      </c>
      <c r="B1117" s="94">
        <f t="shared" si="7"/>
        <v>183922.74555997481</v>
      </c>
      <c r="C1117" s="94">
        <f t="shared" si="7"/>
        <v>222305.26911945001</v>
      </c>
    </row>
    <row r="1118" spans="1:3" x14ac:dyDescent="0.25">
      <c r="A1118" s="103" t="s">
        <v>709</v>
      </c>
      <c r="B1118" s="94">
        <f t="shared" si="7"/>
        <v>189955.17721979634</v>
      </c>
      <c r="C1118" s="94">
        <f t="shared" si="7"/>
        <v>229596.59863662499</v>
      </c>
    </row>
    <row r="1119" spans="1:3" x14ac:dyDescent="0.25">
      <c r="A1119" s="103" t="s">
        <v>710</v>
      </c>
      <c r="B1119" s="94">
        <f t="shared" si="7"/>
        <v>195986.36738308356</v>
      </c>
      <c r="C1119" s="94">
        <f t="shared" si="7"/>
        <v>236886.42757147498</v>
      </c>
    </row>
    <row r="1120" spans="1:3" x14ac:dyDescent="0.25">
      <c r="A1120" s="103" t="s">
        <v>711</v>
      </c>
      <c r="B1120" s="94">
        <f t="shared" si="7"/>
        <v>229157.91328116367</v>
      </c>
      <c r="C1120" s="94">
        <f t="shared" si="7"/>
        <v>276980.48671314999</v>
      </c>
    </row>
    <row r="1121" spans="1:3" x14ac:dyDescent="0.25">
      <c r="A1121" s="103" t="s">
        <v>939</v>
      </c>
      <c r="B1121" s="94">
        <f t="shared" ref="B1121:C1140" si="8">B481</f>
        <v>54913.265254616337</v>
      </c>
      <c r="C1121" s="94">
        <f t="shared" si="8"/>
        <v>66375.943583261629</v>
      </c>
    </row>
    <row r="1122" spans="1:3" x14ac:dyDescent="0.25">
      <c r="A1122" s="103" t="s">
        <v>940</v>
      </c>
      <c r="B1122" s="94">
        <f t="shared" si="8"/>
        <v>55702.617268398579</v>
      </c>
      <c r="C1122" s="94">
        <f t="shared" si="8"/>
        <v>67330.066134364883</v>
      </c>
    </row>
    <row r="1123" spans="1:3" x14ac:dyDescent="0.25">
      <c r="A1123" s="103" t="s">
        <v>941</v>
      </c>
      <c r="B1123" s="94">
        <f t="shared" si="8"/>
        <v>56609.991367842806</v>
      </c>
      <c r="C1123" s="94">
        <f t="shared" si="8"/>
        <v>68426.846880408004</v>
      </c>
    </row>
    <row r="1124" spans="1:3" x14ac:dyDescent="0.25">
      <c r="A1124" s="103" t="s">
        <v>942</v>
      </c>
      <c r="B1124" s="94">
        <f t="shared" si="8"/>
        <v>61932.406714792523</v>
      </c>
      <c r="C1124" s="94">
        <f t="shared" si="8"/>
        <v>74860.271284470757</v>
      </c>
    </row>
    <row r="1125" spans="1:3" x14ac:dyDescent="0.25">
      <c r="A1125" s="103" t="s">
        <v>943</v>
      </c>
      <c r="B1125" s="94">
        <f t="shared" si="8"/>
        <v>63226.842493020631</v>
      </c>
      <c r="C1125" s="94">
        <f t="shared" si="8"/>
        <v>76424.909551553254</v>
      </c>
    </row>
    <row r="1126" spans="1:3" x14ac:dyDescent="0.25">
      <c r="A1126" s="103" t="s">
        <v>944</v>
      </c>
      <c r="B1126" s="94">
        <f t="shared" si="8"/>
        <v>64532.69976340959</v>
      </c>
      <c r="C1126" s="94">
        <f t="shared" si="8"/>
        <v>78003.353450404131</v>
      </c>
    </row>
    <row r="1127" spans="1:3" x14ac:dyDescent="0.25">
      <c r="A1127" s="103" t="s">
        <v>945</v>
      </c>
      <c r="B1127" s="94">
        <f t="shared" si="8"/>
        <v>66478.160594805362</v>
      </c>
      <c r="C1127" s="94">
        <f t="shared" si="8"/>
        <v>80354.912728283991</v>
      </c>
    </row>
    <row r="1128" spans="1:3" x14ac:dyDescent="0.25">
      <c r="A1128" s="103" t="s">
        <v>946</v>
      </c>
      <c r="B1128" s="94">
        <f t="shared" si="8"/>
        <v>67782.748810509773</v>
      </c>
      <c r="C1128" s="94">
        <f t="shared" si="8"/>
        <v>81931.822668049499</v>
      </c>
    </row>
    <row r="1129" spans="1:3" x14ac:dyDescent="0.25">
      <c r="A1129" s="103" t="s">
        <v>947</v>
      </c>
      <c r="B1129" s="94">
        <f t="shared" si="8"/>
        <v>68756.113753549929</v>
      </c>
      <c r="C1129" s="94">
        <f t="shared" si="8"/>
        <v>83108.369286532121</v>
      </c>
    </row>
    <row r="1130" spans="1:3" x14ac:dyDescent="0.25">
      <c r="A1130" s="103" t="s">
        <v>948</v>
      </c>
      <c r="B1130" s="94">
        <f t="shared" si="8"/>
        <v>70065.778187992488</v>
      </c>
      <c r="C1130" s="94">
        <f t="shared" si="8"/>
        <v>84691.41506263912</v>
      </c>
    </row>
    <row r="1131" spans="1:3" x14ac:dyDescent="0.25">
      <c r="A1131" s="103" t="s">
        <v>949</v>
      </c>
      <c r="B1131" s="94">
        <f t="shared" si="8"/>
        <v>72027.736730287259</v>
      </c>
      <c r="C1131" s="94">
        <f t="shared" si="8"/>
        <v>87062.915808628866</v>
      </c>
    </row>
    <row r="1132" spans="1:3" x14ac:dyDescent="0.25">
      <c r="A1132" s="103" t="s">
        <v>950</v>
      </c>
      <c r="B1132" s="94">
        <f t="shared" si="8"/>
        <v>73989.695272582016</v>
      </c>
      <c r="C1132" s="94">
        <f t="shared" si="8"/>
        <v>89434.416554618627</v>
      </c>
    </row>
    <row r="1133" spans="1:3" x14ac:dyDescent="0.25">
      <c r="A1133" s="103" t="s">
        <v>951</v>
      </c>
      <c r="B1133" s="94">
        <f t="shared" si="8"/>
        <v>75955.460978930409</v>
      </c>
      <c r="C1133" s="94">
        <f t="shared" si="8"/>
        <v>91810.519177864509</v>
      </c>
    </row>
    <row r="1134" spans="1:3" x14ac:dyDescent="0.25">
      <c r="A1134" s="103" t="s">
        <v>952</v>
      </c>
      <c r="B1134" s="94">
        <f t="shared" si="8"/>
        <v>77916.150466540639</v>
      </c>
      <c r="C1134" s="94">
        <f t="shared" si="8"/>
        <v>94180.485964768872</v>
      </c>
    </row>
    <row r="1135" spans="1:3" x14ac:dyDescent="0.25">
      <c r="A1135" s="103" t="s">
        <v>953</v>
      </c>
      <c r="B1135" s="94">
        <f t="shared" si="8"/>
        <v>81185.235333908888</v>
      </c>
      <c r="C1135" s="94">
        <f t="shared" si="8"/>
        <v>98131.964568694893</v>
      </c>
    </row>
    <row r="1136" spans="1:3" x14ac:dyDescent="0.25">
      <c r="A1136" s="103" t="s">
        <v>954</v>
      </c>
      <c r="B1136" s="94">
        <f t="shared" si="8"/>
        <v>83148.462930888199</v>
      </c>
      <c r="C1136" s="94">
        <f t="shared" si="8"/>
        <v>100504.99927377001</v>
      </c>
    </row>
    <row r="1137" spans="1:3" x14ac:dyDescent="0.25">
      <c r="A1137" s="103" t="s">
        <v>955</v>
      </c>
      <c r="B1137" s="94">
        <f t="shared" si="8"/>
        <v>84784.274419256864</v>
      </c>
      <c r="C1137" s="94">
        <f t="shared" si="8"/>
        <v>102482.27253481839</v>
      </c>
    </row>
    <row r="1138" spans="1:3" x14ac:dyDescent="0.25">
      <c r="A1138" s="103" t="s">
        <v>956</v>
      </c>
      <c r="B1138" s="94">
        <f t="shared" si="8"/>
        <v>86416.278743571922</v>
      </c>
      <c r="C1138" s="94">
        <f t="shared" si="8"/>
        <v>104454.94391861063</v>
      </c>
    </row>
    <row r="1139" spans="1:3" x14ac:dyDescent="0.25">
      <c r="A1139" s="103" t="s">
        <v>957</v>
      </c>
      <c r="B1139" s="94">
        <f t="shared" si="8"/>
        <v>87727.212232699007</v>
      </c>
      <c r="C1139" s="94">
        <f t="shared" si="8"/>
        <v>106039.52365380299</v>
      </c>
    </row>
    <row r="1140" spans="1:3" x14ac:dyDescent="0.25">
      <c r="A1140" s="103" t="s">
        <v>958</v>
      </c>
      <c r="B1140" s="94">
        <f t="shared" si="8"/>
        <v>90340.19582816145</v>
      </c>
      <c r="C1140" s="94">
        <f t="shared" si="8"/>
        <v>109197.94541059012</v>
      </c>
    </row>
    <row r="1141" spans="1:3" x14ac:dyDescent="0.25">
      <c r="A1141" s="103" t="s">
        <v>959</v>
      </c>
      <c r="B1141" s="94">
        <f t="shared" ref="B1141:C1160" si="9">B501</f>
        <v>93615.625968952372</v>
      </c>
      <c r="C1141" s="94">
        <f t="shared" si="9"/>
        <v>113157.09380994302</v>
      </c>
    </row>
    <row r="1142" spans="1:3" x14ac:dyDescent="0.25">
      <c r="A1142" s="103" t="s">
        <v>960</v>
      </c>
      <c r="B1142" s="94">
        <f t="shared" si="9"/>
        <v>97542.081162910996</v>
      </c>
      <c r="C1142" s="94">
        <f t="shared" si="9"/>
        <v>117903.16322009327</v>
      </c>
    </row>
    <row r="1143" spans="1:3" x14ac:dyDescent="0.25">
      <c r="A1143" s="103" t="s">
        <v>961</v>
      </c>
      <c r="B1143" s="94">
        <f t="shared" si="9"/>
        <v>100811.16603027924</v>
      </c>
      <c r="C1143" s="94">
        <f t="shared" si="9"/>
        <v>121854.64182401926</v>
      </c>
    </row>
    <row r="1144" spans="1:3" x14ac:dyDescent="0.25">
      <c r="A1144" s="103" t="s">
        <v>962</v>
      </c>
      <c r="B1144" s="94">
        <f t="shared" si="9"/>
        <v>102771.85551788949</v>
      </c>
      <c r="C1144" s="94">
        <f t="shared" si="9"/>
        <v>124224.60861092363</v>
      </c>
    </row>
    <row r="1145" spans="1:3" x14ac:dyDescent="0.25">
      <c r="A1145" s="103" t="s">
        <v>963</v>
      </c>
      <c r="B1145" s="94">
        <f t="shared" si="9"/>
        <v>104732.54500549971</v>
      </c>
      <c r="C1145" s="94">
        <f t="shared" si="9"/>
        <v>126594.575397828</v>
      </c>
    </row>
    <row r="1146" spans="1:3" x14ac:dyDescent="0.25">
      <c r="A1146" s="103" t="s">
        <v>964</v>
      </c>
      <c r="B1146" s="94">
        <f t="shared" si="9"/>
        <v>106695.77260247902</v>
      </c>
      <c r="C1146" s="94">
        <f t="shared" si="9"/>
        <v>128967.61010290313</v>
      </c>
    </row>
    <row r="1147" spans="1:3" x14ac:dyDescent="0.25">
      <c r="A1147" s="103" t="s">
        <v>965</v>
      </c>
      <c r="B1147" s="94">
        <f t="shared" si="9"/>
        <v>110620.9587417531</v>
      </c>
      <c r="C1147" s="94">
        <f t="shared" si="9"/>
        <v>133712.145553968</v>
      </c>
    </row>
    <row r="1148" spans="1:3" x14ac:dyDescent="0.25">
      <c r="A1148" s="103" t="s">
        <v>966</v>
      </c>
      <c r="B1148" s="94">
        <f t="shared" si="9"/>
        <v>114544.87582634263</v>
      </c>
      <c r="C1148" s="94">
        <f t="shared" si="9"/>
        <v>138455.14704594749</v>
      </c>
    </row>
    <row r="1149" spans="1:3" x14ac:dyDescent="0.25">
      <c r="A1149" s="103" t="s">
        <v>967</v>
      </c>
      <c r="B1149" s="94">
        <f t="shared" si="9"/>
        <v>118468.79291093214</v>
      </c>
      <c r="C1149" s="94">
        <f t="shared" si="9"/>
        <v>143198.14853792702</v>
      </c>
    </row>
    <row r="1150" spans="1:3" x14ac:dyDescent="0.25">
      <c r="A1150" s="103" t="s">
        <v>968</v>
      </c>
      <c r="B1150" s="94">
        <f t="shared" si="9"/>
        <v>123043.73504868936</v>
      </c>
      <c r="C1150" s="94">
        <f t="shared" si="9"/>
        <v>148728.07104070386</v>
      </c>
    </row>
    <row r="1151" spans="1:3" x14ac:dyDescent="0.25">
      <c r="A1151" s="103" t="s">
        <v>969</v>
      </c>
      <c r="B1151" s="94">
        <f t="shared" si="9"/>
        <v>123701.1053752797</v>
      </c>
      <c r="C1151" s="94">
        <f t="shared" si="9"/>
        <v>149522.66184692812</v>
      </c>
    </row>
    <row r="1152" spans="1:3" x14ac:dyDescent="0.25">
      <c r="A1152" s="103" t="s">
        <v>970</v>
      </c>
      <c r="B1152" s="94">
        <f t="shared" si="9"/>
        <v>127625.02245986926</v>
      </c>
      <c r="C1152" s="94">
        <f t="shared" si="9"/>
        <v>154265.66333890762</v>
      </c>
    </row>
    <row r="1153" spans="1:3" x14ac:dyDescent="0.25">
      <c r="A1153" s="103" t="s">
        <v>971</v>
      </c>
      <c r="B1153" s="94">
        <f t="shared" si="9"/>
        <v>131556.553872566</v>
      </c>
      <c r="C1153" s="94">
        <f t="shared" si="9"/>
        <v>159017.86858539938</v>
      </c>
    </row>
    <row r="1154" spans="1:3" x14ac:dyDescent="0.25">
      <c r="A1154" s="103" t="s">
        <v>972</v>
      </c>
      <c r="B1154" s="94">
        <f t="shared" si="9"/>
        <v>135476.66379310196</v>
      </c>
      <c r="C1154" s="94">
        <f t="shared" si="9"/>
        <v>163756.26820012275</v>
      </c>
    </row>
    <row r="1155" spans="1:3" x14ac:dyDescent="0.25">
      <c r="A1155" s="103" t="s">
        <v>973</v>
      </c>
      <c r="B1155" s="94">
        <f t="shared" si="9"/>
        <v>143323.22890759647</v>
      </c>
      <c r="C1155" s="94">
        <f t="shared" si="9"/>
        <v>173240.73722499638</v>
      </c>
    </row>
    <row r="1156" spans="1:3" x14ac:dyDescent="0.25">
      <c r="A1156" s="103" t="s">
        <v>974</v>
      </c>
      <c r="B1156" s="94">
        <f t="shared" si="9"/>
        <v>145942.55777648161</v>
      </c>
      <c r="C1156" s="94">
        <f t="shared" si="9"/>
        <v>176406.82877721038</v>
      </c>
    </row>
    <row r="1157" spans="1:3" x14ac:dyDescent="0.25">
      <c r="A1157" s="103" t="s">
        <v>975</v>
      </c>
      <c r="B1157" s="94">
        <f t="shared" si="9"/>
        <v>148559.34853599762</v>
      </c>
      <c r="C1157" s="94">
        <f t="shared" si="9"/>
        <v>179569.85241125364</v>
      </c>
    </row>
    <row r="1158" spans="1:3" x14ac:dyDescent="0.25">
      <c r="A1158" s="103" t="s">
        <v>976</v>
      </c>
      <c r="B1158" s="94">
        <f t="shared" si="9"/>
        <v>151825.89529399679</v>
      </c>
      <c r="C1158" s="94">
        <f t="shared" si="9"/>
        <v>183518.26309700889</v>
      </c>
    </row>
    <row r="1159" spans="1:3" x14ac:dyDescent="0.25">
      <c r="A1159" s="103" t="s">
        <v>977</v>
      </c>
      <c r="B1159" s="94">
        <f t="shared" si="9"/>
        <v>155101.32543478772</v>
      </c>
      <c r="C1159" s="94">
        <f t="shared" si="9"/>
        <v>187477.41149636178</v>
      </c>
    </row>
    <row r="1160" spans="1:3" x14ac:dyDescent="0.25">
      <c r="A1160" s="103" t="s">
        <v>978</v>
      </c>
      <c r="B1160" s="94">
        <f t="shared" si="9"/>
        <v>163870.49330494099</v>
      </c>
      <c r="C1160" s="94">
        <f t="shared" si="9"/>
        <v>198077.06877630297</v>
      </c>
    </row>
    <row r="1161" spans="1:3" x14ac:dyDescent="0.25">
      <c r="A1161" s="103" t="s">
        <v>979</v>
      </c>
      <c r="B1161" s="94">
        <f t="shared" ref="B1161:C1180" si="10">B521</f>
        <v>167120.54235204117</v>
      </c>
      <c r="C1161" s="94">
        <f t="shared" si="10"/>
        <v>202005.53799394838</v>
      </c>
    </row>
    <row r="1162" spans="1:3" x14ac:dyDescent="0.25">
      <c r="A1162" s="103" t="s">
        <v>980</v>
      </c>
      <c r="B1162" s="94">
        <f t="shared" si="10"/>
        <v>170370.59139914133</v>
      </c>
      <c r="C1162" s="94">
        <f t="shared" si="10"/>
        <v>205934.00721159379</v>
      </c>
    </row>
    <row r="1163" spans="1:3" x14ac:dyDescent="0.25">
      <c r="A1163" s="103" t="s">
        <v>981</v>
      </c>
      <c r="B1163" s="94">
        <f t="shared" si="10"/>
        <v>172366.81441791862</v>
      </c>
      <c r="C1163" s="94">
        <f t="shared" si="10"/>
        <v>208346.92485288862</v>
      </c>
    </row>
    <row r="1164" spans="1:3" x14ac:dyDescent="0.25">
      <c r="A1164" s="103" t="s">
        <v>982</v>
      </c>
      <c r="B1164" s="94">
        <f t="shared" si="10"/>
        <v>175786.91679274681</v>
      </c>
      <c r="C1164" s="94">
        <f t="shared" si="10"/>
        <v>212480.94458797426</v>
      </c>
    </row>
    <row r="1165" spans="1:3" x14ac:dyDescent="0.25">
      <c r="A1165" s="103" t="s">
        <v>983</v>
      </c>
      <c r="B1165" s="94">
        <f t="shared" si="10"/>
        <v>179158.79508956257</v>
      </c>
      <c r="C1165" s="94">
        <f t="shared" si="10"/>
        <v>216556.6738778156</v>
      </c>
    </row>
    <row r="1166" spans="1:3" x14ac:dyDescent="0.25">
      <c r="A1166" s="103" t="s">
        <v>984</v>
      </c>
      <c r="B1166" s="94">
        <f t="shared" si="10"/>
        <v>184620.80645181143</v>
      </c>
      <c r="C1166" s="94">
        <f t="shared" si="10"/>
        <v>223158.83378126967</v>
      </c>
    </row>
    <row r="1167" spans="1:3" x14ac:dyDescent="0.25">
      <c r="A1167" s="103" t="s">
        <v>985</v>
      </c>
      <c r="B1167" s="94">
        <f t="shared" si="10"/>
        <v>188289.64354480893</v>
      </c>
      <c r="C1167" s="94">
        <f t="shared" si="10"/>
        <v>227593.50949708873</v>
      </c>
    </row>
    <row r="1168" spans="1:3" x14ac:dyDescent="0.25">
      <c r="A1168" s="103" t="s">
        <v>986</v>
      </c>
      <c r="B1168" s="94">
        <f t="shared" si="10"/>
        <v>191964.82591122916</v>
      </c>
      <c r="C1168" s="94">
        <f t="shared" si="10"/>
        <v>232035.85500833477</v>
      </c>
    </row>
    <row r="1169" spans="1:3" x14ac:dyDescent="0.25">
      <c r="A1169" s="103" t="s">
        <v>987</v>
      </c>
      <c r="B1169" s="94">
        <f t="shared" si="10"/>
        <v>196879.87470444237</v>
      </c>
      <c r="C1169" s="94">
        <f t="shared" si="10"/>
        <v>237976.87854599213</v>
      </c>
    </row>
    <row r="1170" spans="1:3" x14ac:dyDescent="0.25">
      <c r="A1170" s="103" t="s">
        <v>988</v>
      </c>
      <c r="B1170" s="94">
        <f t="shared" si="10"/>
        <v>200797.44651560919</v>
      </c>
      <c r="C1170" s="94">
        <f t="shared" si="10"/>
        <v>242712.21024254477</v>
      </c>
    </row>
    <row r="1171" spans="1:3" x14ac:dyDescent="0.25">
      <c r="A1171" s="103" t="s">
        <v>989</v>
      </c>
      <c r="B1171" s="94">
        <f t="shared" si="10"/>
        <v>204715.01832677604</v>
      </c>
      <c r="C1171" s="94">
        <f t="shared" si="10"/>
        <v>247447.5419390974</v>
      </c>
    </row>
    <row r="1172" spans="1:3" x14ac:dyDescent="0.25">
      <c r="A1172" s="103" t="s">
        <v>990</v>
      </c>
      <c r="B1172" s="94">
        <f t="shared" si="10"/>
        <v>225524.97704381979</v>
      </c>
      <c r="C1172" s="94">
        <f t="shared" si="10"/>
        <v>272601.40302107664</v>
      </c>
    </row>
    <row r="1173" spans="1:3" x14ac:dyDescent="0.25">
      <c r="A1173" s="103" t="s">
        <v>991</v>
      </c>
      <c r="B1173" s="94">
        <f t="shared" si="10"/>
        <v>236592.40294767017</v>
      </c>
      <c r="C1173" s="94">
        <f t="shared" si="10"/>
        <v>285979.060204632</v>
      </c>
    </row>
    <row r="1174" spans="1:3" x14ac:dyDescent="0.25">
      <c r="A1174" s="103" t="s">
        <v>992</v>
      </c>
      <c r="B1174" s="94">
        <f t="shared" si="10"/>
        <v>241323.43881162547</v>
      </c>
      <c r="C1174" s="94">
        <f t="shared" si="10"/>
        <v>291697.65967491001</v>
      </c>
    </row>
    <row r="1175" spans="1:3" x14ac:dyDescent="0.25">
      <c r="A1175" s="103" t="s">
        <v>993</v>
      </c>
      <c r="B1175" s="94">
        <f t="shared" si="10"/>
        <v>246060.81994900346</v>
      </c>
      <c r="C1175" s="94">
        <f t="shared" si="10"/>
        <v>297423.92894061492</v>
      </c>
    </row>
    <row r="1176" spans="1:3" x14ac:dyDescent="0.25">
      <c r="A1176" s="103" t="s">
        <v>994</v>
      </c>
      <c r="B1176" s="94">
        <f t="shared" si="10"/>
        <v>86302.063821963573</v>
      </c>
      <c r="C1176" s="94">
        <f t="shared" si="10"/>
        <v>104316.88760092689</v>
      </c>
    </row>
    <row r="1177" spans="1:3" x14ac:dyDescent="0.25">
      <c r="A1177" s="103" t="s">
        <v>995</v>
      </c>
      <c r="B1177" s="94">
        <f t="shared" si="10"/>
        <v>91232.341271391211</v>
      </c>
      <c r="C1177" s="94">
        <f t="shared" si="10"/>
        <v>110276.31864760874</v>
      </c>
    </row>
    <row r="1178" spans="1:3" x14ac:dyDescent="0.25">
      <c r="A1178" s="103" t="s">
        <v>996</v>
      </c>
      <c r="B1178" s="94">
        <f t="shared" si="10"/>
        <v>96162.618720818864</v>
      </c>
      <c r="C1178" s="94">
        <f t="shared" si="10"/>
        <v>116235.74969429064</v>
      </c>
    </row>
    <row r="1179" spans="1:3" x14ac:dyDescent="0.25">
      <c r="A1179" s="103" t="s">
        <v>997</v>
      </c>
      <c r="B1179" s="94">
        <f t="shared" si="10"/>
        <v>101092.89617024656</v>
      </c>
      <c r="C1179" s="94">
        <f t="shared" si="10"/>
        <v>122195.1807409725</v>
      </c>
    </row>
    <row r="1180" spans="1:3" x14ac:dyDescent="0.25">
      <c r="A1180" s="103" t="s">
        <v>998</v>
      </c>
      <c r="B1180" s="94">
        <f t="shared" si="10"/>
        <v>105104.37802806917</v>
      </c>
      <c r="C1180" s="94">
        <f t="shared" si="10"/>
        <v>127044.02540984287</v>
      </c>
    </row>
    <row r="1181" spans="1:3" x14ac:dyDescent="0.25">
      <c r="A1181" s="103" t="s">
        <v>999</v>
      </c>
      <c r="B1181" s="94">
        <f t="shared" ref="B1181:C1200" si="11">B541</f>
        <v>109106.97650310001</v>
      </c>
      <c r="C1181" s="94">
        <f t="shared" si="11"/>
        <v>131882.13236511563</v>
      </c>
    </row>
    <row r="1182" spans="1:3" x14ac:dyDescent="0.25">
      <c r="A1182" s="103" t="s">
        <v>1000</v>
      </c>
      <c r="B1182" s="94">
        <f t="shared" si="11"/>
        <v>113114.65119686902</v>
      </c>
      <c r="C1182" s="94">
        <f t="shared" si="11"/>
        <v>136726.37515672989</v>
      </c>
    </row>
    <row r="1183" spans="1:3" x14ac:dyDescent="0.25">
      <c r="A1183" s="103" t="s">
        <v>1001</v>
      </c>
      <c r="B1183" s="94">
        <f t="shared" si="11"/>
        <v>117115.98061721533</v>
      </c>
      <c r="C1183" s="94">
        <f t="shared" si="11"/>
        <v>141562.94815291726</v>
      </c>
    </row>
    <row r="1184" spans="1:3" x14ac:dyDescent="0.25">
      <c r="A1184" s="103" t="s">
        <v>1002</v>
      </c>
      <c r="B1184" s="94">
        <f t="shared" si="11"/>
        <v>123282.31732938239</v>
      </c>
      <c r="C1184" s="94">
        <f t="shared" si="11"/>
        <v>149016.45534875439</v>
      </c>
    </row>
    <row r="1185" spans="1:3" x14ac:dyDescent="0.25">
      <c r="A1185" s="103" t="s">
        <v>1003</v>
      </c>
      <c r="B1185" s="94">
        <f t="shared" si="11"/>
        <v>127905.483545152</v>
      </c>
      <c r="C1185" s="94">
        <f t="shared" si="11"/>
        <v>154604.66829677549</v>
      </c>
    </row>
    <row r="1186" spans="1:3" x14ac:dyDescent="0.25">
      <c r="A1186" s="103" t="s">
        <v>1004</v>
      </c>
      <c r="B1186" s="94">
        <f t="shared" si="11"/>
        <v>132532.45692497524</v>
      </c>
      <c r="C1186" s="94">
        <f t="shared" si="11"/>
        <v>160197.48312205277</v>
      </c>
    </row>
    <row r="1187" spans="1:3" x14ac:dyDescent="0.25">
      <c r="A1187" s="103" t="s">
        <v>1005</v>
      </c>
      <c r="B1187" s="94">
        <f t="shared" si="11"/>
        <v>137156.89219542936</v>
      </c>
      <c r="C1187" s="94">
        <f t="shared" si="11"/>
        <v>165787.23002915925</v>
      </c>
    </row>
    <row r="1188" spans="1:3" x14ac:dyDescent="0.25">
      <c r="A1188" s="103" t="s">
        <v>1006</v>
      </c>
      <c r="B1188" s="94">
        <f t="shared" si="11"/>
        <v>141777.52030182994</v>
      </c>
      <c r="C1188" s="94">
        <f t="shared" si="11"/>
        <v>171372.37505900965</v>
      </c>
    </row>
    <row r="1189" spans="1:3" x14ac:dyDescent="0.25">
      <c r="A1189" s="103" t="s">
        <v>1007</v>
      </c>
      <c r="B1189" s="94">
        <f t="shared" si="11"/>
        <v>146401.95557228409</v>
      </c>
      <c r="C1189" s="94">
        <f t="shared" si="11"/>
        <v>176962.12196611613</v>
      </c>
    </row>
    <row r="1190" spans="1:3" x14ac:dyDescent="0.25">
      <c r="A1190" s="103" t="s">
        <v>1008</v>
      </c>
      <c r="B1190" s="94">
        <f t="shared" si="11"/>
        <v>151018.77651463106</v>
      </c>
      <c r="C1190" s="94">
        <f t="shared" si="11"/>
        <v>182542.6651187104</v>
      </c>
    </row>
    <row r="1191" spans="1:3" x14ac:dyDescent="0.25">
      <c r="A1191" s="103" t="s">
        <v>1009</v>
      </c>
      <c r="B1191" s="94">
        <f t="shared" si="11"/>
        <v>155644.48083976973</v>
      </c>
      <c r="C1191" s="94">
        <f t="shared" si="11"/>
        <v>188133.94598490224</v>
      </c>
    </row>
    <row r="1192" spans="1:3" x14ac:dyDescent="0.25">
      <c r="A1192" s="103" t="s">
        <v>1010</v>
      </c>
      <c r="B1192" s="94">
        <f t="shared" si="11"/>
        <v>160268.91611022389</v>
      </c>
      <c r="C1192" s="94">
        <f t="shared" si="11"/>
        <v>193723.69289200875</v>
      </c>
    </row>
    <row r="1193" spans="1:3" x14ac:dyDescent="0.25">
      <c r="A1193" s="103" t="s">
        <v>1011</v>
      </c>
      <c r="B1193" s="94">
        <f t="shared" si="11"/>
        <v>164893.3513806781</v>
      </c>
      <c r="C1193" s="94">
        <f t="shared" si="11"/>
        <v>199313.43979911524</v>
      </c>
    </row>
    <row r="1194" spans="1:3" x14ac:dyDescent="0.25">
      <c r="A1194" s="103" t="s">
        <v>1012</v>
      </c>
      <c r="B1194" s="94">
        <f t="shared" si="11"/>
        <v>169511.4413777095</v>
      </c>
      <c r="C1194" s="94">
        <f t="shared" si="11"/>
        <v>204895.51691079486</v>
      </c>
    </row>
    <row r="1195" spans="1:3" x14ac:dyDescent="0.25">
      <c r="A1195" s="103" t="s">
        <v>1013</v>
      </c>
      <c r="B1195" s="94">
        <f t="shared" si="11"/>
        <v>174139.68381221729</v>
      </c>
      <c r="C1195" s="94">
        <f t="shared" si="11"/>
        <v>210489.8656951575</v>
      </c>
    </row>
    <row r="1196" spans="1:3" x14ac:dyDescent="0.25">
      <c r="A1196" s="103" t="s">
        <v>1014</v>
      </c>
      <c r="B1196" s="94">
        <f t="shared" si="11"/>
        <v>181844.11480204368</v>
      </c>
      <c r="C1196" s="94">
        <f t="shared" si="11"/>
        <v>219802.53130246914</v>
      </c>
    </row>
    <row r="1197" spans="1:3" x14ac:dyDescent="0.25">
      <c r="A1197" s="103" t="s">
        <v>1015</v>
      </c>
      <c r="B1197" s="94">
        <f t="shared" si="11"/>
        <v>188005.37529547256</v>
      </c>
      <c r="C1197" s="94">
        <f t="shared" si="11"/>
        <v>227249.90266196476</v>
      </c>
    </row>
    <row r="1198" spans="1:3" x14ac:dyDescent="0.25">
      <c r="A1198" s="103" t="s">
        <v>1016</v>
      </c>
      <c r="B1198" s="94">
        <f t="shared" si="11"/>
        <v>194171.71200763964</v>
      </c>
      <c r="C1198" s="94">
        <f t="shared" si="11"/>
        <v>234703.40985780189</v>
      </c>
    </row>
    <row r="1199" spans="1:3" x14ac:dyDescent="0.25">
      <c r="A1199" s="103" t="s">
        <v>1017</v>
      </c>
      <c r="B1199" s="94">
        <f t="shared" si="11"/>
        <v>200336.77966512216</v>
      </c>
      <c r="C1199" s="94">
        <f t="shared" si="11"/>
        <v>242155.38309455366</v>
      </c>
    </row>
    <row r="1200" spans="1:3" x14ac:dyDescent="0.25">
      <c r="A1200" s="103" t="s">
        <v>1018</v>
      </c>
      <c r="B1200" s="94">
        <f t="shared" si="11"/>
        <v>234244.65178127601</v>
      </c>
      <c r="C1200" s="94">
        <f t="shared" si="11"/>
        <v>283141.23589668825</v>
      </c>
    </row>
    <row r="1201" spans="1:3" x14ac:dyDescent="0.25">
      <c r="A1201" s="103" t="s">
        <v>1019</v>
      </c>
      <c r="B1201" s="94">
        <f t="shared" ref="B1201:C1220" si="12">B561</f>
        <v>0</v>
      </c>
      <c r="C1201" s="94">
        <f t="shared" si="12"/>
        <v>0</v>
      </c>
    </row>
    <row r="1202" spans="1:3" x14ac:dyDescent="0.25">
      <c r="A1202" s="103" t="s">
        <v>1020</v>
      </c>
      <c r="B1202" s="94">
        <f t="shared" si="12"/>
        <v>0</v>
      </c>
      <c r="C1202" s="94">
        <f t="shared" si="12"/>
        <v>0</v>
      </c>
    </row>
    <row r="1203" spans="1:3" x14ac:dyDescent="0.25">
      <c r="A1203" s="103" t="s">
        <v>1021</v>
      </c>
      <c r="B1203" s="94">
        <f t="shared" si="12"/>
        <v>0</v>
      </c>
      <c r="C1203" s="94">
        <f t="shared" si="12"/>
        <v>0</v>
      </c>
    </row>
    <row r="1204" spans="1:3" x14ac:dyDescent="0.25">
      <c r="A1204" s="103" t="s">
        <v>1022</v>
      </c>
      <c r="B1204" s="94">
        <f t="shared" si="12"/>
        <v>62551.954235098623</v>
      </c>
      <c r="C1204" s="94">
        <f t="shared" si="12"/>
        <v>75609.144094425006</v>
      </c>
    </row>
    <row r="1205" spans="1:3" x14ac:dyDescent="0.25">
      <c r="A1205" s="103" t="s">
        <v>1023</v>
      </c>
      <c r="B1205" s="94">
        <f t="shared" si="12"/>
        <v>63858.334057416498</v>
      </c>
      <c r="C1205" s="94">
        <f t="shared" si="12"/>
        <v>77188.219623487501</v>
      </c>
    </row>
    <row r="1206" spans="1:3" x14ac:dyDescent="0.25">
      <c r="A1206" s="103" t="s">
        <v>1024</v>
      </c>
      <c r="B1206" s="94">
        <f t="shared" si="12"/>
        <v>65178.399763587222</v>
      </c>
      <c r="C1206" s="94">
        <f t="shared" si="12"/>
        <v>78783.837848568743</v>
      </c>
    </row>
    <row r="1207" spans="1:3" x14ac:dyDescent="0.25">
      <c r="A1207" s="103" t="s">
        <v>1025</v>
      </c>
      <c r="B1207" s="94">
        <f t="shared" si="12"/>
        <v>67142.946182101441</v>
      </c>
      <c r="C1207" s="94">
        <f t="shared" si="12"/>
        <v>81158.466667987508</v>
      </c>
    </row>
    <row r="1208" spans="1:3" x14ac:dyDescent="0.25">
      <c r="A1208" s="103" t="s">
        <v>1026</v>
      </c>
      <c r="B1208" s="94">
        <f t="shared" si="12"/>
        <v>68460.523545753487</v>
      </c>
      <c r="C1208" s="94">
        <f t="shared" si="12"/>
        <v>82751.077130156249</v>
      </c>
    </row>
    <row r="1209" spans="1:3" x14ac:dyDescent="0.25">
      <c r="A1209" s="103" t="s">
        <v>1027</v>
      </c>
      <c r="B1209" s="94">
        <f t="shared" si="12"/>
        <v>69444.663011899596</v>
      </c>
      <c r="C1209" s="94">
        <f t="shared" si="12"/>
        <v>83940.647362050004</v>
      </c>
    </row>
    <row r="1210" spans="1:3" x14ac:dyDescent="0.25">
      <c r="A1210" s="103" t="s">
        <v>1028</v>
      </c>
      <c r="B1210" s="94">
        <f t="shared" si="12"/>
        <v>70765.972889329685</v>
      </c>
      <c r="C1210" s="94">
        <f t="shared" si="12"/>
        <v>85537.769468587503</v>
      </c>
    </row>
    <row r="1211" spans="1:3" x14ac:dyDescent="0.25">
      <c r="A1211" s="103" t="s">
        <v>1029</v>
      </c>
      <c r="B1211" s="94">
        <f t="shared" si="12"/>
        <v>72747.937705474804</v>
      </c>
      <c r="C1211" s="94">
        <f t="shared" si="12"/>
        <v>87933.452628393745</v>
      </c>
    </row>
    <row r="1212" spans="1:3" x14ac:dyDescent="0.25">
      <c r="A1212" s="103" t="s">
        <v>1030</v>
      </c>
      <c r="B1212" s="94">
        <f t="shared" si="12"/>
        <v>74729.902521619952</v>
      </c>
      <c r="C1212" s="94">
        <f t="shared" si="12"/>
        <v>90329.135788199987</v>
      </c>
    </row>
    <row r="1213" spans="1:3" x14ac:dyDescent="0.25">
      <c r="A1213" s="103" t="s">
        <v>1031</v>
      </c>
      <c r="B1213" s="94">
        <f t="shared" si="12"/>
        <v>76714.35568028377</v>
      </c>
      <c r="C1213" s="94">
        <f t="shared" si="12"/>
        <v>92727.826710918758</v>
      </c>
    </row>
    <row r="1214" spans="1:3" x14ac:dyDescent="0.25">
      <c r="A1214" s="103" t="s">
        <v>1032</v>
      </c>
      <c r="B1214" s="94">
        <f t="shared" si="12"/>
        <v>78695.076325169532</v>
      </c>
      <c r="C1214" s="94">
        <f t="shared" si="12"/>
        <v>95122.005989268771</v>
      </c>
    </row>
    <row r="1215" spans="1:3" x14ac:dyDescent="0.25">
      <c r="A1215" s="103" t="s">
        <v>1033</v>
      </c>
      <c r="B1215" s="94">
        <f t="shared" si="12"/>
        <v>81997.106847485367</v>
      </c>
      <c r="C1215" s="94">
        <f t="shared" si="12"/>
        <v>99113.307374156269</v>
      </c>
    </row>
    <row r="1216" spans="1:3" x14ac:dyDescent="0.25">
      <c r="A1216" s="103" t="s">
        <v>1034</v>
      </c>
      <c r="B1216" s="94">
        <f t="shared" si="12"/>
        <v>83979.071663630501</v>
      </c>
      <c r="C1216" s="94">
        <f t="shared" si="12"/>
        <v>101508.9905339625</v>
      </c>
    </row>
    <row r="1217" spans="1:3" x14ac:dyDescent="0.25">
      <c r="A1217" s="103" t="s">
        <v>1035</v>
      </c>
      <c r="B1217" s="94">
        <f t="shared" si="12"/>
        <v>85631.331096047768</v>
      </c>
      <c r="C1217" s="94">
        <f t="shared" si="12"/>
        <v>103506.14510786253</v>
      </c>
    </row>
    <row r="1218" spans="1:3" x14ac:dyDescent="0.25">
      <c r="A1218" s="103" t="s">
        <v>1036</v>
      </c>
      <c r="B1218" s="94">
        <f t="shared" si="12"/>
        <v>87281.102185946336</v>
      </c>
      <c r="C1218" s="94">
        <f t="shared" si="12"/>
        <v>105500.29191884999</v>
      </c>
    </row>
    <row r="1219" spans="1:3" x14ac:dyDescent="0.25">
      <c r="A1219" s="103" t="s">
        <v>1037</v>
      </c>
      <c r="B1219" s="94">
        <f t="shared" si="12"/>
        <v>88604.90040589514</v>
      </c>
      <c r="C1219" s="94">
        <f t="shared" si="12"/>
        <v>107100.42178829999</v>
      </c>
    </row>
    <row r="1220" spans="1:3" x14ac:dyDescent="0.25">
      <c r="A1220" s="103" t="s">
        <v>1038</v>
      </c>
      <c r="B1220" s="94">
        <f t="shared" si="12"/>
        <v>91243.787646977245</v>
      </c>
      <c r="C1220" s="94">
        <f t="shared" si="12"/>
        <v>110290.15435700625</v>
      </c>
    </row>
    <row r="1221" spans="1:3" x14ac:dyDescent="0.25">
      <c r="A1221" s="103" t="s">
        <v>1039</v>
      </c>
      <c r="B1221" s="94">
        <f t="shared" ref="B1221:C1240" si="13">B581</f>
        <v>94550.794854330481</v>
      </c>
      <c r="C1221" s="94">
        <f t="shared" si="13"/>
        <v>114287.47126771873</v>
      </c>
    </row>
    <row r="1222" spans="1:3" x14ac:dyDescent="0.25">
      <c r="A1222" s="103" t="s">
        <v>1040</v>
      </c>
      <c r="B1222" s="94">
        <f t="shared" si="13"/>
        <v>98517.212829139433</v>
      </c>
      <c r="C1222" s="94">
        <f t="shared" si="13"/>
        <v>119081.84535024375</v>
      </c>
    </row>
    <row r="1223" spans="1:3" x14ac:dyDescent="0.25">
      <c r="A1223" s="103" t="s">
        <v>1041</v>
      </c>
      <c r="B1223" s="94">
        <f t="shared" si="13"/>
        <v>101819.24335145528</v>
      </c>
      <c r="C1223" s="94">
        <f t="shared" si="13"/>
        <v>123073.14673513123</v>
      </c>
    </row>
    <row r="1224" spans="1:3" x14ac:dyDescent="0.25">
      <c r="A1224" s="103" t="s">
        <v>1042</v>
      </c>
      <c r="B1224" s="94">
        <f t="shared" si="13"/>
        <v>103799.96399634107</v>
      </c>
      <c r="C1224" s="94">
        <f t="shared" si="13"/>
        <v>125467.32601348124</v>
      </c>
    </row>
    <row r="1225" spans="1:3" x14ac:dyDescent="0.25">
      <c r="A1225" s="103" t="s">
        <v>1043</v>
      </c>
      <c r="B1225" s="94">
        <f t="shared" si="13"/>
        <v>105780.68464122684</v>
      </c>
      <c r="C1225" s="94">
        <f t="shared" si="13"/>
        <v>127861.50529183126</v>
      </c>
    </row>
    <row r="1226" spans="1:3" x14ac:dyDescent="0.25">
      <c r="A1226" s="103" t="s">
        <v>1044</v>
      </c>
      <c r="B1226" s="94">
        <f t="shared" si="13"/>
        <v>107763.8936286313</v>
      </c>
      <c r="C1226" s="94">
        <f t="shared" si="13"/>
        <v>130258.69233309376</v>
      </c>
    </row>
    <row r="1227" spans="1:3" x14ac:dyDescent="0.25">
      <c r="A1227" s="103" t="s">
        <v>1045</v>
      </c>
      <c r="B1227" s="94">
        <f t="shared" si="13"/>
        <v>111726.57908966219</v>
      </c>
      <c r="C1227" s="94">
        <f t="shared" si="13"/>
        <v>135048.55477125</v>
      </c>
    </row>
    <row r="1228" spans="1:3" x14ac:dyDescent="0.25">
      <c r="A1228" s="103" t="s">
        <v>1046</v>
      </c>
      <c r="B1228" s="94">
        <f t="shared" si="13"/>
        <v>115690.50872195241</v>
      </c>
      <c r="C1228" s="94">
        <f t="shared" si="13"/>
        <v>139839.92109086251</v>
      </c>
    </row>
    <row r="1229" spans="1:3" x14ac:dyDescent="0.25">
      <c r="A1229" s="103" t="s">
        <v>1047</v>
      </c>
      <c r="B1229" s="94">
        <f t="shared" si="13"/>
        <v>119653.19418298332</v>
      </c>
      <c r="C1229" s="94">
        <f t="shared" si="13"/>
        <v>144629.78352901875</v>
      </c>
    </row>
    <row r="1230" spans="1:3" x14ac:dyDescent="0.25">
      <c r="A1230" s="103" t="s">
        <v>1048</v>
      </c>
      <c r="B1230" s="94">
        <f t="shared" si="13"/>
        <v>124274.04624021056</v>
      </c>
      <c r="C1230" s="94">
        <f t="shared" si="13"/>
        <v>150215.19925753123</v>
      </c>
    </row>
    <row r="1231" spans="1:3" x14ac:dyDescent="0.25">
      <c r="A1231" s="103" t="s">
        <v>1049</v>
      </c>
      <c r="B1231" s="94">
        <f t="shared" si="13"/>
        <v>124938.43369270363</v>
      </c>
      <c r="C1231" s="94">
        <f t="shared" si="13"/>
        <v>151018.27195516875</v>
      </c>
    </row>
    <row r="1232" spans="1:3" x14ac:dyDescent="0.25">
      <c r="A1232" s="103" t="s">
        <v>1050</v>
      </c>
      <c r="B1232" s="94">
        <f t="shared" si="13"/>
        <v>128901.11915373454</v>
      </c>
      <c r="C1232" s="94">
        <f t="shared" si="13"/>
        <v>155808.13439332499</v>
      </c>
    </row>
    <row r="1233" spans="1:3" x14ac:dyDescent="0.25">
      <c r="A1233" s="103" t="s">
        <v>1051</v>
      </c>
      <c r="B1233" s="94">
        <f t="shared" si="13"/>
        <v>132871.26964232154</v>
      </c>
      <c r="C1233" s="94">
        <f t="shared" si="13"/>
        <v>160607.02012021875</v>
      </c>
    </row>
    <row r="1234" spans="1:3" x14ac:dyDescent="0.25">
      <c r="A1234" s="103" t="s">
        <v>1052</v>
      </c>
      <c r="B1234" s="94">
        <f t="shared" si="13"/>
        <v>136831.46676083375</v>
      </c>
      <c r="C1234" s="94">
        <f t="shared" si="13"/>
        <v>165393.8747954625</v>
      </c>
    </row>
    <row r="1235" spans="1:3" x14ac:dyDescent="0.25">
      <c r="A1235" s="103" t="s">
        <v>1053</v>
      </c>
      <c r="B1235" s="94">
        <f t="shared" si="13"/>
        <v>144756.83768289548</v>
      </c>
      <c r="C1235" s="94">
        <f t="shared" si="13"/>
        <v>174973.59967177498</v>
      </c>
    </row>
    <row r="1236" spans="1:3" x14ac:dyDescent="0.25">
      <c r="A1236" s="103" t="s">
        <v>1054</v>
      </c>
      <c r="B1236" s="94">
        <f t="shared" si="13"/>
        <v>147401.94578027437</v>
      </c>
      <c r="C1236" s="94">
        <f t="shared" si="13"/>
        <v>178170.85164776247</v>
      </c>
    </row>
    <row r="1237" spans="1:3" x14ac:dyDescent="0.25">
      <c r="A1237" s="103" t="s">
        <v>1055</v>
      </c>
      <c r="B1237" s="94">
        <f t="shared" si="13"/>
        <v>150044.56553513455</v>
      </c>
      <c r="C1237" s="94">
        <f t="shared" si="13"/>
        <v>181365.09586083746</v>
      </c>
    </row>
    <row r="1238" spans="1:3" x14ac:dyDescent="0.25">
      <c r="A1238" s="103" t="s">
        <v>1056</v>
      </c>
      <c r="B1238" s="94">
        <f t="shared" si="13"/>
        <v>153344.10771493171</v>
      </c>
      <c r="C1238" s="94">
        <f t="shared" si="13"/>
        <v>185353.38948281249</v>
      </c>
    </row>
    <row r="1239" spans="1:3" x14ac:dyDescent="0.25">
      <c r="A1239" s="103" t="s">
        <v>1057</v>
      </c>
      <c r="B1239" s="94">
        <f t="shared" si="13"/>
        <v>0</v>
      </c>
      <c r="C1239" s="94">
        <f t="shared" si="13"/>
        <v>0</v>
      </c>
    </row>
    <row r="1240" spans="1:3" x14ac:dyDescent="0.25">
      <c r="A1240" s="103" t="s">
        <v>1058</v>
      </c>
      <c r="B1240" s="94">
        <f t="shared" si="13"/>
        <v>165509.61428885948</v>
      </c>
      <c r="C1240" s="94">
        <f t="shared" si="13"/>
        <v>200058.34236202497</v>
      </c>
    </row>
    <row r="1241" spans="1:3" x14ac:dyDescent="0.25">
      <c r="A1241" s="103" t="s">
        <v>1059</v>
      </c>
      <c r="B1241" s="94">
        <f t="shared" ref="B1241:C1260" si="14">B601</f>
        <v>168791.73807102573</v>
      </c>
      <c r="C1241" s="94">
        <f t="shared" si="14"/>
        <v>204025.5816436125</v>
      </c>
    </row>
    <row r="1242" spans="1:3" x14ac:dyDescent="0.25">
      <c r="A1242" s="103" t="s">
        <v>1060</v>
      </c>
      <c r="B1242" s="94">
        <f t="shared" si="14"/>
        <v>172073.86185319198</v>
      </c>
      <c r="C1242" s="94">
        <f t="shared" si="14"/>
        <v>207992.82092520001</v>
      </c>
    </row>
    <row r="1243" spans="1:3" x14ac:dyDescent="0.25">
      <c r="A1243" s="103" t="s">
        <v>1061</v>
      </c>
      <c r="B1243" s="94">
        <f t="shared" si="14"/>
        <v>0</v>
      </c>
      <c r="C1243" s="94">
        <f t="shared" si="14"/>
        <v>0</v>
      </c>
    </row>
    <row r="1244" spans="1:3" x14ac:dyDescent="0.25">
      <c r="A1244" s="103" t="s">
        <v>1062</v>
      </c>
      <c r="B1244" s="94">
        <f t="shared" si="14"/>
        <v>0</v>
      </c>
      <c r="C1244" s="94">
        <f t="shared" si="14"/>
        <v>0</v>
      </c>
    </row>
    <row r="1245" spans="1:3" x14ac:dyDescent="0.25">
      <c r="A1245" s="103" t="s">
        <v>1063</v>
      </c>
      <c r="B1245" s="94">
        <f t="shared" si="14"/>
        <v>0</v>
      </c>
      <c r="C1245" s="94">
        <f t="shared" si="14"/>
        <v>0</v>
      </c>
    </row>
    <row r="1246" spans="1:3" x14ac:dyDescent="0.25">
      <c r="A1246" s="103" t="s">
        <v>1064</v>
      </c>
      <c r="B1246" s="94">
        <f t="shared" si="14"/>
        <v>0</v>
      </c>
      <c r="C1246" s="94">
        <f t="shared" si="14"/>
        <v>0</v>
      </c>
    </row>
    <row r="1247" spans="1:3" x14ac:dyDescent="0.25">
      <c r="A1247" s="103" t="s">
        <v>1065</v>
      </c>
      <c r="B1247" s="94">
        <f t="shared" si="14"/>
        <v>0</v>
      </c>
      <c r="C1247" s="94">
        <f t="shared" si="14"/>
        <v>0</v>
      </c>
    </row>
    <row r="1248" spans="1:3" x14ac:dyDescent="0.25">
      <c r="A1248" s="103" t="s">
        <v>1066</v>
      </c>
      <c r="B1248" s="94">
        <f t="shared" si="14"/>
        <v>0</v>
      </c>
      <c r="C1248" s="94">
        <f t="shared" si="14"/>
        <v>0</v>
      </c>
    </row>
    <row r="1249" spans="1:3" x14ac:dyDescent="0.25">
      <c r="A1249" s="103" t="s">
        <v>1067</v>
      </c>
      <c r="B1249" s="94">
        <f t="shared" si="14"/>
        <v>0</v>
      </c>
      <c r="C1249" s="94">
        <f t="shared" si="14"/>
        <v>0</v>
      </c>
    </row>
    <row r="1250" spans="1:3" x14ac:dyDescent="0.25">
      <c r="A1250" s="103" t="s">
        <v>1068</v>
      </c>
      <c r="B1250" s="94">
        <f t="shared" si="14"/>
        <v>0</v>
      </c>
      <c r="C1250" s="94">
        <f t="shared" si="14"/>
        <v>0</v>
      </c>
    </row>
    <row r="1251" spans="1:3" x14ac:dyDescent="0.25">
      <c r="A1251" s="103" t="s">
        <v>1069</v>
      </c>
      <c r="B1251" s="94">
        <f t="shared" si="14"/>
        <v>0</v>
      </c>
      <c r="C1251" s="94">
        <f t="shared" si="14"/>
        <v>0</v>
      </c>
    </row>
    <row r="1252" spans="1:3" x14ac:dyDescent="0.25">
      <c r="A1252" s="103" t="s">
        <v>1070</v>
      </c>
      <c r="B1252" s="94">
        <f t="shared" si="14"/>
        <v>0</v>
      </c>
      <c r="C1252" s="94">
        <f t="shared" si="14"/>
        <v>0</v>
      </c>
    </row>
    <row r="1253" spans="1:3" x14ac:dyDescent="0.25">
      <c r="A1253" s="103" t="s">
        <v>1071</v>
      </c>
      <c r="B1253" s="94">
        <f t="shared" si="14"/>
        <v>0</v>
      </c>
      <c r="C1253" s="94">
        <f t="shared" si="14"/>
        <v>0</v>
      </c>
    </row>
    <row r="1254" spans="1:3" x14ac:dyDescent="0.25">
      <c r="A1254" s="103" t="s">
        <v>1072</v>
      </c>
      <c r="B1254" s="94">
        <f t="shared" si="14"/>
        <v>0</v>
      </c>
      <c r="C1254" s="94">
        <f t="shared" si="14"/>
        <v>0</v>
      </c>
    </row>
    <row r="1255" spans="1:3" x14ac:dyDescent="0.25">
      <c r="A1255" s="103" t="s">
        <v>1073</v>
      </c>
      <c r="B1255" s="94">
        <f t="shared" si="14"/>
        <v>0</v>
      </c>
      <c r="C1255" s="94">
        <f t="shared" si="14"/>
        <v>0</v>
      </c>
    </row>
    <row r="1256" spans="1:3" x14ac:dyDescent="0.25">
      <c r="A1256" s="103" t="s">
        <v>1074</v>
      </c>
      <c r="B1256" s="94">
        <f t="shared" si="14"/>
        <v>87165.394258826767</v>
      </c>
      <c r="C1256" s="94">
        <f t="shared" si="14"/>
        <v>105360.43094341876</v>
      </c>
    </row>
    <row r="1257" spans="1:3" x14ac:dyDescent="0.25">
      <c r="A1257" s="103" t="s">
        <v>1075</v>
      </c>
      <c r="B1257" s="94">
        <f t="shared" si="14"/>
        <v>92144.567638746885</v>
      </c>
      <c r="C1257" s="94">
        <f t="shared" si="14"/>
        <v>111378.96453133126</v>
      </c>
    </row>
    <row r="1258" spans="1:3" x14ac:dyDescent="0.25">
      <c r="A1258" s="103" t="s">
        <v>1076</v>
      </c>
      <c r="B1258" s="94">
        <f t="shared" si="14"/>
        <v>97124.985189926389</v>
      </c>
      <c r="C1258" s="94">
        <f t="shared" si="14"/>
        <v>117399.00200069998</v>
      </c>
    </row>
    <row r="1259" spans="1:3" x14ac:dyDescent="0.25">
      <c r="A1259" s="103" t="s">
        <v>1077</v>
      </c>
      <c r="B1259" s="94">
        <f t="shared" si="14"/>
        <v>102104.15856984651</v>
      </c>
      <c r="C1259" s="94">
        <f t="shared" si="14"/>
        <v>123417.53558861249</v>
      </c>
    </row>
    <row r="1260" spans="1:3" x14ac:dyDescent="0.25">
      <c r="A1260" s="103" t="s">
        <v>1078</v>
      </c>
      <c r="B1260" s="94">
        <f t="shared" si="14"/>
        <v>106155.18019029127</v>
      </c>
      <c r="C1260" s="94">
        <f t="shared" si="14"/>
        <v>128314.17361016251</v>
      </c>
    </row>
    <row r="1261" spans="1:3" x14ac:dyDescent="0.25">
      <c r="A1261" s="103" t="s">
        <v>1079</v>
      </c>
      <c r="B1261" s="94">
        <f t="shared" ref="B1261:C1280" si="15">B621</f>
        <v>110198.73678317995</v>
      </c>
      <c r="C1261" s="94">
        <f t="shared" si="15"/>
        <v>133201.78834297499</v>
      </c>
    </row>
    <row r="1262" spans="1:3" x14ac:dyDescent="0.25">
      <c r="A1262" s="103" t="s">
        <v>1080</v>
      </c>
      <c r="B1262" s="94">
        <f t="shared" si="15"/>
        <v>114246.02588984666</v>
      </c>
      <c r="C1262" s="94">
        <f t="shared" si="15"/>
        <v>138093.91472015623</v>
      </c>
    </row>
    <row r="1263" spans="1:3" x14ac:dyDescent="0.25">
      <c r="A1263" s="103" t="s">
        <v>1081</v>
      </c>
      <c r="B1263" s="94">
        <f t="shared" si="15"/>
        <v>118287.09414021662</v>
      </c>
      <c r="C1263" s="94">
        <f t="shared" si="15"/>
        <v>142978.52169005625</v>
      </c>
    </row>
    <row r="1264" spans="1:3" x14ac:dyDescent="0.25">
      <c r="A1264" s="103" t="s">
        <v>1082</v>
      </c>
      <c r="B1264" s="94">
        <f t="shared" si="15"/>
        <v>124515.41546452451</v>
      </c>
      <c r="C1264" s="94">
        <f t="shared" si="15"/>
        <v>150506.95226004373</v>
      </c>
    </row>
    <row r="1265" spans="1:3" x14ac:dyDescent="0.25">
      <c r="A1265" s="103" t="s">
        <v>1083</v>
      </c>
      <c r="B1265" s="94">
        <f t="shared" si="15"/>
        <v>129184.79020086641</v>
      </c>
      <c r="C1265" s="94">
        <f t="shared" si="15"/>
        <v>156151.01936535002</v>
      </c>
    </row>
    <row r="1266" spans="1:3" x14ac:dyDescent="0.25">
      <c r="A1266" s="103" t="s">
        <v>1084</v>
      </c>
      <c r="B1266" s="94">
        <f t="shared" si="15"/>
        <v>133857.89745098638</v>
      </c>
      <c r="C1266" s="94">
        <f t="shared" si="15"/>
        <v>161799.598115025</v>
      </c>
    </row>
    <row r="1267" spans="1:3" x14ac:dyDescent="0.25">
      <c r="A1267" s="103" t="s">
        <v>1085</v>
      </c>
      <c r="B1267" s="94">
        <f t="shared" si="15"/>
        <v>138528.51635858757</v>
      </c>
      <c r="C1267" s="94">
        <f t="shared" si="15"/>
        <v>167445.1691017875</v>
      </c>
    </row>
    <row r="1268" spans="1:3" x14ac:dyDescent="0.25">
      <c r="A1268" s="103" t="s">
        <v>1086</v>
      </c>
      <c r="B1268" s="94">
        <f t="shared" si="15"/>
        <v>143195.4027524108</v>
      </c>
      <c r="C1268" s="94">
        <f t="shared" si="15"/>
        <v>173086.22844418127</v>
      </c>
    </row>
    <row r="1269" spans="1:3" x14ac:dyDescent="0.25">
      <c r="A1269" s="103" t="s">
        <v>1087</v>
      </c>
      <c r="B1269" s="94">
        <f t="shared" si="15"/>
        <v>147866.02166001205</v>
      </c>
      <c r="C1269" s="94">
        <f t="shared" si="15"/>
        <v>178731.79943094376</v>
      </c>
    </row>
    <row r="1270" spans="1:3" x14ac:dyDescent="0.25">
      <c r="A1270" s="103" t="s">
        <v>1088</v>
      </c>
      <c r="B1270" s="94">
        <f t="shared" si="15"/>
        <v>152529.17554005719</v>
      </c>
      <c r="C1270" s="94">
        <f t="shared" si="15"/>
        <v>184368.34712896874</v>
      </c>
    </row>
    <row r="1271" spans="1:3" x14ac:dyDescent="0.25">
      <c r="A1271" s="103" t="s">
        <v>1089</v>
      </c>
      <c r="B1271" s="94">
        <f t="shared" si="15"/>
        <v>157201.03861891778</v>
      </c>
      <c r="C1271" s="94">
        <f t="shared" si="15"/>
        <v>190015.42199718751</v>
      </c>
    </row>
    <row r="1272" spans="1:3" x14ac:dyDescent="0.25">
      <c r="A1272" s="103" t="s">
        <v>1090</v>
      </c>
      <c r="B1272" s="94">
        <f t="shared" si="15"/>
        <v>161871.65752651906</v>
      </c>
      <c r="C1272" s="94">
        <f t="shared" si="15"/>
        <v>195660.99298394998</v>
      </c>
    </row>
    <row r="1273" spans="1:3" x14ac:dyDescent="0.25">
      <c r="A1273" s="103" t="s">
        <v>1091</v>
      </c>
      <c r="B1273" s="94">
        <f t="shared" si="15"/>
        <v>166542.27643412029</v>
      </c>
      <c r="C1273" s="94">
        <f t="shared" si="15"/>
        <v>201306.56397071248</v>
      </c>
    </row>
    <row r="1274" spans="1:3" x14ac:dyDescent="0.25">
      <c r="A1274" s="103" t="s">
        <v>1092</v>
      </c>
      <c r="B1274" s="94">
        <f t="shared" si="15"/>
        <v>171205.43031416545</v>
      </c>
      <c r="C1274" s="94">
        <f t="shared" si="15"/>
        <v>206943.11166873755</v>
      </c>
    </row>
    <row r="1275" spans="1:3" x14ac:dyDescent="0.25">
      <c r="A1275" s="103" t="s">
        <v>1093</v>
      </c>
      <c r="B1275" s="94">
        <f t="shared" si="15"/>
        <v>175881.02590680411</v>
      </c>
      <c r="C1275" s="94">
        <f t="shared" si="15"/>
        <v>212594.69818132505</v>
      </c>
    </row>
    <row r="1276" spans="1:3" x14ac:dyDescent="0.25">
      <c r="A1276" s="103" t="s">
        <v>1094</v>
      </c>
      <c r="B1276" s="94">
        <f t="shared" si="15"/>
        <v>183663.31713404058</v>
      </c>
      <c r="C1276" s="94">
        <f t="shared" si="15"/>
        <v>222001.47669016875</v>
      </c>
    </row>
    <row r="1277" spans="1:3" x14ac:dyDescent="0.25">
      <c r="A1277" s="103" t="s">
        <v>1095</v>
      </c>
      <c r="B1277" s="94">
        <f t="shared" si="15"/>
        <v>189885.41760205169</v>
      </c>
      <c r="C1277" s="94">
        <f t="shared" si="15"/>
        <v>229522.38785287499</v>
      </c>
    </row>
    <row r="1278" spans="1:3" x14ac:dyDescent="0.25">
      <c r="A1278" s="103" t="s">
        <v>1096</v>
      </c>
      <c r="B1278" s="94">
        <f t="shared" si="15"/>
        <v>196113.7389263596</v>
      </c>
      <c r="C1278" s="94">
        <f t="shared" si="15"/>
        <v>237050.8184228625</v>
      </c>
    </row>
    <row r="1279" spans="1:3" x14ac:dyDescent="0.25">
      <c r="A1279" s="103" t="s">
        <v>1097</v>
      </c>
      <c r="B1279" s="94">
        <f t="shared" si="15"/>
        <v>202339.57190814882</v>
      </c>
      <c r="C1279" s="94">
        <f t="shared" si="15"/>
        <v>244576.24122993753</v>
      </c>
    </row>
    <row r="1280" spans="1:3" x14ac:dyDescent="0.25">
      <c r="A1280" s="103" t="s">
        <v>1098</v>
      </c>
      <c r="B1280" s="94">
        <f t="shared" si="15"/>
        <v>236587.87416428613</v>
      </c>
      <c r="C1280" s="94">
        <f t="shared" si="15"/>
        <v>285973.58607613121</v>
      </c>
    </row>
    <row r="1281" spans="1:3" x14ac:dyDescent="0.25">
      <c r="A1281" s="75" t="str">
        <f>'Full Time Salary Rates'!J1</f>
        <v>2015 Syd Level 1 Step 1</v>
      </c>
      <c r="B1281" s="94">
        <f>'2015'!Y3</f>
        <v>54204.055145240796</v>
      </c>
      <c r="C1281" s="94">
        <f>'2015 (Cas)'!V7</f>
        <v>66952.216044999994</v>
      </c>
    </row>
    <row r="1282" spans="1:3" x14ac:dyDescent="0.25">
      <c r="A1282" s="75" t="str">
        <f>'Full Time Salary Rates'!J2</f>
        <v>2015 Syd Level 1 Step 2</v>
      </c>
      <c r="B1282" s="94">
        <f>'2015'!Y4</f>
        <v>55714.80788317712</v>
      </c>
      <c r="C1282" s="94">
        <f>'2015 (Cas)'!V8</f>
        <v>68818.280187800003</v>
      </c>
    </row>
    <row r="1283" spans="1:3" x14ac:dyDescent="0.25">
      <c r="A1283" s="75" t="str">
        <f>'Full Time Salary Rates'!J3</f>
        <v>2015 Syd Level 1 Step 3</v>
      </c>
      <c r="B1283" s="94">
        <f>'2015'!Y5</f>
        <v>57252.630422731745</v>
      </c>
      <c r="C1283" s="94">
        <f>'2015 (Cas)'!V9</f>
        <v>70717.780633499991</v>
      </c>
    </row>
    <row r="1284" spans="1:3" x14ac:dyDescent="0.25">
      <c r="A1284" s="75" t="str">
        <f>'Full Time Salary Rates'!J4</f>
        <v>2015 Syd Level 1 Step 4</v>
      </c>
      <c r="B1284" s="94">
        <f>'2015'!Y6</f>
        <v>58794.320076803291</v>
      </c>
      <c r="C1284" s="94">
        <f>'2015 (Cas)'!V10</f>
        <v>72622.057693900017</v>
      </c>
    </row>
    <row r="1285" spans="1:3" x14ac:dyDescent="0.25">
      <c r="A1285" s="75" t="str">
        <f>'Full Time Salary Rates'!J5</f>
        <v>2015 Syd Level 1 Step 5</v>
      </c>
      <c r="B1285" s="94">
        <f>'2015'!Y7</f>
        <v>60334.720692702525</v>
      </c>
      <c r="C1285" s="94">
        <f>'2015 (Cas)'!V11</f>
        <v>74524.74254940002</v>
      </c>
    </row>
    <row r="1286" spans="1:3" x14ac:dyDescent="0.25">
      <c r="A1286" s="75" t="str">
        <f>'Full Time Salary Rates'!J6</f>
        <v>2015 Syd Level 1 Step 6</v>
      </c>
      <c r="B1286" s="94">
        <f>'2015'!Y8</f>
        <v>61145.525703079606</v>
      </c>
      <c r="C1286" s="94">
        <f>'2015 (Cas)'!V12</f>
        <v>75526.239431500013</v>
      </c>
    </row>
    <row r="1287" spans="1:3" x14ac:dyDescent="0.25">
      <c r="A1287" s="75" t="str">
        <f>'Full Time Salary Rates'!J7</f>
        <v>2015 Syd Level 2 Step 1</v>
      </c>
      <c r="B1287" s="94">
        <f>'2015'!Y9</f>
        <v>61955.041675284388</v>
      </c>
      <c r="C1287" s="94">
        <f>'2015 (Cas)'!V13</f>
        <v>76526.144108700013</v>
      </c>
    </row>
    <row r="1288" spans="1:3" x14ac:dyDescent="0.25">
      <c r="A1288" s="75" t="str">
        <f>'Full Time Salary Rates'!J8</f>
        <v>2015 Syd Level 2 Step 2</v>
      </c>
      <c r="B1288" s="94">
        <f>'2015'!Y10</f>
        <v>63518.64497828504</v>
      </c>
      <c r="C1288" s="94">
        <f>'2015 (Cas)'!V14</f>
        <v>78457.488652400003</v>
      </c>
    </row>
    <row r="1289" spans="1:3" x14ac:dyDescent="0.25">
      <c r="A1289" s="75" t="str">
        <f>'Full Time Salary Rates'!J9</f>
        <v>2015 Syd Level 2 Step 3</v>
      </c>
      <c r="B1289" s="94">
        <f>'2015'!Y11</f>
        <v>64482.845531165891</v>
      </c>
      <c r="C1289" s="94">
        <f>'2015 (Cas)'!V15</f>
        <v>79648.457917599997</v>
      </c>
    </row>
    <row r="1290" spans="1:3" x14ac:dyDescent="0.25">
      <c r="A1290" s="75" t="str">
        <f>'Full Time Salary Rates'!J10</f>
        <v>2015 Syd Level 3 Step 1</v>
      </c>
      <c r="B1290" s="94">
        <f>'2015'!Y12</f>
        <v>65445.757045874452</v>
      </c>
      <c r="C1290" s="94">
        <f>'2015 (Cas)'!V16</f>
        <v>80837.834977899998</v>
      </c>
    </row>
    <row r="1291" spans="1:3" x14ac:dyDescent="0.25">
      <c r="A1291" s="75" t="str">
        <f>'Full Time Salary Rates'!J11</f>
        <v>2015 Syd Level 3 Step 2</v>
      </c>
      <c r="B1291" s="94">
        <f>'2015'!Y13</f>
        <v>67366.423922602364</v>
      </c>
      <c r="C1291" s="94">
        <f>'2015 (Cas)'!V17</f>
        <v>83210.220278900015</v>
      </c>
    </row>
    <row r="1292" spans="1:3" x14ac:dyDescent="0.25">
      <c r="A1292" s="75" t="str">
        <f>'Full Time Salary Rates'!J12</f>
        <v>2015 Syd Level 3 Step 3</v>
      </c>
      <c r="B1292" s="94">
        <f>'2015'!Y14</f>
        <v>69293.535990191784</v>
      </c>
      <c r="C1292" s="94">
        <f>'2015 (Cas)'!V18</f>
        <v>85590.56660440001</v>
      </c>
    </row>
    <row r="1293" spans="1:3" x14ac:dyDescent="0.25">
      <c r="A1293" s="75" t="str">
        <f>'Full Time Salary Rates'!J13</f>
        <v>2015 Syd Level 3 Step 4</v>
      </c>
      <c r="B1293" s="94">
        <f>'2015'!Y15</f>
        <v>71218.06998143658</v>
      </c>
      <c r="C1293" s="94">
        <f>'2015 (Cas)'!V19</f>
        <v>87967.72852009999</v>
      </c>
    </row>
    <row r="1294" spans="1:3" x14ac:dyDescent="0.25">
      <c r="A1294" s="75" t="str">
        <f>'Full Time Salary Rates'!J14</f>
        <v>2015 Syd Level 3 Step 5</v>
      </c>
      <c r="B1294" s="94">
        <f>'2015'!Y16</f>
        <v>73140.025896336811</v>
      </c>
      <c r="C1294" s="94">
        <f>'2015 (Cas)'!V20</f>
        <v>90341.706026</v>
      </c>
    </row>
    <row r="1295" spans="1:3" x14ac:dyDescent="0.25">
      <c r="A1295" s="75" t="str">
        <f>'Full Time Salary Rates'!J15</f>
        <v>2015 Syd Level 4 Step 1</v>
      </c>
      <c r="B1295" s="94">
        <f>'2015'!Y17</f>
        <v>75219.24446825769</v>
      </c>
      <c r="C1295" s="94">
        <f>'2015 (Cas)'!V21</f>
        <v>92909.932529700018</v>
      </c>
    </row>
    <row r="1296" spans="1:3" x14ac:dyDescent="0.25">
      <c r="A1296" s="75" t="str">
        <f>'Full Time Salary Rates'!J16</f>
        <v>2015 Syd Level 4 Step 2</v>
      </c>
      <c r="B1296" s="94">
        <f>'2015'!Y18</f>
        <v>77322.95476545229</v>
      </c>
      <c r="C1296" s="94">
        <f>'2015 (Cas)'!V22</f>
        <v>95508.410926500001</v>
      </c>
    </row>
    <row r="1297" spans="1:3" x14ac:dyDescent="0.25">
      <c r="A1297" s="75" t="str">
        <f>'Full Time Salary Rates'!J17</f>
        <v>2015 Syd Level 4 Step 3</v>
      </c>
      <c r="B1297" s="94">
        <f>'2015'!Y19</f>
        <v>79404.751413717793</v>
      </c>
      <c r="C1297" s="94">
        <f>'2015 (Cas)'!V23</f>
        <v>98079.821840000004</v>
      </c>
    </row>
    <row r="1298" spans="1:3" x14ac:dyDescent="0.25">
      <c r="A1298" s="75" t="str">
        <f>'Full Time Salary Rates'!J18</f>
        <v>2015 Syd Level 4 Step 4</v>
      </c>
      <c r="B1298" s="94">
        <f>'2015'!Y20</f>
        <v>80776.288029045638</v>
      </c>
      <c r="C1298" s="94">
        <f>'2015 (Cas)'!V24</f>
        <v>99773.92785360002</v>
      </c>
    </row>
    <row r="1299" spans="1:3" x14ac:dyDescent="0.25">
      <c r="A1299" s="75" t="str">
        <f>'Full Time Salary Rates'!J19</f>
        <v>2015 Syd Level 5 Step 1</v>
      </c>
      <c r="B1299" s="94">
        <f>'2015'!Y21</f>
        <v>82147.824644373497</v>
      </c>
      <c r="C1299" s="94">
        <f>'2015 (Cas)'!V25</f>
        <v>101468.03386719999</v>
      </c>
    </row>
    <row r="1300" spans="1:3" x14ac:dyDescent="0.25">
      <c r="A1300" s="75" t="str">
        <f>'Full Time Salary Rates'!J20</f>
        <v>2015 Syd Level 5 Step 2</v>
      </c>
      <c r="B1300" s="94">
        <f>'2015'!Y22</f>
        <v>84871.562302444683</v>
      </c>
      <c r="C1300" s="94">
        <f>'2015 (Cas)'!V26</f>
        <v>104832.36282089999</v>
      </c>
    </row>
    <row r="1301" spans="1:3" x14ac:dyDescent="0.25">
      <c r="A1301" s="75" t="str">
        <f>'Full Time Salary Rates'!J21</f>
        <v>2015 Syd Level 5 Step 3</v>
      </c>
      <c r="B1301" s="94">
        <f>'2015'!Y23</f>
        <v>87590.143807826695</v>
      </c>
      <c r="C1301" s="94">
        <f>'2015 (Cas)'!V27</f>
        <v>108190.32295500001</v>
      </c>
    </row>
    <row r="1302" spans="1:3" x14ac:dyDescent="0.25">
      <c r="A1302" s="75" t="str">
        <f>'Full Time Salary Rates'!J22</f>
        <v>2015 Syd Level 5 Step 4</v>
      </c>
      <c r="B1302" s="94">
        <f>'2015'!Y24</f>
        <v>90337.084152999305</v>
      </c>
      <c r="C1302" s="94">
        <f>'2015 (Cas)'!V28</f>
        <v>111583.31159690002</v>
      </c>
    </row>
    <row r="1303" spans="1:3" x14ac:dyDescent="0.25">
      <c r="A1303" s="75" t="str">
        <f>'Full Time Salary Rates'!J23</f>
        <v>2015 Syd Level 6 Step 1</v>
      </c>
      <c r="B1303" s="94">
        <f>'2015'!Y25</f>
        <v>96316.932234301843</v>
      </c>
      <c r="C1303" s="94">
        <f>'2015 (Cas)'!V29</f>
        <v>118969.550128</v>
      </c>
    </row>
    <row r="1304" spans="1:3" x14ac:dyDescent="0.25">
      <c r="A1304" s="75" t="str">
        <f>'Full Time Salary Rates'!J24</f>
        <v>2015 Syd Level 6 Step 2</v>
      </c>
      <c r="B1304" s="94">
        <f>'2015'!Y26</f>
        <v>99549.8399704318</v>
      </c>
      <c r="C1304" s="94">
        <f>'2015 (Cas)'!V30</f>
        <v>122962.80001720003</v>
      </c>
    </row>
    <row r="1305" spans="1:3" x14ac:dyDescent="0.25">
      <c r="A1305" s="75" t="str">
        <f>'Full Time Salary Rates'!J25</f>
        <v>2015 Syd Level 6 Step 3</v>
      </c>
      <c r="B1305" s="94">
        <f>'2015'!Y27</f>
        <v>102808.52847000772</v>
      </c>
      <c r="C1305" s="94">
        <f>'2015 (Cas)'!V31</f>
        <v>126987.8940044</v>
      </c>
    </row>
    <row r="1306" spans="1:3" x14ac:dyDescent="0.25">
      <c r="A1306" s="75" t="str">
        <f>'Full Time Salary Rates'!J26</f>
        <v>2015 Syd Level 6 Step 4</v>
      </c>
      <c r="B1306" s="94">
        <f>'2015'!Y28</f>
        <v>104271.58679556893</v>
      </c>
      <c r="C1306" s="94">
        <f>'2015 (Cas)'!V32</f>
        <v>128795.0465659</v>
      </c>
    </row>
    <row r="1307" spans="1:3" x14ac:dyDescent="0.25">
      <c r="A1307" s="75" t="str">
        <f>'Full Time Salary Rates'!J27</f>
        <v>2015 Syd Level 7 Step 1</v>
      </c>
      <c r="B1307" s="94">
        <f>'2015'!Y29</f>
        <v>105735.93415930241</v>
      </c>
      <c r="C1307" s="94">
        <f>'2015 (Cas)'!V33</f>
        <v>130603.79133230001</v>
      </c>
    </row>
    <row r="1308" spans="1:3" x14ac:dyDescent="0.25">
      <c r="A1308" s="75" t="str">
        <f>'Full Time Salary Rates'!J28</f>
        <v>2015 Syd Level 7 Step 2</v>
      </c>
      <c r="B1308" s="94">
        <f>'2015'!Y30</f>
        <v>108659.47273408021</v>
      </c>
      <c r="C1308" s="94">
        <f>'2015 (Cas)'!V34</f>
        <v>134214.91204550001</v>
      </c>
    </row>
    <row r="1309" spans="1:3" x14ac:dyDescent="0.25">
      <c r="A1309" s="75" t="str">
        <f>'Full Time Salary Rates'!J29</f>
        <v>2015 Syd Level 7 Step 3</v>
      </c>
      <c r="B1309" s="94">
        <f>'2015'!Y31</f>
        <v>111584.30034703031</v>
      </c>
      <c r="C1309" s="94">
        <f>'2015 (Cas)'!V35</f>
        <v>137827.62496360001</v>
      </c>
    </row>
    <row r="1310" spans="1:3" x14ac:dyDescent="0.25">
      <c r="A1310" s="75" t="str">
        <f>'Full Time Salary Rates'!J30</f>
        <v>2015 Syd Level 7 Step 4</v>
      </c>
      <c r="B1310" s="94">
        <f>'2015'!Y32</f>
        <v>114509.12795998041</v>
      </c>
      <c r="C1310" s="94">
        <f>'2015 (Cas)'!V36</f>
        <v>141440.33788170002</v>
      </c>
    </row>
    <row r="1311" spans="1:3" x14ac:dyDescent="0.25">
      <c r="A1311" s="75" t="str">
        <f>'Full Time Salary Rates'!J31</f>
        <v>2015 Syd Level 8 Step 1</v>
      </c>
      <c r="B1311" s="94">
        <f>'2015'!Y33</f>
        <v>118309.21249192262</v>
      </c>
      <c r="C1311" s="94">
        <f>'2015 (Cas)'!V37</f>
        <v>146134.15792690002</v>
      </c>
    </row>
    <row r="1312" spans="1:3" x14ac:dyDescent="0.25">
      <c r="A1312" s="75" t="str">
        <f>'Full Time Salary Rates'!J32</f>
        <v>2015 Syd Level 8 Step 2</v>
      </c>
      <c r="B1312" s="94">
        <f>'2015'!Y34</f>
        <v>122086.09433676342</v>
      </c>
      <c r="C1312" s="94">
        <f>'2015 (Cas)'!V38</f>
        <v>150799.31828390001</v>
      </c>
    </row>
    <row r="1313" spans="1:3" x14ac:dyDescent="0.25">
      <c r="A1313" s="75" t="str">
        <f>'Full Time Salary Rates'!J33</f>
        <v>2015 Syd Level 8 Step 3</v>
      </c>
      <c r="B1313" s="94">
        <f>'2015'!Y35</f>
        <v>125853.95291439809</v>
      </c>
      <c r="C1313" s="94">
        <f>'2015 (Cas)'!V39</f>
        <v>155453.33320659999</v>
      </c>
    </row>
    <row r="1314" spans="1:3" x14ac:dyDescent="0.25">
      <c r="A1314" s="75" t="str">
        <f>'Full Time Salary Rates'!J34</f>
        <v>2015 Syd Level 8 Step 4</v>
      </c>
      <c r="B1314" s="94">
        <f>'2015'!Y36</f>
        <v>129626.967644722</v>
      </c>
      <c r="C1314" s="94">
        <f>'2015 (Cas)'!V40</f>
        <v>160113.71694889999</v>
      </c>
    </row>
    <row r="1315" spans="1:3" x14ac:dyDescent="0.25">
      <c r="A1315" s="75" t="str">
        <f>'Full Time Salary Rates'!J35</f>
        <v>2015 Syd Level 9 Step 1</v>
      </c>
      <c r="B1315" s="94">
        <f>'2015'!Y37</f>
        <v>137637.05084739803</v>
      </c>
      <c r="C1315" s="94">
        <f>'2015 (Cas)'!V41</f>
        <v>170007.67819750003</v>
      </c>
    </row>
    <row r="1316" spans="1:3" x14ac:dyDescent="0.25">
      <c r="A1316" s="75" t="str">
        <f>'Full Time Salary Rates'!J36</f>
        <v>2015 Syd Level 9 Step 2</v>
      </c>
      <c r="B1316" s="94">
        <f>'2015'!Y38</f>
        <v>141870.25220523324</v>
      </c>
      <c r="C1316" s="94">
        <f>'2015 (Cas)'!V42</f>
        <v>175236.4790891</v>
      </c>
    </row>
    <row r="1317" spans="1:3" x14ac:dyDescent="0.25">
      <c r="A1317" s="75" t="str">
        <f>'Full Time Salary Rates'!J37</f>
        <v>2015 Syd Level 9 Step 3</v>
      </c>
      <c r="B1317" s="94">
        <f>'2015'!Y39</f>
        <v>146107.32067758532</v>
      </c>
      <c r="C1317" s="94">
        <f>'2015 (Cas)'!V43</f>
        <v>180470.05659540003</v>
      </c>
    </row>
    <row r="1318" spans="1:3" x14ac:dyDescent="0.25">
      <c r="A1318" s="75" t="str">
        <f>'Full Time Salary Rates'!J38</f>
        <v>2015 Syd Level 9 Step 4</v>
      </c>
      <c r="B1318" s="94">
        <f>'2015'!Y40</f>
        <v>0</v>
      </c>
      <c r="C1318" s="94">
        <f>'2015 (Cas)'!V44</f>
        <v>0</v>
      </c>
    </row>
    <row r="1319" spans="1:3" x14ac:dyDescent="0.25">
      <c r="A1319" s="75" t="str">
        <f>'Full Time Salary Rates'!J39</f>
        <v>2015 Syd Level 10 (Award Base)</v>
      </c>
      <c r="B1319" s="94">
        <f>'2015'!Y41</f>
        <v>147150.15255897652</v>
      </c>
      <c r="C1319" s="94">
        <f>'2015 (Cas)'!V45</f>
        <v>181758.1503595</v>
      </c>
    </row>
    <row r="1320" spans="1:3" x14ac:dyDescent="0.25">
      <c r="A1320" s="75" t="str">
        <f>'Full Time Salary Rates'!J40</f>
        <v>2015 Syd Level 10 Gr 1 Step 1</v>
      </c>
      <c r="B1320" s="94">
        <f>'2015'!Y42</f>
        <v>155470.89396117703</v>
      </c>
      <c r="C1320" s="94">
        <f>'2015 (Cas)'!V46</f>
        <v>192035.83298900002</v>
      </c>
    </row>
    <row r="1321" spans="1:3" x14ac:dyDescent="0.25">
      <c r="A1321" s="75" t="str">
        <f>'Full Time Salary Rates'!J41</f>
        <v>2015 Syd Level 10 Gr 1 Step 2</v>
      </c>
      <c r="B1321" s="94">
        <f>'2015'!Y43</f>
        <v>158554.27326932008</v>
      </c>
      <c r="C1321" s="94">
        <f>'2015 (Cas)'!V47</f>
        <v>195844.38710980001</v>
      </c>
    </row>
    <row r="1322" spans="1:3" x14ac:dyDescent="0.25">
      <c r="A1322" s="75" t="str">
        <f>'Full Time Salary Rates'!J42</f>
        <v>2015 Syd Level 10 Gr 1 Step 3</v>
      </c>
      <c r="B1322" s="94">
        <f>'2015'!Y44</f>
        <v>161635.07450111854</v>
      </c>
      <c r="C1322" s="94">
        <f>'2015 (Cas)'!V48</f>
        <v>199649.75682080002</v>
      </c>
    </row>
    <row r="1323" spans="1:3" x14ac:dyDescent="0.25">
      <c r="A1323" s="75" t="str">
        <f>'Full Time Salary Rates'!J43</f>
        <v>2015 Syd Level 10 Gr 2 Step 1</v>
      </c>
      <c r="B1323" s="94">
        <f>'2015'!Y45</f>
        <v>163528.67157622817</v>
      </c>
      <c r="C1323" s="94">
        <f>'2015 (Cas)'!V49</f>
        <v>201988.70581890002</v>
      </c>
    </row>
    <row r="1324" spans="1:3" x14ac:dyDescent="0.25">
      <c r="A1324" s="75" t="str">
        <f>'Full Time Salary Rates'!J44</f>
        <v>2015 Syd Level 10 Gr 2 Step 2</v>
      </c>
      <c r="B1324" s="94">
        <f>'2015'!Y46</f>
        <v>166774.46969408105</v>
      </c>
      <c r="C1324" s="94">
        <f>'2015 (Cas)'!V50</f>
        <v>205997.87775709998</v>
      </c>
    </row>
    <row r="1325" spans="1:3" x14ac:dyDescent="0.25">
      <c r="A1325" s="75" t="str">
        <f>'Full Time Salary Rates'!J45</f>
        <v>2015 Syd Level 10 Gr 2 Step 3</v>
      </c>
      <c r="B1325" s="94">
        <f>'2015'!Y47</f>
        <v>169975.15147590349</v>
      </c>
      <c r="C1325" s="94">
        <f>'2015 (Cas)'!V51</f>
        <v>209951.32252380002</v>
      </c>
    </row>
    <row r="1326" spans="1:3" x14ac:dyDescent="0.25">
      <c r="A1326" s="75" t="str">
        <f>'Full Time Salary Rates'!J46</f>
        <v>2015 Syd Level 10 Gr 3 Step 1</v>
      </c>
      <c r="B1326" s="94">
        <f>'2015'!Y48</f>
        <v>175154.50685220739</v>
      </c>
      <c r="C1326" s="94">
        <f>'2015 (Cas)'!V52</f>
        <v>216348.80181200002</v>
      </c>
    </row>
    <row r="1327" spans="1:3" x14ac:dyDescent="0.25">
      <c r="A1327" s="75" t="str">
        <f>'Full Time Salary Rates'!J47</f>
        <v>2015 Syd Level 10 Gr 3 Step 2</v>
      </c>
      <c r="B1327" s="94">
        <f>'2015'!Y49</f>
        <v>178636.19895559127</v>
      </c>
      <c r="C1327" s="94">
        <f>'2015 (Cas)'!V53</f>
        <v>220649.34724689997</v>
      </c>
    </row>
    <row r="1328" spans="1:3" x14ac:dyDescent="0.25">
      <c r="A1328" s="75" t="str">
        <f>'Full Time Salary Rates'!J48</f>
        <v>2015 Syd Level 10 Gr 3 Step 3</v>
      </c>
      <c r="B1328" s="94">
        <f>'2015'!Y50</f>
        <v>182123.0472116645</v>
      </c>
      <c r="C1328" s="94">
        <f>'2015 (Cas)'!V54</f>
        <v>224956.2615014</v>
      </c>
    </row>
    <row r="1329" spans="1:3" x14ac:dyDescent="0.25">
      <c r="A1329" s="75" t="str">
        <f>'Full Time Salary Rates'!J49</f>
        <v>2015 Syd Level 10 Gr 4 Step 1</v>
      </c>
      <c r="B1329" s="94">
        <f>'2015'!Y51</f>
        <v>186785.49828087576</v>
      </c>
      <c r="C1329" s="94">
        <f>'2015 (Cas)'!V55</f>
        <v>230715.26662470002</v>
      </c>
    </row>
    <row r="1330" spans="1:3" x14ac:dyDescent="0.25">
      <c r="A1330" s="75" t="str">
        <f>'Full Time Salary Rates'!J50</f>
        <v>2015 Syd Level 10 Gr 4 Step 2</v>
      </c>
      <c r="B1330" s="94">
        <f>'2015'!Y52</f>
        <v>190500.50629344612</v>
      </c>
      <c r="C1330" s="94">
        <f>'2015 (Cas)'!V56</f>
        <v>235304.00114649994</v>
      </c>
    </row>
    <row r="1331" spans="1:3" x14ac:dyDescent="0.25">
      <c r="A1331" s="75" t="str">
        <f>'Full Time Salary Rates'!J51</f>
        <v>2015 Syd Level 10 Gr 4 Step 3</v>
      </c>
      <c r="B1331" s="94">
        <f>'2015'!Y53</f>
        <v>194219.38142053346</v>
      </c>
      <c r="C1331" s="94">
        <f>'2015 (Cas)'!V57</f>
        <v>239897.51228300005</v>
      </c>
    </row>
    <row r="1332" spans="1:3" x14ac:dyDescent="0.25">
      <c r="A1332" s="75" t="str">
        <f>'Full Time Salary Rates'!J52</f>
        <v>2015 Syd Level 10 Gr 5 Step 1</v>
      </c>
      <c r="B1332" s="94">
        <f>'2015'!Y54</f>
        <v>213963.57910566198</v>
      </c>
      <c r="C1332" s="94">
        <f>'2015 (Cas)'!V58</f>
        <v>264285.31473630003</v>
      </c>
    </row>
    <row r="1333" spans="1:3" x14ac:dyDescent="0.25">
      <c r="A1333" s="75" t="str">
        <f>'Full Time Salary Rates'!J53</f>
        <v>2015 Syd Level 10 Gr 5 Step 2</v>
      </c>
      <c r="B1333" s="94">
        <f>'2015'!Y55</f>
        <v>224461.50598087814</v>
      </c>
      <c r="C1333" s="94">
        <f>'2015 (Cas)'!V59</f>
        <v>277252.23144190002</v>
      </c>
    </row>
    <row r="1334" spans="1:3" x14ac:dyDescent="0.25">
      <c r="A1334" s="75" t="str">
        <f>'Full Time Salary Rates'!J54</f>
        <v>2015 Syd Level 10 Gr 5 Step 3</v>
      </c>
      <c r="B1334" s="94">
        <f>'2015'!Y56</f>
        <v>228952.5149731735</v>
      </c>
      <c r="C1334" s="94">
        <f>'2015 (Cas)'!V60</f>
        <v>282799.4733135</v>
      </c>
    </row>
    <row r="1335" spans="1:3" x14ac:dyDescent="0.25">
      <c r="A1335" s="75" t="str">
        <f>'Full Time Salary Rates'!J55</f>
        <v>2015 Syd Level 10 Gr 5 Step 4</v>
      </c>
      <c r="B1335" s="94">
        <f>'2015'!Y57</f>
        <v>233277.23804124203</v>
      </c>
      <c r="C1335" s="94">
        <f>'2015 (Cas)'!V61</f>
        <v>288141.32075300004</v>
      </c>
    </row>
    <row r="1336" spans="1:3" x14ac:dyDescent="0.25">
      <c r="A1336" s="75" t="str">
        <f>'Full Time Salary Rates'!J56</f>
        <v>2015 Syd Level A Step 1</v>
      </c>
      <c r="B1336" s="94">
        <f>'2015'!Y58</f>
        <v>78780.856938324272</v>
      </c>
      <c r="C1336" s="94">
        <f>'2015 (Cas)'!V62</f>
        <v>97309.1946684</v>
      </c>
    </row>
    <row r="1337" spans="1:3" x14ac:dyDescent="0.25">
      <c r="A1337" s="75" t="str">
        <f>'Full Time Salary Rates'!J57</f>
        <v>2015 Syd Level A Step 2</v>
      </c>
      <c r="B1337" s="94">
        <f>'2015'!Y59</f>
        <v>82948.317349372184</v>
      </c>
      <c r="C1337" s="94">
        <f>'2015 (Cas)'!V63</f>
        <v>102456.7931101</v>
      </c>
    </row>
    <row r="1338" spans="1:3" x14ac:dyDescent="0.25">
      <c r="A1338" s="75" t="str">
        <f>'Full Time Salary Rates'!J58</f>
        <v>2015 Syd Level A Step 3</v>
      </c>
      <c r="B1338" s="94">
        <f>'2015'!Y60</f>
        <v>87154.448905589074</v>
      </c>
      <c r="C1338" s="94">
        <f>'2015 (Cas)'!V64</f>
        <v>107652.1576988</v>
      </c>
    </row>
    <row r="1339" spans="1:3" x14ac:dyDescent="0.25">
      <c r="A1339" s="75" t="str">
        <f>'Full Time Salary Rates'!J59</f>
        <v>2015 Syd Level A Step 4</v>
      </c>
      <c r="B1339" s="94">
        <f>'2015'!Y61</f>
        <v>91367.025652667478</v>
      </c>
      <c r="C1339" s="94">
        <f>'2015 (Cas)'!V65</f>
        <v>112855.483312</v>
      </c>
    </row>
    <row r="1340" spans="1:3" x14ac:dyDescent="0.25">
      <c r="A1340" s="75" t="str">
        <f>'Full Time Salary Rates'!J60</f>
        <v>2015 Syd Level A Step 5</v>
      </c>
      <c r="B1340" s="94">
        <f>'2015'!Y62</f>
        <v>94785.554885608712</v>
      </c>
      <c r="C1340" s="94">
        <f>'2015 (Cas)'!V66</f>
        <v>117078.01070680001</v>
      </c>
    </row>
    <row r="1341" spans="1:3" x14ac:dyDescent="0.25">
      <c r="A1341" s="75" t="str">
        <f>'Full Time Salary Rates'!J61</f>
        <v>2015 Syd Level A Step 6*</v>
      </c>
      <c r="B1341" s="94">
        <f>'2015'!Y63</f>
        <v>98206.662194894539</v>
      </c>
      <c r="C1341" s="94">
        <f>'2015 (Cas)'!V67</f>
        <v>121303.7225114</v>
      </c>
    </row>
    <row r="1342" spans="1:3" x14ac:dyDescent="0.25">
      <c r="A1342" s="75" t="str">
        <f>'Full Time Salary Rates'!J62</f>
        <v>2015 Syd Level A Step 7</v>
      </c>
      <c r="B1342" s="94">
        <f>'2015'!Y64</f>
        <v>101626.48046600806</v>
      </c>
      <c r="C1342" s="94">
        <f>'2015 (Cas)'!V68</f>
        <v>125527.84211110001</v>
      </c>
    </row>
    <row r="1343" spans="1:3" x14ac:dyDescent="0.25">
      <c r="A1343" s="75" t="str">
        <f>'Full Time Salary Rates'!J63</f>
        <v>2015 Syd Level A Step 8</v>
      </c>
      <c r="B1343" s="94">
        <f>'2015'!Y65</f>
        <v>105042.43162260468</v>
      </c>
      <c r="C1343" s="94">
        <f>'2015 (Cas)'!V69</f>
        <v>129747.18509609999</v>
      </c>
    </row>
    <row r="1344" spans="1:3" x14ac:dyDescent="0.25">
      <c r="A1344" s="75" t="str">
        <f>'Full Time Salary Rates'!J64</f>
        <v>2015 Syd Level B Step 1</v>
      </c>
      <c r="B1344" s="94">
        <f>'2015'!Y66</f>
        <v>110306.8635182804</v>
      </c>
      <c r="C1344" s="94">
        <f>'2015 (Cas)'!V70</f>
        <v>136249.7499077</v>
      </c>
    </row>
    <row r="1345" spans="1:3" x14ac:dyDescent="0.25">
      <c r="A1345" s="75" t="str">
        <f>'Full Time Salary Rates'!J65</f>
        <v>2015 Syd Level B Step 2</v>
      </c>
      <c r="B1345" s="94">
        <f>'2015'!Y67</f>
        <v>114253.89840186489</v>
      </c>
      <c r="C1345" s="94">
        <f>'2015 (Cas)'!V71</f>
        <v>141125.08131150002</v>
      </c>
    </row>
    <row r="1346" spans="1:3" x14ac:dyDescent="0.25">
      <c r="A1346" s="75" t="str">
        <f>'Full Time Salary Rates'!J66</f>
        <v>2015 Syd Level B Step 3</v>
      </c>
      <c r="B1346" s="94">
        <f>'2015'!Y68</f>
        <v>118195.77713276015</v>
      </c>
      <c r="C1346" s="94">
        <f>'2015 (Cas)'!V72</f>
        <v>145994.04389569999</v>
      </c>
    </row>
    <row r="1347" spans="1:3" x14ac:dyDescent="0.25">
      <c r="A1347" s="75" t="str">
        <f>'Full Time Salary Rates'!J67</f>
        <v>2015 Syd Level B Step 4</v>
      </c>
      <c r="B1347" s="94">
        <f>'2015'!Y69</f>
        <v>122144.10105451696</v>
      </c>
      <c r="C1347" s="94">
        <f>'2015 (Cas)'!V73</f>
        <v>150870.9675044</v>
      </c>
    </row>
    <row r="1348" spans="1:3" x14ac:dyDescent="0.25">
      <c r="A1348" s="75" t="str">
        <f>'Full Time Salary Rates'!J68</f>
        <v>2015 Syd Level B Step 5</v>
      </c>
      <c r="B1348" s="94">
        <f>'2015'!Y70</f>
        <v>126085.9797854122</v>
      </c>
      <c r="C1348" s="94">
        <f>'2015 (Cas)'!V74</f>
        <v>155739.9300886</v>
      </c>
    </row>
    <row r="1349" spans="1:3" x14ac:dyDescent="0.25">
      <c r="A1349" s="75" t="str">
        <f>'Full Time Salary Rates'!J69</f>
        <v>2015 Syd Level B Step 6</v>
      </c>
      <c r="B1349" s="94">
        <f>'2015'!Y71</f>
        <v>130038.1708216859</v>
      </c>
      <c r="C1349" s="94">
        <f>'2015 (Cas)'!V75</f>
        <v>160621.63031200002</v>
      </c>
    </row>
    <row r="1350" spans="1:3" x14ac:dyDescent="0.25">
      <c r="A1350" s="75" t="str">
        <f>'Full Time Salary Rates'!J70</f>
        <v>2015 Syd Level C Step 1</v>
      </c>
      <c r="B1350" s="94">
        <f>'2015'!Y72</f>
        <v>133978.76051440887</v>
      </c>
      <c r="C1350" s="94">
        <f>'2015 (Cas)'!V76</f>
        <v>165489.00069130003</v>
      </c>
    </row>
    <row r="1351" spans="1:3" x14ac:dyDescent="0.25">
      <c r="A1351" s="75" t="str">
        <f>'Full Time Salary Rates'!J71</f>
        <v>2015 Syd Level C Step 2</v>
      </c>
      <c r="B1351" s="94">
        <f>'2015'!Y73</f>
        <v>137925.79539799332</v>
      </c>
      <c r="C1351" s="94">
        <f>'2015 (Cas)'!V77</f>
        <v>170364.33209509999</v>
      </c>
    </row>
    <row r="1352" spans="1:3" x14ac:dyDescent="0.25">
      <c r="A1352" s="75" t="str">
        <f>'Full Time Salary Rates'!J72</f>
        <v>2015 Syd Level C Step 3</v>
      </c>
      <c r="B1352" s="94">
        <f>'2015'!Y74</f>
        <v>141867.67412888864</v>
      </c>
      <c r="C1352" s="94">
        <f>'2015 (Cas)'!V78</f>
        <v>175233.29467929999</v>
      </c>
    </row>
    <row r="1353" spans="1:3" x14ac:dyDescent="0.25">
      <c r="A1353" s="75" t="str">
        <f>'Full Time Salary Rates'!J73</f>
        <v>2015 Syd Level C Step 4</v>
      </c>
      <c r="B1353" s="94">
        <f>'2015'!Y75</f>
        <v>145817.28708881774</v>
      </c>
      <c r="C1353" s="94">
        <f>'2015 (Cas)'!V79</f>
        <v>180111.81049290003</v>
      </c>
    </row>
    <row r="1354" spans="1:3" x14ac:dyDescent="0.25">
      <c r="A1354" s="75" t="str">
        <f>'Full Time Salary Rates'!J74</f>
        <v>2015 Syd Level C Step 5</v>
      </c>
      <c r="B1354" s="94">
        <f>'2015'!Y76</f>
        <v>149760.45485788528</v>
      </c>
      <c r="C1354" s="94">
        <f>'2015 (Cas)'!V80</f>
        <v>184982.36528199998</v>
      </c>
    </row>
    <row r="1355" spans="1:3" x14ac:dyDescent="0.25">
      <c r="A1355" s="75" t="str">
        <f>'Full Time Salary Rates'!J75</f>
        <v>2015 Syd Level C Step 6</v>
      </c>
      <c r="B1355" s="94">
        <f>'2015'!Y77</f>
        <v>153708.77877964205</v>
      </c>
      <c r="C1355" s="94">
        <f>'2015 (Cas)'!V81</f>
        <v>189859.2888907</v>
      </c>
    </row>
    <row r="1356" spans="1:3" x14ac:dyDescent="0.25">
      <c r="A1356" s="75" t="str">
        <f>'Full Time Salary Rates'!J76</f>
        <v>2015 Syd Level D Step 1</v>
      </c>
      <c r="B1356" s="94">
        <f>'2015'!Y78</f>
        <v>160286.74057289207</v>
      </c>
      <c r="C1356" s="94">
        <f>'2015 (Cas)'!V82</f>
        <v>197984.31049539999</v>
      </c>
    </row>
    <row r="1357" spans="1:3" x14ac:dyDescent="0.25">
      <c r="A1357" s="75" t="str">
        <f>'Full Time Salary Rates'!J77</f>
        <v>2015 Syd Level D Step 2</v>
      </c>
      <c r="B1357" s="94">
        <f>'2015'!Y79</f>
        <v>165540.86016318938</v>
      </c>
      <c r="C1357" s="94">
        <f>'2015 (Cas)'!V83</f>
        <v>204474.13766779998</v>
      </c>
    </row>
    <row r="1358" spans="1:3" x14ac:dyDescent="0.25">
      <c r="A1358" s="75" t="str">
        <f>'Full Time Salary Rates'!J78</f>
        <v>2015 Syd Level D Step 3</v>
      </c>
      <c r="B1358" s="94">
        <f>'2015'!Y80</f>
        <v>170801.4249443482</v>
      </c>
      <c r="C1358" s="94">
        <f>'2015 (Cas)'!V84</f>
        <v>210971.9258647</v>
      </c>
    </row>
    <row r="1359" spans="1:3" x14ac:dyDescent="0.25">
      <c r="A1359" s="75" t="str">
        <f>'Full Time Salary Rates'!J79</f>
        <v>2015 Syd Level D Step 4</v>
      </c>
      <c r="B1359" s="94">
        <f>'2015'!Y81</f>
        <v>176063.27876367926</v>
      </c>
      <c r="C1359" s="94">
        <f>'2015 (Cas)'!V85</f>
        <v>217471.30626649997</v>
      </c>
    </row>
    <row r="1360" spans="1:3" x14ac:dyDescent="0.25">
      <c r="A1360" s="75" t="str">
        <f>'Full Time Salary Rates'!J80</f>
        <v>2015 Syd Level E Professor</v>
      </c>
      <c r="B1360" s="94">
        <f>'2015'!Y82</f>
        <v>205002.18573182804</v>
      </c>
      <c r="C1360" s="94">
        <f>'2015 (Cas)'!V86</f>
        <v>253216.30627150001</v>
      </c>
    </row>
    <row r="1361" spans="1:3" x14ac:dyDescent="0.25">
      <c r="A1361" s="75" t="str">
        <f>'Full Time Salary Rates'!K1</f>
        <v>2016 Syd Level 1 Step 1</v>
      </c>
      <c r="B1361" s="94">
        <f>'2016'!Y3</f>
        <v>55830.176799598019</v>
      </c>
      <c r="C1361" s="94">
        <f>'2016 (Cas)'!V7</f>
        <v>68960.782526349998</v>
      </c>
    </row>
    <row r="1362" spans="1:3" x14ac:dyDescent="0.25">
      <c r="A1362" s="75" t="str">
        <f>'Full Time Salary Rates'!K2</f>
        <v>2016 Syd Level 1 Step 2</v>
      </c>
      <c r="B1362" s="94">
        <f>'2016'!Y4</f>
        <v>57386.252119672434</v>
      </c>
      <c r="C1362" s="94">
        <f>'2016 (Cas)'!V8</f>
        <v>70882.828593434009</v>
      </c>
    </row>
    <row r="1363" spans="1:3" x14ac:dyDescent="0.25">
      <c r="A1363" s="75" t="str">
        <f>'Full Time Salary Rates'!K3</f>
        <v>2016 Syd Level 1 Step 3</v>
      </c>
      <c r="B1363" s="94">
        <f>'2016'!Y5</f>
        <v>58970.209335413703</v>
      </c>
      <c r="C1363" s="94">
        <f>'2016 (Cas)'!V9</f>
        <v>72839.314052505011</v>
      </c>
    </row>
    <row r="1364" spans="1:3" x14ac:dyDescent="0.25">
      <c r="A1364" s="75" t="str">
        <f>'Full Time Salary Rates'!K4</f>
        <v>2016 Syd Level 1 Step 4</v>
      </c>
      <c r="B1364" s="94">
        <f>'2016'!Y6</f>
        <v>60558.149679107388</v>
      </c>
      <c r="C1364" s="94">
        <f>'2016 (Cas)'!V10</f>
        <v>74800.719424717012</v>
      </c>
    </row>
    <row r="1365" spans="1:3" x14ac:dyDescent="0.25">
      <c r="A1365" s="75" t="str">
        <f>'Full Time Salary Rates'!K5</f>
        <v>2016 Syd Level 1 Step 5</v>
      </c>
      <c r="B1365" s="94">
        <f>'2016'!Y7</f>
        <v>62144.762313483603</v>
      </c>
      <c r="C1365" s="94">
        <f>'2016 (Cas)'!V11</f>
        <v>76760.484825882013</v>
      </c>
    </row>
    <row r="1366" spans="1:3" x14ac:dyDescent="0.25">
      <c r="A1366" s="75" t="str">
        <f>'Full Time Salary Rates'!K6</f>
        <v>2016 Syd Level 1 Step 6</v>
      </c>
      <c r="B1366" s="94">
        <f>'2016'!Y8</f>
        <v>62979.891474172</v>
      </c>
      <c r="C1366" s="94">
        <f>'2016 (Cas)'!V12</f>
        <v>77792.026614445014</v>
      </c>
    </row>
    <row r="1367" spans="1:3" x14ac:dyDescent="0.25">
      <c r="A1367" s="75" t="str">
        <f>'Full Time Salary Rates'!K7</f>
        <v>2016 Syd Level 2 Step 1</v>
      </c>
      <c r="B1367" s="94">
        <f>'2016'!Y9</f>
        <v>63813.692925542928</v>
      </c>
      <c r="C1367" s="94">
        <f>'2016 (Cas)'!V13</f>
        <v>78821.928431961016</v>
      </c>
    </row>
    <row r="1368" spans="1:3" x14ac:dyDescent="0.25">
      <c r="A1368" s="75" t="str">
        <f>'Full Time Salary Rates'!K8</f>
        <v>2016 Syd Level 2 Step 2</v>
      </c>
      <c r="B1368" s="94">
        <f>'2016'!Y10</f>
        <v>65424.20432763359</v>
      </c>
      <c r="C1368" s="94">
        <f>'2016 (Cas)'!V14</f>
        <v>80811.213311972009</v>
      </c>
    </row>
    <row r="1369" spans="1:3" x14ac:dyDescent="0.25">
      <c r="A1369" s="75" t="str">
        <f>'Full Time Salary Rates'!K9</f>
        <v>2016 Syd Level 2 Step 3</v>
      </c>
      <c r="B1369" s="94">
        <f>'2016'!Y11</f>
        <v>66417.330897100852</v>
      </c>
      <c r="C1369" s="94">
        <f>'2016 (Cas)'!V15</f>
        <v>82037.911655127988</v>
      </c>
    </row>
    <row r="1370" spans="1:3" x14ac:dyDescent="0.25">
      <c r="A1370" s="75" t="str">
        <f>'Full Time Salary Rates'!K10</f>
        <v>2016 Syd Level 3 Step 1</v>
      </c>
      <c r="B1370" s="94">
        <f>'2016'!Y12</f>
        <v>67409.129757250674</v>
      </c>
      <c r="C1370" s="94">
        <f>'2016 (Cas)'!V16</f>
        <v>83262.97002723701</v>
      </c>
    </row>
    <row r="1371" spans="1:3" x14ac:dyDescent="0.25">
      <c r="A1371" s="75" t="str">
        <f>'Full Time Salary Rates'!K11</f>
        <v>2016 Syd Level 3 Step 2</v>
      </c>
      <c r="B1371" s="94">
        <f>'2016'!Y13</f>
        <v>69387.41664028044</v>
      </c>
      <c r="C1371" s="94">
        <f>'2016 (Cas)'!V17</f>
        <v>85706.526887267013</v>
      </c>
    </row>
    <row r="1372" spans="1:3" x14ac:dyDescent="0.25">
      <c r="A1372" s="75" t="str">
        <f>'Full Time Salary Rates'!K12</f>
        <v>2016 Syd Level 3 Step 3</v>
      </c>
      <c r="B1372" s="94">
        <f>'2016'!Y14</f>
        <v>71372.342069897539</v>
      </c>
      <c r="C1372" s="94">
        <f>'2016 (Cas)'!V18</f>
        <v>88158.283602532014</v>
      </c>
    </row>
    <row r="1373" spans="1:3" x14ac:dyDescent="0.25">
      <c r="A1373" s="75" t="str">
        <f>'Full Time Salary Rates'!K13</f>
        <v>2016 Syd Level 3 Step 4</v>
      </c>
      <c r="B1373" s="94">
        <f>'2016'!Y15</f>
        <v>73354.612080879684</v>
      </c>
      <c r="C1373" s="94">
        <f>'2016 (Cas)'!V19</f>
        <v>90606.760375703001</v>
      </c>
    </row>
    <row r="1374" spans="1:3" x14ac:dyDescent="0.25">
      <c r="A1374" s="75" t="str">
        <f>'Full Time Salary Rates'!K14</f>
        <v>2016 Syd Level 3 Step 5</v>
      </c>
      <c r="B1374" s="94">
        <f>'2016'!Y16</f>
        <v>75334.22667322692</v>
      </c>
      <c r="C1374" s="94">
        <f>'2016 (Cas)'!V20</f>
        <v>93051.957206779989</v>
      </c>
    </row>
    <row r="1375" spans="1:3" x14ac:dyDescent="0.25">
      <c r="A1375" s="75" t="str">
        <f>'Full Time Salary Rates'!K15</f>
        <v>2016 Syd Level 4 Step 1</v>
      </c>
      <c r="B1375" s="94">
        <f>'2016'!Y17</f>
        <v>77475.821802305436</v>
      </c>
      <c r="C1375" s="94">
        <f>'2016 (Cas)'!V21</f>
        <v>95697.230505590996</v>
      </c>
    </row>
    <row r="1376" spans="1:3" x14ac:dyDescent="0.25">
      <c r="A1376" s="75" t="str">
        <f>'Full Time Salary Rates'!K16</f>
        <v>2016 Syd Level 4 Step 2</v>
      </c>
      <c r="B1376" s="94">
        <f>'2016'!Y18</f>
        <v>79642.643408415854</v>
      </c>
      <c r="C1376" s="94">
        <f>'2016 (Cas)'!V22</f>
        <v>98373.663254294981</v>
      </c>
    </row>
    <row r="1377" spans="1:3" x14ac:dyDescent="0.25">
      <c r="A1377" s="75" t="str">
        <f>'Full Time Salary Rates'!K17</f>
        <v>2016 Syd Level 4 Step 3</v>
      </c>
      <c r="B1377" s="94">
        <f>'2016'!Y19</f>
        <v>81786.893956129337</v>
      </c>
      <c r="C1377" s="94">
        <f>'2016 (Cas)'!V23</f>
        <v>101022.2164952</v>
      </c>
    </row>
    <row r="1378" spans="1:3" x14ac:dyDescent="0.25">
      <c r="A1378" s="75" t="str">
        <f>'Full Time Salary Rates'!K18</f>
        <v>2016 Syd Level 4 Step 4</v>
      </c>
      <c r="B1378" s="94">
        <f>'2016'!Y20</f>
        <v>83199.576669917034</v>
      </c>
      <c r="C1378" s="94">
        <f>'2016 (Cas)'!V24</f>
        <v>102767.145689208</v>
      </c>
    </row>
    <row r="1379" spans="1:3" x14ac:dyDescent="0.25">
      <c r="A1379" s="75" t="str">
        <f>'Full Time Salary Rates'!K19</f>
        <v>2016 Syd Level 5 Step 1</v>
      </c>
      <c r="B1379" s="94">
        <f>'2016'!Y21</f>
        <v>84612.259383704702</v>
      </c>
      <c r="C1379" s="94">
        <f>'2016 (Cas)'!V25</f>
        <v>104512.074883216</v>
      </c>
    </row>
    <row r="1380" spans="1:3" x14ac:dyDescent="0.25">
      <c r="A1380" s="75" t="str">
        <f>'Full Time Salary Rates'!K20</f>
        <v>2016 Syd Level 5 Step 2</v>
      </c>
      <c r="B1380" s="94">
        <f>'2016'!Y22</f>
        <v>87417.709171518029</v>
      </c>
      <c r="C1380" s="94">
        <f>'2016 (Cas)'!V26</f>
        <v>107977.33370552699</v>
      </c>
    </row>
    <row r="1381" spans="1:3" x14ac:dyDescent="0.25">
      <c r="A1381" s="75" t="str">
        <f>'Full Time Salary Rates'!K21</f>
        <v>2016 Syd Level 5 Step 3</v>
      </c>
      <c r="B1381" s="94">
        <f>'2016'!Y23</f>
        <v>90217.848122061507</v>
      </c>
      <c r="C1381" s="94">
        <f>'2016 (Cas)'!V27</f>
        <v>111436.03264365002</v>
      </c>
    </row>
    <row r="1382" spans="1:3" x14ac:dyDescent="0.25">
      <c r="A1382" s="75" t="str">
        <f>'Full Time Salary Rates'!K22</f>
        <v>2016 Syd Level 5 Step 4</v>
      </c>
      <c r="B1382" s="94">
        <f>'2016'!Y24</f>
        <v>93047.196677589265</v>
      </c>
      <c r="C1382" s="94">
        <f>'2016 (Cas)'!V28</f>
        <v>114930.810944807</v>
      </c>
    </row>
    <row r="1383" spans="1:3" x14ac:dyDescent="0.25">
      <c r="A1383" s="75" t="str">
        <f>'Full Time Salary Rates'!K23</f>
        <v>2016 Syd Level 6 Step 1</v>
      </c>
      <c r="B1383" s="94">
        <f>'2016'!Y25</f>
        <v>99206.440201330901</v>
      </c>
      <c r="C1383" s="94">
        <f>'2016 (Cas)'!V29</f>
        <v>122538.63663184003</v>
      </c>
    </row>
    <row r="1384" spans="1:3" x14ac:dyDescent="0.25">
      <c r="A1384" s="75" t="str">
        <f>'Full Time Salary Rates'!K24</f>
        <v>2016 Syd Level 6 Step 2</v>
      </c>
      <c r="B1384" s="94">
        <f>'2016'!Y26</f>
        <v>102536.33516954476</v>
      </c>
      <c r="C1384" s="94">
        <f>'2016 (Cas)'!V30</f>
        <v>126651.68401771603</v>
      </c>
    </row>
    <row r="1385" spans="1:3" x14ac:dyDescent="0.25">
      <c r="A1385" s="75" t="str">
        <f>'Full Time Salary Rates'!K25</f>
        <v>2016 Syd Level 6 Step 3</v>
      </c>
      <c r="B1385" s="94">
        <f>'2016'!Y27</f>
        <v>105892.78432410797</v>
      </c>
      <c r="C1385" s="94">
        <f>'2016 (Cas)'!V31</f>
        <v>130797.530824532</v>
      </c>
    </row>
    <row r="1386" spans="1:3" x14ac:dyDescent="0.25">
      <c r="A1386" s="75" t="str">
        <f>'Full Time Salary Rates'!K26</f>
        <v>2016 Syd Level 6 Step 4</v>
      </c>
      <c r="B1386" s="94">
        <f>'2016'!Y28</f>
        <v>107399.73439943601</v>
      </c>
      <c r="C1386" s="94">
        <f>'2016 (Cas)'!V32</f>
        <v>132658.897962877</v>
      </c>
    </row>
    <row r="1387" spans="1:3" x14ac:dyDescent="0.25">
      <c r="A1387" s="75" t="str">
        <f>'Full Time Salary Rates'!K27</f>
        <v>2016 Syd Level 7 Step 1</v>
      </c>
      <c r="B1387" s="94">
        <f>'2016'!Y29</f>
        <v>108908.01218408151</v>
      </c>
      <c r="C1387" s="94">
        <f>'2016 (Cas)'!V33</f>
        <v>134521.90507226903</v>
      </c>
    </row>
    <row r="1388" spans="1:3" x14ac:dyDescent="0.25">
      <c r="A1388" s="75" t="str">
        <f>'Full Time Salary Rates'!K28</f>
        <v>2016 Syd Level 7 Step 2</v>
      </c>
      <c r="B1388" s="94">
        <f>'2016'!Y30</f>
        <v>111919.25691610265</v>
      </c>
      <c r="C1388" s="94">
        <f>'2016 (Cas)'!V34</f>
        <v>138241.35940686503</v>
      </c>
    </row>
    <row r="1389" spans="1:3" x14ac:dyDescent="0.25">
      <c r="A1389" s="75" t="str">
        <f>'Full Time Salary Rates'!K29</f>
        <v>2016 Syd Level 7 Step 3</v>
      </c>
      <c r="B1389" s="94">
        <f>'2016'!Y31</f>
        <v>114931.82935744122</v>
      </c>
      <c r="C1389" s="94">
        <f>'2016 (Cas)'!V35</f>
        <v>141962.453712508</v>
      </c>
    </row>
    <row r="1390" spans="1:3" x14ac:dyDescent="0.25">
      <c r="A1390" s="75" t="str">
        <f>'Full Time Salary Rates'!K30</f>
        <v>2016 Syd Level 7 Step 4</v>
      </c>
      <c r="B1390" s="94">
        <f>'2016'!Y32</f>
        <v>117944.40179877983</v>
      </c>
      <c r="C1390" s="94">
        <f>'2016 (Cas)'!V36</f>
        <v>145683.54801815102</v>
      </c>
    </row>
    <row r="1391" spans="1:3" x14ac:dyDescent="0.25">
      <c r="A1391" s="75" t="str">
        <f>'Full Time Salary Rates'!K31</f>
        <v>2016 Syd Level 8 Step 1</v>
      </c>
      <c r="B1391" s="94">
        <f>'2016'!Y33</f>
        <v>121858.4888666803</v>
      </c>
      <c r="C1391" s="94">
        <f>'2016 (Cas)'!V37</f>
        <v>150518.18266470701</v>
      </c>
    </row>
    <row r="1392" spans="1:3" x14ac:dyDescent="0.25">
      <c r="A1392" s="75" t="str">
        <f>'Full Time Salary Rates'!K32</f>
        <v>2016 Syd Level 8 Step 2</v>
      </c>
      <c r="B1392" s="94">
        <f>'2016'!Y34</f>
        <v>125748.67716686631</v>
      </c>
      <c r="C1392" s="94">
        <f>'2016 (Cas)'!V38</f>
        <v>155323.29783241701</v>
      </c>
    </row>
    <row r="1393" spans="1:3" x14ac:dyDescent="0.25">
      <c r="A1393" s="75" t="str">
        <f>'Full Time Salary Rates'!K33</f>
        <v>2016 Syd Level 8 Step 3</v>
      </c>
      <c r="B1393" s="94">
        <f>'2016'!Y35</f>
        <v>129629.57150183005</v>
      </c>
      <c r="C1393" s="94">
        <f>'2016 (Cas)'!V39</f>
        <v>160116.93320279801</v>
      </c>
    </row>
    <row r="1394" spans="1:3" x14ac:dyDescent="0.25">
      <c r="A1394" s="75" t="str">
        <f>'Full Time Salary Rates'!K34</f>
        <v>2016 Syd Level 8 Step 4</v>
      </c>
      <c r="B1394" s="94">
        <f>'2016'!Y36</f>
        <v>133515.77667406367</v>
      </c>
      <c r="C1394" s="94">
        <f>'2016 (Cas)'!V40</f>
        <v>164917.12845736704</v>
      </c>
    </row>
    <row r="1395" spans="1:3" x14ac:dyDescent="0.25">
      <c r="A1395" s="75" t="str">
        <f>'Full Time Salary Rates'!K35</f>
        <v>2016 Syd Level 9 Step 1</v>
      </c>
      <c r="B1395" s="94">
        <f>'2016'!Y37</f>
        <v>141766.16237281996</v>
      </c>
      <c r="C1395" s="94">
        <f>'2016 (Cas)'!V41</f>
        <v>175107.90854342503</v>
      </c>
    </row>
    <row r="1396" spans="1:3" x14ac:dyDescent="0.25">
      <c r="A1396" s="75" t="str">
        <f>'Full Time Salary Rates'!K36</f>
        <v>2016 Syd Level 9 Step 2</v>
      </c>
      <c r="B1396" s="94">
        <f>'2016'!Y38</f>
        <v>146126.35977139021</v>
      </c>
      <c r="C1396" s="94">
        <f>'2016 (Cas)'!V42</f>
        <v>180493.57346177302</v>
      </c>
    </row>
    <row r="1397" spans="1:3" x14ac:dyDescent="0.25">
      <c r="A1397" s="75" t="str">
        <f>'Full Time Salary Rates'!K37</f>
        <v>2016 Syd Level 9 Step 3</v>
      </c>
      <c r="B1397" s="94">
        <f>'2016'!Y39</f>
        <v>150490.54029791293</v>
      </c>
      <c r="C1397" s="94">
        <f>'2016 (Cas)'!V43</f>
        <v>185884.15829326201</v>
      </c>
    </row>
    <row r="1398" spans="1:3" x14ac:dyDescent="0.25">
      <c r="A1398" s="75" t="str">
        <f>'Full Time Salary Rates'!K38</f>
        <v>2016 Syd Level 9 Step 4</v>
      </c>
      <c r="B1398" s="94">
        <f>'2016'!Y40</f>
        <v>0</v>
      </c>
      <c r="C1398" s="94">
        <f>'2016 (Cas)'!V44</f>
        <v>0</v>
      </c>
    </row>
    <row r="1399" spans="1:3" x14ac:dyDescent="0.25">
      <c r="A1399" s="75" t="str">
        <f>'Full Time Salary Rates'!K39</f>
        <v>2016 Syd Level 10 (Award Base)</v>
      </c>
      <c r="B1399" s="94">
        <f>'2016'!Y41</f>
        <v>151564.65713574583</v>
      </c>
      <c r="C1399" s="94">
        <f>'2016 (Cas)'!V45</f>
        <v>187210.894870285</v>
      </c>
    </row>
    <row r="1400" spans="1:3" x14ac:dyDescent="0.25">
      <c r="A1400" s="75" t="str">
        <f>'Full Time Salary Rates'!K40</f>
        <v>2016 Syd Level 10 Gr 1 Step 1</v>
      </c>
      <c r="B1400" s="94">
        <f>'2016'!Y42</f>
        <v>160135.02078001236</v>
      </c>
      <c r="C1400" s="94">
        <f>'2016 (Cas)'!V46</f>
        <v>197796.90797867006</v>
      </c>
    </row>
    <row r="1401" spans="1:3" x14ac:dyDescent="0.25">
      <c r="A1401" s="75" t="str">
        <f>'Full Time Salary Rates'!K41</f>
        <v>2016 Syd Level 10 Gr 1 Step 2</v>
      </c>
      <c r="B1401" s="94">
        <f>'2016'!Y43</f>
        <v>163310.90146739967</v>
      </c>
      <c r="C1401" s="94">
        <f>'2016 (Cas)'!V47</f>
        <v>201719.718723094</v>
      </c>
    </row>
    <row r="1402" spans="1:3" x14ac:dyDescent="0.25">
      <c r="A1402" s="75" t="str">
        <f>'Full Time Salary Rates'!K42</f>
        <v>2016 Syd Level 10 Gr 1 Step 3</v>
      </c>
      <c r="B1402" s="94">
        <f>'2016'!Y44</f>
        <v>166484.1267361521</v>
      </c>
      <c r="C1402" s="94">
        <f>'2016 (Cas)'!V48</f>
        <v>205639.24952542403</v>
      </c>
    </row>
    <row r="1403" spans="1:3" x14ac:dyDescent="0.25">
      <c r="A1403" s="75" t="str">
        <f>'Full Time Salary Rates'!K43</f>
        <v>2016 Syd Level 10 Gr 2 Step 1</v>
      </c>
      <c r="B1403" s="94">
        <f>'2016'!Y45</f>
        <v>168434.53172351496</v>
      </c>
      <c r="C1403" s="94">
        <f>'2016 (Cas)'!V49</f>
        <v>208048.36699346697</v>
      </c>
    </row>
    <row r="1404" spans="1:3" x14ac:dyDescent="0.25">
      <c r="A1404" s="75" t="str">
        <f>'Full Time Salary Rates'!K44</f>
        <v>2016 Syd Level 10 Gr 2 Step 2</v>
      </c>
      <c r="B1404" s="94">
        <f>'2016'!Y46</f>
        <v>171777.70378490351</v>
      </c>
      <c r="C1404" s="94">
        <f>'2016 (Cas)'!V50</f>
        <v>212177.81408981304</v>
      </c>
    </row>
    <row r="1405" spans="1:3" x14ac:dyDescent="0.25">
      <c r="A1405" s="75" t="str">
        <f>'Full Time Salary Rates'!K45</f>
        <v>2016 Syd Level 10 Gr 2 Step 3</v>
      </c>
      <c r="B1405" s="94">
        <f>'2016'!Y47</f>
        <v>175074.40602018061</v>
      </c>
      <c r="C1405" s="94">
        <f>'2016 (Cas)'!V51</f>
        <v>216249.86219951403</v>
      </c>
    </row>
    <row r="1406" spans="1:3" x14ac:dyDescent="0.25">
      <c r="A1406" s="75" t="str">
        <f>'Full Time Salary Rates'!K46</f>
        <v>2016 Syd Level 10 Gr 3 Step 1</v>
      </c>
      <c r="B1406" s="94">
        <f>'2016'!Y48</f>
        <v>180409.1420577736</v>
      </c>
      <c r="C1406" s="94">
        <f>'2016 (Cas)'!V52</f>
        <v>222839.26586635999</v>
      </c>
    </row>
    <row r="1407" spans="1:3" x14ac:dyDescent="0.25">
      <c r="A1407" s="75" t="str">
        <f>'Full Time Salary Rates'!K47</f>
        <v>2016 Syd Level 10 Gr 3 Step 2</v>
      </c>
      <c r="B1407" s="94">
        <f>'2016'!Y49</f>
        <v>183995.28492425903</v>
      </c>
      <c r="C1407" s="94">
        <f>'2016 (Cas)'!V53</f>
        <v>227268.827664307</v>
      </c>
    </row>
    <row r="1408" spans="1:3" x14ac:dyDescent="0.25">
      <c r="A1408" s="75" t="str">
        <f>'Full Time Salary Rates'!K48</f>
        <v>2016 Syd Level 10 Gr 3 Step 3</v>
      </c>
      <c r="B1408" s="94">
        <f>'2016'!Y50</f>
        <v>187586.7386280144</v>
      </c>
      <c r="C1408" s="94">
        <f>'2016 (Cas)'!V54</f>
        <v>231704.94934644201</v>
      </c>
    </row>
    <row r="1409" spans="1:3" x14ac:dyDescent="0.25">
      <c r="A1409" s="75" t="str">
        <f>'Full Time Salary Rates'!K49</f>
        <v>2016 Syd Level 10 Gr 4 Step 1</v>
      </c>
      <c r="B1409" s="94">
        <f>'2016'!Y51</f>
        <v>192389.06322930206</v>
      </c>
      <c r="C1409" s="94">
        <f>'2016 (Cas)'!V55</f>
        <v>237636.72462344097</v>
      </c>
    </row>
    <row r="1410" spans="1:3" x14ac:dyDescent="0.25">
      <c r="A1410" s="75" t="str">
        <f>'Full Time Salary Rates'!K50</f>
        <v>2016 Syd Level 10 Gr 4 Step 2</v>
      </c>
      <c r="B1410" s="94">
        <f>'2016'!Y52</f>
        <v>196215.52148224955</v>
      </c>
      <c r="C1410" s="94">
        <f>'2016 (Cas)'!V56</f>
        <v>242363.12118089499</v>
      </c>
    </row>
    <row r="1411" spans="1:3" x14ac:dyDescent="0.25">
      <c r="A1411" s="75" t="str">
        <f>'Full Time Salary Rates'!K51</f>
        <v>2016 Syd Level 10 Gr 4 Step 3</v>
      </c>
      <c r="B1411" s="94">
        <f>'2016'!Y53</f>
        <v>200045.96286314947</v>
      </c>
      <c r="C1411" s="94">
        <f>'2016 (Cas)'!V57</f>
        <v>247094.43765149001</v>
      </c>
    </row>
    <row r="1412" spans="1:3" x14ac:dyDescent="0.25">
      <c r="A1412" s="75" t="str">
        <f>'Full Time Salary Rates'!K52</f>
        <v>2016 Syd Level 10 Gr 5 Step 1</v>
      </c>
      <c r="B1412" s="94">
        <f>'2016'!Y54</f>
        <v>220382.48647883182</v>
      </c>
      <c r="C1412" s="94">
        <f>'2016 (Cas)'!V58</f>
        <v>272213.87417838903</v>
      </c>
    </row>
    <row r="1413" spans="1:3" x14ac:dyDescent="0.25">
      <c r="A1413" s="75" t="str">
        <f>'Full Time Salary Rates'!K53</f>
        <v>2016 Syd Level 10 Gr 5 Step 2</v>
      </c>
      <c r="B1413" s="94">
        <f>'2016'!Y55</f>
        <v>231195.3511603045</v>
      </c>
      <c r="C1413" s="94">
        <f>'2016 (Cas)'!V59</f>
        <v>285569.79838515702</v>
      </c>
    </row>
    <row r="1414" spans="1:3" x14ac:dyDescent="0.25">
      <c r="A1414" s="75" t="str">
        <f>'Full Time Salary Rates'!K54</f>
        <v>2016 Syd Level 10 Gr 5 Step 3</v>
      </c>
      <c r="B1414" s="94">
        <f>'2016'!Y56</f>
        <v>235821.0904223687</v>
      </c>
      <c r="C1414" s="94">
        <f>'2016 (Cas)'!V60</f>
        <v>291283.45751290506</v>
      </c>
    </row>
    <row r="1415" spans="1:3" x14ac:dyDescent="0.25">
      <c r="A1415" s="75" t="str">
        <f>'Full Time Salary Rates'!K55</f>
        <v>2016 Syd Level 10 Gr 5 Step 4</v>
      </c>
      <c r="B1415" s="94">
        <f>'2016'!Y57</f>
        <v>240275.55518247929</v>
      </c>
      <c r="C1415" s="94">
        <f>'2016 (Cas)'!V61</f>
        <v>296785.56037558999</v>
      </c>
    </row>
    <row r="1416" spans="1:3" x14ac:dyDescent="0.25">
      <c r="A1416" s="75" t="str">
        <f>'Full Time Salary Rates'!K56</f>
        <v>2016 Syd Level A Step 1</v>
      </c>
      <c r="B1416" s="94">
        <f>'2016'!Y58</f>
        <v>81144.282646474021</v>
      </c>
      <c r="C1416" s="94">
        <f>'2016 (Cas)'!V62</f>
        <v>100228.470508452</v>
      </c>
    </row>
    <row r="1417" spans="1:3" x14ac:dyDescent="0.25">
      <c r="A1417" s="75" t="str">
        <f>'Full Time Salary Rates'!K57</f>
        <v>2016 Syd Level A Step 2</v>
      </c>
      <c r="B1417" s="94">
        <f>'2016'!Y59</f>
        <v>85436.766869853353</v>
      </c>
      <c r="C1417" s="94">
        <f>'2016 (Cas)'!V63</f>
        <v>105530.49690340302</v>
      </c>
    </row>
    <row r="1418" spans="1:3" x14ac:dyDescent="0.25">
      <c r="A1418" s="75" t="str">
        <f>'Full Time Salary Rates'!K58</f>
        <v>2016 Syd Level A Step 3</v>
      </c>
      <c r="B1418" s="94">
        <f>'2016'!Y60</f>
        <v>89769.082372756733</v>
      </c>
      <c r="C1418" s="94">
        <f>'2016 (Cas)'!V64</f>
        <v>110881.72242976398</v>
      </c>
    </row>
    <row r="1419" spans="1:3" x14ac:dyDescent="0.25">
      <c r="A1419" s="75" t="str">
        <f>'Full Time Salary Rates'!K59</f>
        <v>2016 Syd Level A Step 4</v>
      </c>
      <c r="B1419" s="94">
        <f>'2016'!Y61</f>
        <v>94108.036422247504</v>
      </c>
      <c r="C1419" s="94">
        <f>'2016 (Cas)'!V65</f>
        <v>116241.14781135999</v>
      </c>
    </row>
    <row r="1420" spans="1:3" x14ac:dyDescent="0.25">
      <c r="A1420" s="75" t="str">
        <f>'Full Time Salary Rates'!K60</f>
        <v>2016 Syd Level A Step 5</v>
      </c>
      <c r="B1420" s="94">
        <f>'2016'!Y62</f>
        <v>97629.121532176985</v>
      </c>
      <c r="C1420" s="94">
        <f>'2016 (Cas)'!V66</f>
        <v>120590.35102800402</v>
      </c>
    </row>
    <row r="1421" spans="1:3" x14ac:dyDescent="0.25">
      <c r="A1421" s="75" t="str">
        <f>'Full Time Salary Rates'!K61</f>
        <v>2016 Syd Level A Step 6*</v>
      </c>
      <c r="B1421" s="94">
        <f>'2016'!Y63</f>
        <v>101152.86206074139</v>
      </c>
      <c r="C1421" s="94">
        <f>'2016 (Cas)'!V67</f>
        <v>124942.83418674202</v>
      </c>
    </row>
    <row r="1422" spans="1:3" x14ac:dyDescent="0.25">
      <c r="A1422" s="75" t="str">
        <f>'Full Time Salary Rates'!K62</f>
        <v>2016 Syd Level A Step 7</v>
      </c>
      <c r="B1422" s="94">
        <f>'2016'!Y64</f>
        <v>104675.27487998831</v>
      </c>
      <c r="C1422" s="94">
        <f>'2016 (Cas)'!V68</f>
        <v>129293.67737443301</v>
      </c>
    </row>
    <row r="1423" spans="1:3" x14ac:dyDescent="0.25">
      <c r="A1423" s="75" t="str">
        <f>'Full Time Salary Rates'!K63</f>
        <v>2016 Syd Level A Step 8</v>
      </c>
      <c r="B1423" s="94">
        <f>'2016'!Y65</f>
        <v>108193.70457128283</v>
      </c>
      <c r="C1423" s="94">
        <f>'2016 (Cas)'!V69</f>
        <v>133639.600648983</v>
      </c>
    </row>
    <row r="1424" spans="1:3" x14ac:dyDescent="0.25">
      <c r="A1424" s="75" t="str">
        <f>'Full Time Salary Rates'!K64</f>
        <v>2016 Syd Level B Step 1</v>
      </c>
      <c r="B1424" s="94">
        <f>'2016'!Y66</f>
        <v>113616.06942382884</v>
      </c>
      <c r="C1424" s="94">
        <f>'2016 (Cas)'!V70</f>
        <v>140337.24240493099</v>
      </c>
    </row>
    <row r="1425" spans="1:3" x14ac:dyDescent="0.25">
      <c r="A1425" s="75" t="str">
        <f>'Full Time Salary Rates'!K65</f>
        <v>2016 Syd Level B Step 2</v>
      </c>
      <c r="B1425" s="94">
        <f>'2016'!Y67</f>
        <v>117681.51535392084</v>
      </c>
      <c r="C1425" s="94">
        <f>'2016 (Cas)'!V71</f>
        <v>145358.83375084499</v>
      </c>
    </row>
    <row r="1426" spans="1:3" x14ac:dyDescent="0.25">
      <c r="A1426" s="75" t="str">
        <f>'Full Time Salary Rates'!K66</f>
        <v>2016 Syd Level B Step 3</v>
      </c>
      <c r="B1426" s="94">
        <f>'2016'!Y68</f>
        <v>121741.65044674296</v>
      </c>
      <c r="C1426" s="94">
        <f>'2016 (Cas)'!V72</f>
        <v>150373.86521257099</v>
      </c>
    </row>
    <row r="1427" spans="1:3" x14ac:dyDescent="0.25">
      <c r="A1427" s="75" t="str">
        <f>'Full Time Salary Rates'!K67</f>
        <v>2016 Syd Level B Step 4</v>
      </c>
      <c r="B1427" s="94">
        <f>'2016'!Y69</f>
        <v>125808.42408615246</v>
      </c>
      <c r="C1427" s="94">
        <f>'2016 (Cas)'!V73</f>
        <v>155397.09652953202</v>
      </c>
    </row>
    <row r="1428" spans="1:3" x14ac:dyDescent="0.25">
      <c r="A1428" s="75" t="str">
        <f>'Full Time Salary Rates'!K68</f>
        <v>2016 Syd Level B Step 5</v>
      </c>
      <c r="B1428" s="94">
        <f>'2016'!Y70</f>
        <v>129868.55917897457</v>
      </c>
      <c r="C1428" s="94">
        <f>'2016 (Cas)'!V74</f>
        <v>160412.12799125799</v>
      </c>
    </row>
    <row r="1429" spans="1:3" x14ac:dyDescent="0.25">
      <c r="A1429" s="75" t="str">
        <f>'Full Time Salary Rates'!K69</f>
        <v>2016 Syd Level B Step 6</v>
      </c>
      <c r="B1429" s="94">
        <f>'2016'!Y71</f>
        <v>133939.31594633646</v>
      </c>
      <c r="C1429" s="94">
        <f>'2016 (Cas)'!V75</f>
        <v>165440.27922135999</v>
      </c>
    </row>
    <row r="1430" spans="1:3" x14ac:dyDescent="0.25">
      <c r="A1430" s="75" t="str">
        <f>'Full Time Salary Rates'!K70</f>
        <v>2016 Syd Level C Step 1</v>
      </c>
      <c r="B1430" s="94">
        <f>'2016'!Y72</f>
        <v>137998.12332984115</v>
      </c>
      <c r="C1430" s="94">
        <f>'2016 (Cas)'!V76</f>
        <v>170453.67071203905</v>
      </c>
    </row>
    <row r="1431" spans="1:3" x14ac:dyDescent="0.25">
      <c r="A1431" s="75" t="str">
        <f>'Full Time Salary Rates'!K71</f>
        <v>2016 Syd Level C Step 2</v>
      </c>
      <c r="B1431" s="94">
        <f>'2016'!Y73</f>
        <v>142063.56925993317</v>
      </c>
      <c r="C1431" s="94">
        <f>'2016 (Cas)'!V77</f>
        <v>175475.26205795299</v>
      </c>
    </row>
    <row r="1432" spans="1:3" x14ac:dyDescent="0.25">
      <c r="A1432" s="75" t="str">
        <f>'Full Time Salary Rates'!K72</f>
        <v>2016 Syd Level C Step 3</v>
      </c>
      <c r="B1432" s="94">
        <f>'2016'!Y74</f>
        <v>146123.7043527553</v>
      </c>
      <c r="C1432" s="94">
        <f>'2016 (Cas)'!V78</f>
        <v>180490.29351967899</v>
      </c>
    </row>
    <row r="1433" spans="1:3" x14ac:dyDescent="0.25">
      <c r="A1433" s="75" t="str">
        <f>'Full Time Salary Rates'!K73</f>
        <v>2016 Syd Level C Step 4</v>
      </c>
      <c r="B1433" s="94">
        <f>'2016'!Y75</f>
        <v>150191.80570148226</v>
      </c>
      <c r="C1433" s="94">
        <f>'2016 (Cas)'!V79</f>
        <v>185515.16480768699</v>
      </c>
    </row>
    <row r="1434" spans="1:3" x14ac:dyDescent="0.25">
      <c r="A1434" s="75" t="str">
        <f>'Full Time Salary Rates'!K74</f>
        <v>2016 Syd Level C Step 5</v>
      </c>
      <c r="B1434" s="94">
        <f>'2016'!Y76</f>
        <v>154253.26850362183</v>
      </c>
      <c r="C1434" s="94">
        <f>'2016 (Cas)'!V80</f>
        <v>190531.83624045999</v>
      </c>
    </row>
    <row r="1435" spans="1:3" x14ac:dyDescent="0.25">
      <c r="A1435" s="75" t="str">
        <f>'Full Time Salary Rates'!K75</f>
        <v>2016 Syd Level C Step 6</v>
      </c>
      <c r="B1435" s="94">
        <f>'2016'!Y77</f>
        <v>158320.04214303129</v>
      </c>
      <c r="C1435" s="94">
        <f>'2016 (Cas)'!V81</f>
        <v>195555.06755742099</v>
      </c>
    </row>
    <row r="1436" spans="1:3" x14ac:dyDescent="0.25">
      <c r="A1436" s="75" t="str">
        <f>'Full Time Salary Rates'!K76</f>
        <v>2016 Syd Level D Step 1</v>
      </c>
      <c r="B1436" s="94">
        <f>'2016'!Y78</f>
        <v>165095.34279007887</v>
      </c>
      <c r="C1436" s="94">
        <f>'2016 (Cas)'!V82</f>
        <v>203923.83981026203</v>
      </c>
    </row>
    <row r="1437" spans="1:3" x14ac:dyDescent="0.25">
      <c r="A1437" s="75" t="str">
        <f>'Full Time Salary Rates'!K77</f>
        <v>2016 Syd Level D Step 2</v>
      </c>
      <c r="B1437" s="94">
        <f>'2016'!Y79</f>
        <v>170507.08596808504</v>
      </c>
      <c r="C1437" s="94">
        <f>'2016 (Cas)'!V83</f>
        <v>210608.36179783399</v>
      </c>
    </row>
    <row r="1438" spans="1:3" x14ac:dyDescent="0.25">
      <c r="A1438" s="75" t="str">
        <f>'Full Time Salary Rates'!K78</f>
        <v>2016 Syd Level D Step 3</v>
      </c>
      <c r="B1438" s="94">
        <f>'2016'!Y80</f>
        <v>175925.46769267862</v>
      </c>
      <c r="C1438" s="94">
        <f>'2016 (Cas)'!V84</f>
        <v>217301.08364064098</v>
      </c>
    </row>
    <row r="1439" spans="1:3" x14ac:dyDescent="0.25">
      <c r="A1439" s="75" t="str">
        <f>'Full Time Salary Rates'!K79</f>
        <v>2016 Syd Level D Step 4</v>
      </c>
      <c r="B1439" s="94">
        <f>'2016'!Y81</f>
        <v>181345.17712658967</v>
      </c>
      <c r="C1439" s="94">
        <f>'2016 (Cas)'!V85</f>
        <v>223995.44545449497</v>
      </c>
    </row>
    <row r="1440" spans="1:3" x14ac:dyDescent="0.25">
      <c r="A1440" s="75" t="str">
        <f>'Full Time Salary Rates'!K80</f>
        <v>2016 Syd Level E Professor</v>
      </c>
      <c r="B1440" s="94">
        <f>'2016'!Y82</f>
        <v>211152.25130378292</v>
      </c>
      <c r="C1440" s="94">
        <f>'2016 (Cas)'!V86</f>
        <v>260812.79545964499</v>
      </c>
    </row>
    <row r="1441" spans="1:3" x14ac:dyDescent="0.25">
      <c r="A1441" s="75" t="str">
        <f>'Full Time Salary Rates'!L1</f>
        <v>2017 Syd Level 1 Step 1</v>
      </c>
      <c r="B1441" s="94">
        <f>'2017'!Y3</f>
        <v>57225.737755559807</v>
      </c>
      <c r="C1441" s="94">
        <f>'2017 (Cas)'!V7</f>
        <v>70684.563125000001</v>
      </c>
    </row>
    <row r="1442" spans="1:3" x14ac:dyDescent="0.25">
      <c r="A1442" s="75" t="str">
        <f>'Full Time Salary Rates'!L2</f>
        <v>2017 Syd Level 1 Step 2</v>
      </c>
      <c r="B1442" s="94">
        <f>'2017'!Y4</f>
        <v>58821.39180379601</v>
      </c>
      <c r="C1442" s="94">
        <f>'2017 (Cas)'!V8</f>
        <v>72655.496375000002</v>
      </c>
    </row>
    <row r="1443" spans="1:3" x14ac:dyDescent="0.25">
      <c r="A1443" s="75" t="str">
        <f>'Full Time Salary Rates'!L3</f>
        <v>2017 Syd Level 1 Step 3</v>
      </c>
      <c r="B1443" s="94">
        <f>'2017'!Y5</f>
        <v>60444.723109279148</v>
      </c>
      <c r="C1443" s="94">
        <f>'2017 (Cas)'!V9</f>
        <v>74660.616249999992</v>
      </c>
    </row>
    <row r="1444" spans="1:3" x14ac:dyDescent="0.25">
      <c r="A1444" s="75" t="str">
        <f>'Full Time Salary Rates'!L4</f>
        <v>2017 Syd Level 1 Step 4</v>
      </c>
      <c r="B1444" s="94">
        <f>'2017'!Y6</f>
        <v>62071.66449179448</v>
      </c>
      <c r="C1444" s="94">
        <f>'2017 (Cas)'!V10</f>
        <v>76670.19524999999</v>
      </c>
    </row>
    <row r="1445" spans="1:3" x14ac:dyDescent="0.25">
      <c r="A1445" s="75" t="str">
        <f>'Full Time Salary Rates'!L5</f>
        <v>2017 Syd Level 1 Step 5</v>
      </c>
      <c r="B1445" s="94">
        <f>'2017'!Y7</f>
        <v>63698.605874309818</v>
      </c>
      <c r="C1445" s="94">
        <f>'2017 (Cas)'!V11</f>
        <v>78679.774250000002</v>
      </c>
    </row>
    <row r="1446" spans="1:3" x14ac:dyDescent="0.25">
      <c r="A1446" s="75" t="str">
        <f>'Full Time Salary Rates'!L6</f>
        <v>2017 Syd Level 1 Step 6</v>
      </c>
      <c r="B1446" s="94">
        <f>'2017'!Y8</f>
        <v>64552.990771932513</v>
      </c>
      <c r="C1446" s="94">
        <f>'2017 (Cas)'!V12</f>
        <v>79735.1005</v>
      </c>
    </row>
    <row r="1447" spans="1:3" x14ac:dyDescent="0.25">
      <c r="A1447" s="75" t="str">
        <f>'Full Time Salary Rates'!L7</f>
        <v>2017 Syd Level 2 Step 1</v>
      </c>
      <c r="B1447" s="94">
        <f>'2017'!Y9</f>
        <v>65409.782387576684</v>
      </c>
      <c r="C1447" s="94">
        <f>'2017 (Cas)'!V13</f>
        <v>80793.3995</v>
      </c>
    </row>
    <row r="1448" spans="1:3" x14ac:dyDescent="0.25">
      <c r="A1448" s="75" t="str">
        <f>'Full Time Salary Rates'!L8</f>
        <v>2017 Syd Level 2 Step 2</v>
      </c>
      <c r="B1448" s="94">
        <f>'2017'!Y10</f>
        <v>67059.587591296004</v>
      </c>
      <c r="C1448" s="94">
        <f>'2017 (Cas)'!V14</f>
        <v>82831.219624999998</v>
      </c>
    </row>
    <row r="1449" spans="1:3" x14ac:dyDescent="0.25">
      <c r="A1449" s="75" t="str">
        <f>'Full Time Salary Rates'!L9</f>
        <v>2017 Syd Level 2 Step 3</v>
      </c>
      <c r="B1449" s="94">
        <f>'2017'!Y11</f>
        <v>68078.832673389566</v>
      </c>
      <c r="C1449" s="94">
        <f>'2017 (Cas)'!V15</f>
        <v>84090.179249999986</v>
      </c>
    </row>
    <row r="1450" spans="1:3" x14ac:dyDescent="0.25">
      <c r="A1450" s="75" t="str">
        <f>'Full Time Salary Rates'!L10</f>
        <v>2017 Syd Level 3 Step 1</v>
      </c>
      <c r="B1450" s="94">
        <f>'2017'!Y12</f>
        <v>69094.467678450936</v>
      </c>
      <c r="C1450" s="94">
        <f>'2017 (Cas)'!V16</f>
        <v>85344.679749999996</v>
      </c>
    </row>
    <row r="1451" spans="1:3" x14ac:dyDescent="0.25">
      <c r="A1451" s="75" t="str">
        <f>'Full Time Salary Rates'!L11</f>
        <v>2017 Syd Level 3 Step 2</v>
      </c>
      <c r="B1451" s="94">
        <f>'2017'!Y13</f>
        <v>71120.924252530676</v>
      </c>
      <c r="C1451" s="94">
        <f>'2017 (Cas)'!V17</f>
        <v>87847.735249999998</v>
      </c>
    </row>
    <row r="1452" spans="1:3" x14ac:dyDescent="0.25">
      <c r="A1452" s="75" t="str">
        <f>'Full Time Salary Rates'!L12</f>
        <v>2017 Syd Level 3 Step 3</v>
      </c>
      <c r="B1452" s="94">
        <f>'2017'!Y14</f>
        <v>73157.00769869631</v>
      </c>
      <c r="C1452" s="94">
        <f>'2017 (Cas)'!V18</f>
        <v>90362.681749999989</v>
      </c>
    </row>
    <row r="1453" spans="1:3" x14ac:dyDescent="0.25">
      <c r="A1453" s="75" t="str">
        <f>'Full Time Salary Rates'!L13</f>
        <v>2017 Syd Level 3 Step 4</v>
      </c>
      <c r="B1453" s="94">
        <f>'2017'!Y15</f>
        <v>75188.277708819005</v>
      </c>
      <c r="C1453" s="94">
        <f>'2017 (Cas)'!V19</f>
        <v>92871.682750000007</v>
      </c>
    </row>
    <row r="1454" spans="1:3" x14ac:dyDescent="0.25">
      <c r="A1454" s="75" t="str">
        <f>'Full Time Salary Rates'!L14</f>
        <v>2017 Syd Level 3 Step 5</v>
      </c>
      <c r="B1454" s="94">
        <f>'2017'!Y16</f>
        <v>77218.344359930983</v>
      </c>
      <c r="C1454" s="94">
        <f>'2017 (Cas)'!V20</f>
        <v>95379.197375000003</v>
      </c>
    </row>
    <row r="1455" spans="1:3" x14ac:dyDescent="0.25">
      <c r="A1455" s="75" t="str">
        <f>'Full Time Salary Rates'!L15</f>
        <v>2017 Syd Level 4 Step 1</v>
      </c>
      <c r="B1455" s="94">
        <f>'2017'!Y17</f>
        <v>79412.067836503062</v>
      </c>
      <c r="C1455" s="94">
        <f>'2017 (Cas)'!V21</f>
        <v>98088.858999999997</v>
      </c>
    </row>
    <row r="1456" spans="1:3" x14ac:dyDescent="0.25">
      <c r="A1456" s="75" t="str">
        <f>'Full Time Salary Rates'!L16</f>
        <v>2017 Syd Level 4 Step 2</v>
      </c>
      <c r="B1456" s="94">
        <f>'2017'!Y18</f>
        <v>81633.468570322075</v>
      </c>
      <c r="C1456" s="94">
        <f>'2017 (Cas)'!V22</f>
        <v>100832.70725000001</v>
      </c>
    </row>
    <row r="1457" spans="1:3" x14ac:dyDescent="0.25">
      <c r="A1457" s="75" t="str">
        <f>'Full Time Salary Rates'!L17</f>
        <v>2017 Syd Level 4 Step 3</v>
      </c>
      <c r="B1457" s="94">
        <f>'2017'!Y19</f>
        <v>83832.005482937107</v>
      </c>
      <c r="C1457" s="94">
        <f>'2017 (Cas)'!V23</f>
        <v>103548.31437500002</v>
      </c>
    </row>
    <row r="1458" spans="1:3" x14ac:dyDescent="0.25">
      <c r="A1458" s="75" t="str">
        <f>'Full Time Salary Rates'!L18</f>
        <v>2017 Syd Level 4 Step 4</v>
      </c>
      <c r="B1458" s="94">
        <f>'2017'!Y20</f>
        <v>85279.64637285276</v>
      </c>
      <c r="C1458" s="94">
        <f>'2017 (Cas)'!V24</f>
        <v>105336.4235</v>
      </c>
    </row>
    <row r="1459" spans="1:3" x14ac:dyDescent="0.25">
      <c r="A1459" s="75" t="str">
        <f>'Full Time Salary Rates'!L19</f>
        <v>2017 Syd Level 5 Step 1</v>
      </c>
      <c r="B1459" s="94">
        <f>'2017'!Y21</f>
        <v>86727.287262768412</v>
      </c>
      <c r="C1459" s="94">
        <f>'2017 (Cas)'!V25</f>
        <v>107124.53262500001</v>
      </c>
    </row>
    <row r="1460" spans="1:3" x14ac:dyDescent="0.25">
      <c r="A1460" s="75" t="str">
        <f>'Full Time Salary Rates'!L20</f>
        <v>2017 Syd Level 5 Step 2</v>
      </c>
      <c r="B1460" s="94">
        <f>'2017'!Y22</f>
        <v>89604.518657438646</v>
      </c>
      <c r="C1460" s="94">
        <f>'2017 (Cas)'!V26</f>
        <v>110678.45525</v>
      </c>
    </row>
    <row r="1461" spans="1:3" x14ac:dyDescent="0.25">
      <c r="A1461" s="75" t="str">
        <f>'Full Time Salary Rates'!L21</f>
        <v>2017 Syd Level 5 Step 3</v>
      </c>
      <c r="B1461" s="94">
        <f>'2017'!Y23</f>
        <v>92473.326539033733</v>
      </c>
      <c r="C1461" s="94">
        <f>'2017 (Cas)'!V27</f>
        <v>114221.97325000001</v>
      </c>
    </row>
    <row r="1462" spans="1:3" x14ac:dyDescent="0.25">
      <c r="A1462" s="75" t="str">
        <f>'Full Time Salary Rates'!L22</f>
        <v>2017 Syd Level 5 Step 4</v>
      </c>
      <c r="B1462" s="94">
        <f>'2017'!Y24</f>
        <v>95372.218395897246</v>
      </c>
      <c r="C1462" s="94">
        <f>'2017 (Cas)'!V28</f>
        <v>117802.65062500002</v>
      </c>
    </row>
    <row r="1463" spans="1:3" x14ac:dyDescent="0.25">
      <c r="A1463" s="75" t="str">
        <f>'Full Time Salary Rates'!L23</f>
        <v>2017 Syd Level 6 Step 1</v>
      </c>
      <c r="B1463" s="94">
        <f>'2017'!Y25</f>
        <v>101687.44648424081</v>
      </c>
      <c r="C1463" s="94">
        <f>'2017 (Cas)'!V29</f>
        <v>125603.14662500001</v>
      </c>
    </row>
    <row r="1464" spans="1:3" x14ac:dyDescent="0.25">
      <c r="A1464" s="75" t="str">
        <f>'Full Time Salary Rates'!L24</f>
        <v>2017 Syd Level 6 Step 2</v>
      </c>
      <c r="B1464" s="94">
        <f>'2017'!Y26</f>
        <v>105100.17263868866</v>
      </c>
      <c r="C1464" s="94">
        <f>'2017 (Cas)'!V30</f>
        <v>129818.50612499999</v>
      </c>
    </row>
    <row r="1465" spans="1:3" x14ac:dyDescent="0.25">
      <c r="A1465" s="75" t="str">
        <f>'Full Time Salary Rates'!L25</f>
        <v>2017 Syd Level 6 Step 3</v>
      </c>
      <c r="B1465" s="94">
        <f>'2017'!Y27</f>
        <v>108540.57605038343</v>
      </c>
      <c r="C1465" s="94">
        <f>'2017 (Cas)'!V31</f>
        <v>134068.05225000001</v>
      </c>
    </row>
    <row r="1466" spans="1:3" x14ac:dyDescent="0.25">
      <c r="A1466" s="75" t="str">
        <f>'Full Time Salary Rates'!L26</f>
        <v>2017 Syd Level 6 Step 4</v>
      </c>
      <c r="B1466" s="94">
        <f>'2017'!Y28</f>
        <v>110085.68902016869</v>
      </c>
      <c r="C1466" s="94">
        <f>'2017 (Cas)'!V32</f>
        <v>135976.55775000001</v>
      </c>
    </row>
    <row r="1467" spans="1:3" x14ac:dyDescent="0.25">
      <c r="A1467" s="75" t="str">
        <f>'Full Time Salary Rates'!L27</f>
        <v>2017 Syd Level 7 Step 1</v>
      </c>
      <c r="B1467" s="94">
        <f>'2017'!Y29</f>
        <v>111630.80198995399</v>
      </c>
      <c r="C1467" s="94">
        <f>'2017 (Cas)'!V33</f>
        <v>137885.06324999998</v>
      </c>
    </row>
    <row r="1468" spans="1:3" x14ac:dyDescent="0.25">
      <c r="A1468" s="75" t="str">
        <f>'Full Time Salary Rates'!L28</f>
        <v>2017 Syd Level 7 Step 2</v>
      </c>
      <c r="B1468" s="94">
        <f>'2017'!Y30</f>
        <v>114718.62121150306</v>
      </c>
      <c r="C1468" s="94">
        <f>'2017 (Cas)'!V34</f>
        <v>141699.10149999999</v>
      </c>
    </row>
    <row r="1469" spans="1:3" x14ac:dyDescent="0.25">
      <c r="A1469" s="75" t="str">
        <f>'Full Time Salary Rates'!L29</f>
        <v>2017 Syd Level 7 Step 3</v>
      </c>
      <c r="B1469" s="94">
        <f>'2017'!Y31</f>
        <v>117805.2370740414</v>
      </c>
      <c r="C1469" s="94">
        <f>'2017 (Cas)'!V35</f>
        <v>145511.65337499999</v>
      </c>
    </row>
    <row r="1470" spans="1:3" x14ac:dyDescent="0.25">
      <c r="A1470" s="75" t="str">
        <f>'Full Time Salary Rates'!L30</f>
        <v>2017 Syd Level 7 Step 4</v>
      </c>
      <c r="B1470" s="94">
        <f>'2017'!Y32</f>
        <v>120893.05629559049</v>
      </c>
      <c r="C1470" s="94">
        <f>'2017 (Cas)'!V36</f>
        <v>149325.69162500001</v>
      </c>
    </row>
    <row r="1471" spans="1:3" x14ac:dyDescent="0.25">
      <c r="A1471" s="75" t="str">
        <f>'Full Time Salary Rates'!L31</f>
        <v>2017 Syd Level 8 Step 1</v>
      </c>
      <c r="B1471" s="94">
        <f>'2017'!Y33</f>
        <v>124903.85187837423</v>
      </c>
      <c r="C1471" s="94">
        <f>'2017 (Cas)'!V37</f>
        <v>154279.7795</v>
      </c>
    </row>
    <row r="1472" spans="1:3" x14ac:dyDescent="0.25">
      <c r="A1472" s="75" t="str">
        <f>'Full Time Salary Rates'!L32</f>
        <v>2017 Syd Level 8 Step 2</v>
      </c>
      <c r="B1472" s="94">
        <f>'2017'!Y34</f>
        <v>128891.78363995398</v>
      </c>
      <c r="C1472" s="94">
        <f>'2017 (Cas)'!V38</f>
        <v>159205.62624999997</v>
      </c>
    </row>
    <row r="1473" spans="1:3" x14ac:dyDescent="0.25">
      <c r="A1473" s="75" t="str">
        <f>'Full Time Salary Rates'!L33</f>
        <v>2017 Syd Level 8 Step 3</v>
      </c>
      <c r="B1473" s="94">
        <f>'2017'!Y35</f>
        <v>132868.88517043713</v>
      </c>
      <c r="C1473" s="94">
        <f>'2017 (Cas)'!V39</f>
        <v>164118.09562499999</v>
      </c>
    </row>
    <row r="1474" spans="1:3" x14ac:dyDescent="0.25">
      <c r="A1474" s="75" t="str">
        <f>'Full Time Salary Rates'!L34</f>
        <v>2017 Syd Level 8 Step 4</v>
      </c>
      <c r="B1474" s="94">
        <f>'2017'!Y36</f>
        <v>136853.20685498466</v>
      </c>
      <c r="C1474" s="94">
        <f>'2017 (Cas)'!V40</f>
        <v>169039.48325000002</v>
      </c>
    </row>
    <row r="1475" spans="1:3" x14ac:dyDescent="0.25">
      <c r="A1475" s="75" t="str">
        <f>'Full Time Salary Rates'!L35</f>
        <v>2017 Syd Level 9 Step 1</v>
      </c>
      <c r="B1475" s="94">
        <f>'2017'!Y37</f>
        <v>145310.41398243862</v>
      </c>
      <c r="C1475" s="94">
        <f>'2017 (Cas)'!V41</f>
        <v>179485.72675</v>
      </c>
    </row>
    <row r="1476" spans="1:3" x14ac:dyDescent="0.25">
      <c r="A1476" s="75" t="str">
        <f>'Full Time Salary Rates'!L36</f>
        <v>2017 Syd Level 9 Step 2</v>
      </c>
      <c r="B1476" s="94">
        <f>'2017'!Y38</f>
        <v>149779.68934831288</v>
      </c>
      <c r="C1476" s="94">
        <f>'2017 (Cas)'!V42</f>
        <v>185006.12350000005</v>
      </c>
    </row>
    <row r="1477" spans="1:3" x14ac:dyDescent="0.25">
      <c r="A1477" s="75" t="str">
        <f>'Full Time Salary Rates'!L37</f>
        <v>2017 Syd Level 9 Step 3</v>
      </c>
      <c r="B1477" s="94">
        <f>'2017'!Y39</f>
        <v>154253.77815023009</v>
      </c>
      <c r="C1477" s="94">
        <f>'2017 (Cas)'!V43</f>
        <v>190532.46575</v>
      </c>
    </row>
    <row r="1478" spans="1:3" x14ac:dyDescent="0.25">
      <c r="A1478" s="75" t="str">
        <f>'Full Time Salary Rates'!L38</f>
        <v>2017 Syd Level 9 Step 4</v>
      </c>
      <c r="B1478" s="94">
        <f>'2017'!Y40</f>
        <v>0</v>
      </c>
      <c r="C1478" s="94">
        <f>'2017 (Cas)'!V44</f>
        <v>0</v>
      </c>
    </row>
    <row r="1479" spans="1:3" x14ac:dyDescent="0.25">
      <c r="A1479" s="75" t="str">
        <f>'Full Time Salary Rates'!L39</f>
        <v>2017 Syd Level 10 (Award Base)</v>
      </c>
      <c r="B1479" s="94">
        <f>'2017'!Y41</f>
        <v>155353.64828604294</v>
      </c>
      <c r="C1479" s="94">
        <f>'2017 (Cas)'!V45</f>
        <v>191891.01250000001</v>
      </c>
    </row>
    <row r="1480" spans="1:3" x14ac:dyDescent="0.25">
      <c r="A1480" s="75" t="str">
        <f>'Full Time Salary Rates'!L40</f>
        <v>2017 Syd Level 10 Gr 1 Step 1</v>
      </c>
      <c r="B1480" s="94">
        <f>'2017'!Y42</f>
        <v>164138.16906441716</v>
      </c>
      <c r="C1480" s="94">
        <f>'2017 (Cas)'!V46</f>
        <v>202741.55</v>
      </c>
    </row>
    <row r="1481" spans="1:3" x14ac:dyDescent="0.25">
      <c r="A1481" s="75" t="str">
        <f>'Full Time Salary Rates'!L41</f>
        <v>2017 Syd Level 10 Gr 1 Step 2</v>
      </c>
      <c r="B1481" s="94">
        <f>'2017'!Y43</f>
        <v>167394.45854746932</v>
      </c>
      <c r="C1481" s="94">
        <f>'2017 (Cas)'!V47</f>
        <v>206763.68075000003</v>
      </c>
    </row>
    <row r="1482" spans="1:3" x14ac:dyDescent="0.25">
      <c r="A1482" s="75" t="str">
        <f>'Full Time Salary Rates'!L42</f>
        <v>2017 Syd Level 10 Gr 1 Step 3</v>
      </c>
      <c r="B1482" s="94">
        <f>'2017'!Y44</f>
        <v>170645.93459447852</v>
      </c>
      <c r="C1482" s="94">
        <f>'2017 (Cas)'!V48</f>
        <v>210779.86600000001</v>
      </c>
    </row>
    <row r="1483" spans="1:3" x14ac:dyDescent="0.25">
      <c r="A1483" s="75" t="str">
        <f>'Full Time Salary Rates'!L43</f>
        <v>2017 Syd Level 10 Gr 2 Step 1</v>
      </c>
      <c r="B1483" s="94">
        <f>'2017'!Y45</f>
        <v>172644.71391131135</v>
      </c>
      <c r="C1483" s="94">
        <f>'2017 (Cas)'!V49</f>
        <v>213248.73487499997</v>
      </c>
    </row>
    <row r="1484" spans="1:3" x14ac:dyDescent="0.25">
      <c r="A1484" s="75" t="str">
        <f>'Full Time Salary Rates'!L44</f>
        <v>2017 Syd Level 10 Gr 2 Step 2</v>
      </c>
      <c r="B1484" s="94">
        <f>'2017'!Y46</f>
        <v>176073.08373289878</v>
      </c>
      <c r="C1484" s="94">
        <f>'2017 (Cas)'!V50</f>
        <v>217483.41725000003</v>
      </c>
    </row>
    <row r="1485" spans="1:3" x14ac:dyDescent="0.25">
      <c r="A1485" s="75" t="str">
        <f>'Full Time Salary Rates'!L45</f>
        <v>2017 Syd Level 10 Gr 2 Step 3</v>
      </c>
      <c r="B1485" s="94">
        <f>'2017'!Y47</f>
        <v>179449.70911702455</v>
      </c>
      <c r="C1485" s="94">
        <f>'2017 (Cas)'!V51</f>
        <v>221654.18549999999</v>
      </c>
    </row>
    <row r="1486" spans="1:3" x14ac:dyDescent="0.25">
      <c r="A1486" s="75" t="str">
        <f>'Full Time Salary Rates'!L46</f>
        <v>2017 Syd Level 10 Gr 3 Step 1</v>
      </c>
      <c r="B1486" s="94">
        <f>'2017'!Y48</f>
        <v>184918.97582082057</v>
      </c>
      <c r="C1486" s="94">
        <f>'2017 (Cas)'!V52</f>
        <v>228409.75987499999</v>
      </c>
    </row>
    <row r="1487" spans="1:3" x14ac:dyDescent="0.25">
      <c r="A1487" s="75" t="str">
        <f>'Full Time Salary Rates'!L47</f>
        <v>2017 Syd Level 10 Gr 3 Step 2</v>
      </c>
      <c r="B1487" s="94">
        <f>'2017'!Y49</f>
        <v>188595.23759861963</v>
      </c>
      <c r="C1487" s="94">
        <f>'2017 (Cas)'!V53</f>
        <v>232950.63549999997</v>
      </c>
    </row>
    <row r="1488" spans="1:3" x14ac:dyDescent="0.25">
      <c r="A1488" s="75" t="str">
        <f>'Full Time Salary Rates'!L48</f>
        <v>2017 Syd Level 10 Gr 3 Step 3</v>
      </c>
      <c r="B1488" s="94">
        <f>'2017'!Y50</f>
        <v>192275.10945345092</v>
      </c>
      <c r="C1488" s="94">
        <f>'2017 (Cas)'!V54</f>
        <v>237495.97024999998</v>
      </c>
    </row>
    <row r="1489" spans="1:3" x14ac:dyDescent="0.25">
      <c r="A1489" s="75" t="str">
        <f>'Full Time Salary Rates'!L49</f>
        <v>2017 Syd Level 10 Gr 4 Step 1</v>
      </c>
      <c r="B1489" s="94">
        <f>'2017'!Y51</f>
        <v>197198.05116637272</v>
      </c>
      <c r="C1489" s="94">
        <f>'2017 (Cas)'!V55</f>
        <v>243576.73037500001</v>
      </c>
    </row>
    <row r="1490" spans="1:3" x14ac:dyDescent="0.25">
      <c r="A1490" s="75" t="str">
        <f>'Full Time Salary Rates'!L50</f>
        <v>2017 Syd Level 10 Gr 4 Step 2</v>
      </c>
      <c r="B1490" s="94">
        <f>'2017'!Y52</f>
        <v>201119.79818236196</v>
      </c>
      <c r="C1490" s="94">
        <f>'2017 (Cas)'!V56</f>
        <v>248420.82649999997</v>
      </c>
    </row>
    <row r="1491" spans="1:3" x14ac:dyDescent="0.25">
      <c r="A1491" s="75" t="str">
        <f>'Full Time Salary Rates'!L51</f>
        <v>2017 Syd Level 10 Gr 4 Step 3</v>
      </c>
      <c r="B1491" s="94">
        <f>'2017'!Y53</f>
        <v>205046.35863439419</v>
      </c>
      <c r="C1491" s="94">
        <f>'2017 (Cas)'!V57</f>
        <v>253270.86812499998</v>
      </c>
    </row>
    <row r="1492" spans="1:3" x14ac:dyDescent="0.25">
      <c r="A1492" s="75" t="str">
        <f>'Full Time Salary Rates'!L52</f>
        <v>2017 Syd Level 10 Gr 5 Step 1</v>
      </c>
      <c r="B1492" s="94">
        <f>'2017'!Y54</f>
        <v>225892.14677737729</v>
      </c>
      <c r="C1492" s="94">
        <f>'2017 (Cas)'!V58</f>
        <v>279019.34224999999</v>
      </c>
    </row>
    <row r="1493" spans="1:3" x14ac:dyDescent="0.25">
      <c r="A1493" s="75" t="str">
        <f>'Full Time Salary Rates'!L53</f>
        <v>2017 Syd Level 10 Gr 5 Step 2</v>
      </c>
      <c r="B1493" s="94">
        <f>'2017'!Y55</f>
        <v>236975.08326625766</v>
      </c>
      <c r="C1493" s="94">
        <f>'2017 (Cas)'!V59</f>
        <v>292708.85599999997</v>
      </c>
    </row>
    <row r="1494" spans="1:3" x14ac:dyDescent="0.25">
      <c r="A1494" s="75" t="str">
        <f>'Full Time Salary Rates'!L54</f>
        <v>2017 Syd Level 10 Gr 5 Step 3</v>
      </c>
      <c r="B1494" s="94">
        <f>'2017'!Y56</f>
        <v>241717.52112756902</v>
      </c>
      <c r="C1494" s="94">
        <f>'2017 (Cas)'!V60</f>
        <v>298566.65987499995</v>
      </c>
    </row>
    <row r="1495" spans="1:3" x14ac:dyDescent="0.25">
      <c r="A1495" s="75" t="str">
        <f>'Full Time Salary Rates'!L55</f>
        <v>2017 Syd Level 10 Gr 5 Step 4</v>
      </c>
      <c r="B1495" s="94">
        <f>'2017'!Y57</f>
        <v>246281.86185529141</v>
      </c>
      <c r="C1495" s="94">
        <f>'2017 (Cas)'!V61</f>
        <v>304204.48025000002</v>
      </c>
    </row>
    <row r="1496" spans="1:3" x14ac:dyDescent="0.25">
      <c r="A1496" s="75" t="str">
        <f>'Full Time Salary Rates'!L56</f>
        <v>2017 Syd Level A Step 1</v>
      </c>
      <c r="B1496" s="94">
        <f>'2017'!Y58</f>
        <v>83173.768104064424</v>
      </c>
      <c r="C1496" s="94">
        <f>'2017 (Cas)'!V62</f>
        <v>102735.26725</v>
      </c>
    </row>
    <row r="1497" spans="1:3" x14ac:dyDescent="0.25">
      <c r="A1497" s="75" t="str">
        <f>'Full Time Salary Rates'!L57</f>
        <v>2017 Syd Level A Step 2</v>
      </c>
      <c r="B1497" s="94">
        <f>'2017'!Y59</f>
        <v>87573.248647315952</v>
      </c>
      <c r="C1497" s="94">
        <f>'2017 (Cas)'!V63</f>
        <v>108169.45425</v>
      </c>
    </row>
    <row r="1498" spans="1:3" x14ac:dyDescent="0.25">
      <c r="A1498" s="75" t="str">
        <f>'Full Time Salary Rates'!L58</f>
        <v>2017 Syd Level A Step 3</v>
      </c>
      <c r="B1498" s="94">
        <f>'2017'!Y60</f>
        <v>92012.440037921784</v>
      </c>
      <c r="C1498" s="94">
        <f>'2017 (Cas)'!V64</f>
        <v>113652.69162500001</v>
      </c>
    </row>
    <row r="1499" spans="1:3" x14ac:dyDescent="0.25">
      <c r="A1499" s="75" t="str">
        <f>'Full Time Salary Rates'!L59</f>
        <v>2017 Syd Level A Step 4</v>
      </c>
      <c r="B1499" s="94">
        <f>'2017'!Y61</f>
        <v>96461.258300613496</v>
      </c>
      <c r="C1499" s="94">
        <f>'2017 (Cas)'!V65</f>
        <v>119147.81999999999</v>
      </c>
    </row>
    <row r="1500" spans="1:3" x14ac:dyDescent="0.25">
      <c r="A1500" s="75" t="str">
        <f>'Full Time Salary Rates'!L60</f>
        <v>2017 Syd Level A Step 5</v>
      </c>
      <c r="B1500" s="94">
        <f>'2017'!Y62</f>
        <v>100070.13197381135</v>
      </c>
      <c r="C1500" s="94">
        <f>'2017 (Cas)'!V66</f>
        <v>123605.45862500001</v>
      </c>
    </row>
    <row r="1501" spans="1:3" x14ac:dyDescent="0.25">
      <c r="A1501" s="75" t="str">
        <f>'Full Time Salary Rates'!L61</f>
        <v>2017 Syd Level A Step 6*</v>
      </c>
      <c r="B1501" s="94">
        <f>'2017'!Y63</f>
        <v>103681.41236503067</v>
      </c>
      <c r="C1501" s="94">
        <f>'2017 (Cas)'!V67</f>
        <v>128066.07</v>
      </c>
    </row>
    <row r="1502" spans="1:3" x14ac:dyDescent="0.25">
      <c r="A1502" s="75" t="str">
        <f>'Full Time Salary Rates'!L62</f>
        <v>2017 Syd Level A Step 7</v>
      </c>
      <c r="B1502" s="94">
        <f>'2017'!Y64</f>
        <v>107292.69275625001</v>
      </c>
      <c r="C1502" s="94">
        <f>'2017 (Cas)'!V68</f>
        <v>132526.68137500001</v>
      </c>
    </row>
    <row r="1503" spans="1:3" x14ac:dyDescent="0.25">
      <c r="A1503" s="75" t="str">
        <f>'Full Time Salary Rates'!L63</f>
        <v>2017 Syd Level A Step 8</v>
      </c>
      <c r="B1503" s="94">
        <f>'2017'!Y65</f>
        <v>110899.15971142639</v>
      </c>
      <c r="C1503" s="94">
        <f>'2017 (Cas)'!V69</f>
        <v>136981.34724999999</v>
      </c>
    </row>
    <row r="1504" spans="1:3" x14ac:dyDescent="0.25">
      <c r="A1504" s="75" t="str">
        <f>'Full Time Salary Rates'!L64</f>
        <v>2017 Syd Level B Step 1</v>
      </c>
      <c r="B1504" s="94">
        <f>'2017'!Y66</f>
        <v>116457.47498201688</v>
      </c>
      <c r="C1504" s="94">
        <f>'2017 (Cas)'!V70</f>
        <v>143846.913375</v>
      </c>
    </row>
    <row r="1505" spans="1:3" x14ac:dyDescent="0.25">
      <c r="A1505" s="75" t="str">
        <f>'Full Time Salary Rates'!L65</f>
        <v>2017 Syd Level B Step 2</v>
      </c>
      <c r="B1505" s="94">
        <f>'2017'!Y67</f>
        <v>120624.70723619634</v>
      </c>
      <c r="C1505" s="94">
        <f>'2017 (Cas)'!V71</f>
        <v>148994.23000000001</v>
      </c>
    </row>
    <row r="1506" spans="1:3" x14ac:dyDescent="0.25">
      <c r="A1506" s="75" t="str">
        <f>'Full Time Salary Rates'!L66</f>
        <v>2017 Syd Level B Step 3</v>
      </c>
      <c r="B1506" s="94">
        <f>'2017'!Y68</f>
        <v>124784.71933631135</v>
      </c>
      <c r="C1506" s="94">
        <f>'2017 (Cas)'!V72</f>
        <v>154132.62837499997</v>
      </c>
    </row>
    <row r="1507" spans="1:3" x14ac:dyDescent="0.25">
      <c r="A1507" s="75" t="str">
        <f>'Full Time Salary Rates'!L67</f>
        <v>2017 Syd Level B Step 4</v>
      </c>
      <c r="B1507" s="94">
        <f>'2017'!Y69</f>
        <v>128953.15494950152</v>
      </c>
      <c r="C1507" s="94">
        <f>'2017 (Cas)'!V73</f>
        <v>159281.43137500001</v>
      </c>
    </row>
    <row r="1508" spans="1:3" x14ac:dyDescent="0.25">
      <c r="A1508" s="75" t="str">
        <f>'Full Time Salary Rates'!L68</f>
        <v>2017 Syd Level B Step 5</v>
      </c>
      <c r="B1508" s="94">
        <f>'2017'!Y70</f>
        <v>133115.57376763804</v>
      </c>
      <c r="C1508" s="94">
        <f>'2017 (Cas)'!V74</f>
        <v>164422.80249999999</v>
      </c>
    </row>
    <row r="1509" spans="1:3" x14ac:dyDescent="0.25">
      <c r="A1509" s="75" t="str">
        <f>'Full Time Salary Rates'!L69</f>
        <v>2017 Syd Level B Step 6</v>
      </c>
      <c r="B1509" s="94">
        <f>'2017'!Y71</f>
        <v>137287.61945786042</v>
      </c>
      <c r="C1509" s="94">
        <f>'2017 (Cas)'!V75</f>
        <v>169576.064625</v>
      </c>
    </row>
    <row r="1510" spans="1:3" x14ac:dyDescent="0.25">
      <c r="A1510" s="75" t="str">
        <f>'Full Time Salary Rates'!L70</f>
        <v>2017 Syd Level C Step 1</v>
      </c>
      <c r="B1510" s="94">
        <f>'2017'!Y72</f>
        <v>141447.63155797543</v>
      </c>
      <c r="C1510" s="94">
        <f>'2017 (Cas)'!V76</f>
        <v>174714.46299999999</v>
      </c>
    </row>
    <row r="1511" spans="1:3" x14ac:dyDescent="0.25">
      <c r="A1511" s="75" t="str">
        <f>'Full Time Salary Rates'!L71</f>
        <v>2017 Syd Level C Step 2</v>
      </c>
      <c r="B1511" s="94">
        <f>'2017'!Y73</f>
        <v>145614.86381215492</v>
      </c>
      <c r="C1511" s="94">
        <f>'2017 (Cas)'!V77</f>
        <v>179861.77962499997</v>
      </c>
    </row>
    <row r="1512" spans="1:3" x14ac:dyDescent="0.25">
      <c r="A1512" s="75" t="str">
        <f>'Full Time Salary Rates'!L72</f>
        <v>2017 Syd Level C Step 3</v>
      </c>
      <c r="B1512" s="94">
        <f>'2017'!Y74</f>
        <v>149776.07927128067</v>
      </c>
      <c r="C1512" s="94">
        <f>'2017 (Cas)'!V78</f>
        <v>185001.66437499996</v>
      </c>
    </row>
    <row r="1513" spans="1:3" x14ac:dyDescent="0.25">
      <c r="A1513" s="75" t="str">
        <f>'Full Time Salary Rates'!L73</f>
        <v>2017 Syd Level C Step 4</v>
      </c>
      <c r="B1513" s="94">
        <f>'2017'!Y75</f>
        <v>153946.92160249234</v>
      </c>
      <c r="C1513" s="94">
        <f>'2017 (Cas)'!V79</f>
        <v>190153.44012500002</v>
      </c>
    </row>
    <row r="1514" spans="1:3" x14ac:dyDescent="0.25">
      <c r="A1514" s="75" t="str">
        <f>'Full Time Salary Rates'!L74</f>
        <v>2017 Syd Level C Step 5</v>
      </c>
      <c r="B1514" s="94">
        <f>'2017'!Y76</f>
        <v>158109.34042062884</v>
      </c>
      <c r="C1514" s="94">
        <f>'2017 (Cas)'!V80</f>
        <v>195294.81124999997</v>
      </c>
    </row>
    <row r="1515" spans="1:3" x14ac:dyDescent="0.25">
      <c r="A1515" s="75" t="str">
        <f>'Full Time Salary Rates'!L75</f>
        <v>2017 Syd Level C Step 6</v>
      </c>
      <c r="B1515" s="94">
        <f>'2017'!Y77</f>
        <v>162277.77603381901</v>
      </c>
      <c r="C1515" s="94">
        <f>'2017 (Cas)'!V81</f>
        <v>200443.61425000004</v>
      </c>
    </row>
    <row r="1516" spans="1:3" x14ac:dyDescent="0.25">
      <c r="A1516" s="75" t="str">
        <f>'Full Time Salary Rates'!L76</f>
        <v>2017 Syd Level D Step 1</v>
      </c>
      <c r="B1516" s="94">
        <f>'2017'!Y78</f>
        <v>169223.56424378834</v>
      </c>
      <c r="C1516" s="94">
        <f>'2017 (Cas)'!V82</f>
        <v>209022.97074999998</v>
      </c>
    </row>
    <row r="1517" spans="1:3" x14ac:dyDescent="0.25">
      <c r="A1517" s="75" t="str">
        <f>'Full Time Salary Rates'!L77</f>
        <v>2017 Syd Level D Step 2</v>
      </c>
      <c r="B1517" s="94">
        <f>'2017'!Y79</f>
        <v>174769.84592427147</v>
      </c>
      <c r="C1517" s="94">
        <f>'2017 (Cas)'!V83</f>
        <v>215873.67312500003</v>
      </c>
    </row>
    <row r="1518" spans="1:3" x14ac:dyDescent="0.25">
      <c r="A1518" s="75" t="str">
        <f>'Full Time Salary Rates'!L78</f>
        <v>2017 Syd Level D Step 3</v>
      </c>
      <c r="B1518" s="94">
        <f>'2017'!Y80</f>
        <v>180323.347758819</v>
      </c>
      <c r="C1518" s="94">
        <f>'2017 (Cas)'!V84</f>
        <v>222733.29375000001</v>
      </c>
    </row>
    <row r="1519" spans="1:3" x14ac:dyDescent="0.25">
      <c r="A1519" s="75" t="str">
        <f>'Full Time Salary Rates'!L79</f>
        <v>2017 Syd Level D Step 4</v>
      </c>
      <c r="B1519" s="94">
        <f>'2017'!Y81</f>
        <v>185878.0529523773</v>
      </c>
      <c r="C1519" s="94">
        <f>'2017 (Cas)'!V85</f>
        <v>229594.40074999997</v>
      </c>
    </row>
    <row r="1520" spans="1:3" x14ac:dyDescent="0.25">
      <c r="A1520" s="75" t="str">
        <f>'Full Time Salary Rates'!L80</f>
        <v>2017 Syd Level E Professor</v>
      </c>
      <c r="B1520" s="94">
        <f>'2017'!Y82</f>
        <v>216431.33823496933</v>
      </c>
      <c r="C1520" s="94">
        <f>'2017 (Cas)'!V86</f>
        <v>267333.46200000006</v>
      </c>
    </row>
    <row r="1521" spans="1:3" x14ac:dyDescent="0.25">
      <c r="A1521" s="75" t="str">
        <f>'Full Time Salary Rates'!M1</f>
        <v>2018 Syd Level 1 Step 1</v>
      </c>
      <c r="B1521" s="94">
        <f>'2018'!Y3</f>
        <v>58942.50988822661</v>
      </c>
      <c r="C1521" s="94">
        <f>'2018 (Cas)'!V7</f>
        <v>73160.494182204726</v>
      </c>
    </row>
    <row r="1522" spans="1:3" x14ac:dyDescent="0.25">
      <c r="A1522" s="75" t="str">
        <f>'Full Time Salary Rates'!M2</f>
        <v>2018 Syd Level 1 Step 2</v>
      </c>
      <c r="B1522" s="94">
        <f>'2018'!Y4</f>
        <v>60586.03355790989</v>
      </c>
      <c r="C1522" s="94">
        <f>'2018 (Cas)'!V8</f>
        <v>75199.59285477415</v>
      </c>
    </row>
    <row r="1523" spans="1:3" x14ac:dyDescent="0.25">
      <c r="A1523" s="75" t="str">
        <f>'Full Time Salary Rates'!M3</f>
        <v>2018 Syd Level 1 Step 3</v>
      </c>
      <c r="B1523" s="94">
        <f>'2018'!Y5</f>
        <v>62258.064802557514</v>
      </c>
      <c r="C1523" s="94">
        <f>'2018 (Cas)'!V9</f>
        <v>77275.228278302558</v>
      </c>
    </row>
    <row r="1524" spans="1:3" x14ac:dyDescent="0.25">
      <c r="A1524" s="75" t="str">
        <f>'Full Time Salary Rates'!M4</f>
        <v>2018 Syd Level 1 Step 4</v>
      </c>
      <c r="B1524" s="94">
        <f>'2018'!Y6</f>
        <v>63933.814426548313</v>
      </c>
      <c r="C1524" s="94">
        <f>'2018 (Cas)'!V10</f>
        <v>79356.08323768228</v>
      </c>
    </row>
    <row r="1525" spans="1:3" x14ac:dyDescent="0.25">
      <c r="A1525" s="75" t="str">
        <f>'Full Time Salary Rates'!M5</f>
        <v>2018 Syd Level 1 Step 5</v>
      </c>
      <c r="B1525" s="94">
        <f>'2018'!Y7</f>
        <v>65609.56405053912</v>
      </c>
      <c r="C1525" s="94">
        <f>'2018 (Cas)'!V11</f>
        <v>81435.198351778236</v>
      </c>
    </row>
    <row r="1526" spans="1:3" x14ac:dyDescent="0.25">
      <c r="A1526" s="75" t="str">
        <f>'Full Time Salary Rates'!M6</f>
        <v>2018 Syd Level 1 Step 6</v>
      </c>
      <c r="B1526" s="94">
        <f>'2018'!Y8</f>
        <v>66489.5804950905</v>
      </c>
      <c r="C1526" s="94">
        <f>'2018 (Cas)'!V12</f>
        <v>82529.56103526472</v>
      </c>
    </row>
    <row r="1527" spans="1:3" x14ac:dyDescent="0.25">
      <c r="A1527" s="75" t="str">
        <f>'Full Time Salary Rates'!M7</f>
        <v>2018 Syd Level 2 Step 1</v>
      </c>
      <c r="B1527" s="94">
        <f>'2018'!Y9</f>
        <v>67372.075859203993</v>
      </c>
      <c r="C1527" s="94">
        <f>'2018 (Cas)'!V13</f>
        <v>83622.183873467438</v>
      </c>
    </row>
    <row r="1528" spans="1:3" x14ac:dyDescent="0.25">
      <c r="A1528" s="75" t="str">
        <f>'Full Time Salary Rates'!M8</f>
        <v>2018 Syd Level 2 Step 2</v>
      </c>
      <c r="B1528" s="94">
        <f>'2018'!Y10</f>
        <v>69071.37521903489</v>
      </c>
      <c r="C1528" s="94">
        <f>'2018 (Cas)'!V14</f>
        <v>85732.61620267111</v>
      </c>
    </row>
    <row r="1529" spans="1:3" x14ac:dyDescent="0.25">
      <c r="A1529" s="75" t="str">
        <f>'Full Time Salary Rates'!M9</f>
        <v>2018 Syd Level 2 Step 3</v>
      </c>
      <c r="B1529" s="94">
        <f>'2018'!Y11</f>
        <v>70121.197653591269</v>
      </c>
      <c r="C1529" s="94">
        <f>'2018 (Cas)'!V15</f>
        <v>87034.020474925317</v>
      </c>
    </row>
    <row r="1530" spans="1:3" x14ac:dyDescent="0.25">
      <c r="A1530" s="75" t="str">
        <f>'Full Time Salary Rates'!M10</f>
        <v>2018 Syd Level 3 Step 1</v>
      </c>
      <c r="B1530" s="94">
        <f>'2018'!Y12</f>
        <v>71167.301708804443</v>
      </c>
      <c r="C1530" s="94">
        <f>'2018 (Cas)'!V16</f>
        <v>88333.684901895758</v>
      </c>
    </row>
    <row r="1531" spans="1:3" x14ac:dyDescent="0.25">
      <c r="A1531" s="75" t="str">
        <f>'Full Time Salary Rates'!M11</f>
        <v>2018 Syd Level 3 Step 2</v>
      </c>
      <c r="B1531" s="94">
        <f>'2018'!Y13</f>
        <v>73254.551980106611</v>
      </c>
      <c r="C1531" s="94">
        <f>'2018 (Cas)'!V17</f>
        <v>90926.054374701576</v>
      </c>
    </row>
    <row r="1532" spans="1:3" x14ac:dyDescent="0.25">
      <c r="A1532" s="75" t="str">
        <f>'Full Time Salary Rates'!M12</f>
        <v>2018 Syd Level 3 Step 3</v>
      </c>
      <c r="B1532" s="94">
        <f>'2018'!Y14</f>
        <v>75351.717929657214</v>
      </c>
      <c r="C1532" s="94">
        <f>'2018 (Cas)'!V18</f>
        <v>93527.12307392621</v>
      </c>
    </row>
    <row r="1533" spans="1:3" x14ac:dyDescent="0.25">
      <c r="A1533" s="75" t="str">
        <f>'Full Time Salary Rates'!M13</f>
        <v>2018 Syd Level 3 Step 4</v>
      </c>
      <c r="B1533" s="94">
        <f>'2018'!Y15</f>
        <v>77443.926040083606</v>
      </c>
      <c r="C1533" s="94">
        <f>'2018 (Cas)'!V19</f>
        <v>96124.712082583297</v>
      </c>
    </row>
    <row r="1534" spans="1:3" x14ac:dyDescent="0.25">
      <c r="A1534" s="75" t="str">
        <f>'Full Time Salary Rates'!M14</f>
        <v>2018 Syd Level 3 Step 5</v>
      </c>
      <c r="B1534" s="94">
        <f>'2018'!Y16</f>
        <v>79534.894690728921</v>
      </c>
      <c r="C1534" s="94">
        <f>'2018 (Cas)'!V20</f>
        <v>98718.82140067291</v>
      </c>
    </row>
    <row r="1535" spans="1:3" x14ac:dyDescent="0.25">
      <c r="A1535" s="75" t="str">
        <f>'Full Time Salary Rates'!M15</f>
        <v>2018 Syd Level 4 Step 1</v>
      </c>
      <c r="B1535" s="94">
        <f>'2018'!Y17</f>
        <v>81794.429871598157</v>
      </c>
      <c r="C1535" s="94">
        <f>'2018 (Cas)'!V21</f>
        <v>101525.1918433815</v>
      </c>
    </row>
    <row r="1536" spans="1:3" x14ac:dyDescent="0.25">
      <c r="A1536" s="75" t="str">
        <f>'Full Time Salary Rates'!M16</f>
        <v>2018 Syd Level 4 Step 2</v>
      </c>
      <c r="B1536" s="94">
        <f>'2018'!Y18</f>
        <v>84082.472627431751</v>
      </c>
      <c r="C1536" s="94">
        <f>'2018 (Cas)'!V22</f>
        <v>104364.61934648157</v>
      </c>
    </row>
    <row r="1537" spans="1:3" x14ac:dyDescent="0.25">
      <c r="A1537" s="75" t="str">
        <f>'Full Time Salary Rates'!M17</f>
        <v>2018 Syd Level 4 Step 3</v>
      </c>
      <c r="B1537" s="94">
        <f>'2018'!Y19</f>
        <v>86346.965647425212</v>
      </c>
      <c r="C1537" s="94">
        <f>'2018 (Cas)'!V23</f>
        <v>107174.4694797577</v>
      </c>
    </row>
    <row r="1538" spans="1:3" x14ac:dyDescent="0.25">
      <c r="A1538" s="75" t="str">
        <f>'Full Time Salary Rates'!M18</f>
        <v>2018 Syd Level 4 Step 4</v>
      </c>
      <c r="B1538" s="94">
        <f>'2018'!Y20</f>
        <v>87838.035764038359</v>
      </c>
      <c r="C1538" s="94">
        <f>'2018 (Cas)'!V24</f>
        <v>109025.66486168079</v>
      </c>
    </row>
    <row r="1539" spans="1:3" x14ac:dyDescent="0.25">
      <c r="A1539" s="75" t="str">
        <f>'Full Time Salary Rates'!M19</f>
        <v>2018 Syd Level 5 Step 1</v>
      </c>
      <c r="B1539" s="94">
        <f>'2018'!Y21</f>
        <v>89329.105880651477</v>
      </c>
      <c r="C1539" s="94">
        <f>'2018 (Cas)'!V25</f>
        <v>110876.86024360388</v>
      </c>
    </row>
    <row r="1540" spans="1:3" x14ac:dyDescent="0.25">
      <c r="A1540" s="75" t="str">
        <f>'Full Time Salary Rates'!M20</f>
        <v>2018 Syd Level 5 Step 2</v>
      </c>
      <c r="B1540" s="94">
        <f>'2018'!Y22</f>
        <v>92292.65421716182</v>
      </c>
      <c r="C1540" s="94">
        <f>'2018 (Cas)'!V26</f>
        <v>114553.1533281936</v>
      </c>
    </row>
    <row r="1541" spans="1:3" x14ac:dyDescent="0.25">
      <c r="A1541" s="75" t="str">
        <f>'Full Time Salary Rates'!M21</f>
        <v>2018 Syd Level 5 Step 3</v>
      </c>
      <c r="B1541" s="94">
        <f>'2018'!Y23</f>
        <v>95247.526335204748</v>
      </c>
      <c r="C1541" s="94">
        <f>'2018 (Cas)'!V27</f>
        <v>118222.48703164828</v>
      </c>
    </row>
    <row r="1542" spans="1:3" x14ac:dyDescent="0.25">
      <c r="A1542" s="75" t="str">
        <f>'Full Time Salary Rates'!M22</f>
        <v>2018 Syd Level 5 Step 4</v>
      </c>
      <c r="B1542" s="94">
        <f>'2018'!Y24</f>
        <v>98233.384947774161</v>
      </c>
      <c r="C1542" s="94">
        <f>'2018 (Cas)'!V28</f>
        <v>121930.09733134575</v>
      </c>
    </row>
    <row r="1543" spans="1:3" x14ac:dyDescent="0.25">
      <c r="A1543" s="75" t="str">
        <f>'Full Time Salary Rates'!M23</f>
        <v>2018 Syd Level 6 Step 1</v>
      </c>
      <c r="B1543" s="94">
        <f>'2018'!Y25</f>
        <v>104738.06987876802</v>
      </c>
      <c r="C1543" s="94">
        <f>'2018 (Cas)'!V29</f>
        <v>130001.23960271906</v>
      </c>
    </row>
    <row r="1544" spans="1:3" x14ac:dyDescent="0.25">
      <c r="A1544" s="75" t="str">
        <f>'Full Time Salary Rates'!M24</f>
        <v>2018 Syd Level 6 Step 2</v>
      </c>
      <c r="B1544" s="94">
        <f>'2018'!Y26</f>
        <v>108253.1778178493</v>
      </c>
      <c r="C1544" s="94">
        <f>'2018 (Cas)'!V30</f>
        <v>134364.77157439495</v>
      </c>
    </row>
    <row r="1545" spans="1:3" x14ac:dyDescent="0.25">
      <c r="A1545" s="75" t="str">
        <f>'Full Time Salary Rates'!M25</f>
        <v>2018 Syd Level 6 Step 3</v>
      </c>
      <c r="B1545" s="94">
        <f>'2018'!Y27</f>
        <v>111796.79333189495</v>
      </c>
      <c r="C1545" s="94">
        <f>'2018 (Cas)'!V31</f>
        <v>138763.100451746</v>
      </c>
    </row>
    <row r="1546" spans="1:3" x14ac:dyDescent="0.25">
      <c r="A1546" s="75" t="str">
        <f>'Full Time Salary Rates'!M26</f>
        <v>2018 Syd Level 6 Step 4</v>
      </c>
      <c r="B1546" s="94">
        <f>'2018'!Y28</f>
        <v>113388.25969077379</v>
      </c>
      <c r="C1546" s="94">
        <f>'2018 (Cas)'!V32</f>
        <v>140737.82484881624</v>
      </c>
    </row>
    <row r="1547" spans="1:3" x14ac:dyDescent="0.25">
      <c r="A1547" s="75" t="str">
        <f>'Full Time Salary Rates'!M27</f>
        <v>2018 Syd Level 7 Step 1</v>
      </c>
      <c r="B1547" s="94">
        <f>'2018'!Y29</f>
        <v>114979.7260496526</v>
      </c>
      <c r="C1547" s="94">
        <f>'2018 (Cas)'!V33</f>
        <v>142714.28909117024</v>
      </c>
    </row>
    <row r="1548" spans="1:3" x14ac:dyDescent="0.25">
      <c r="A1548" s="75" t="str">
        <f>'Full Time Salary Rates'!M28</f>
        <v>2018 Syd Level 7 Step 2</v>
      </c>
      <c r="B1548" s="94">
        <f>'2018'!Y30</f>
        <v>118160.17984784817</v>
      </c>
      <c r="C1548" s="94">
        <f>'2018 (Cas)'!V34</f>
        <v>146660.2581947431</v>
      </c>
    </row>
    <row r="1549" spans="1:3" x14ac:dyDescent="0.25">
      <c r="A1549" s="75" t="str">
        <f>'Full Time Salary Rates'!M29</f>
        <v>2018 Syd Level 7 Step 3</v>
      </c>
      <c r="B1549" s="94">
        <f>'2018'!Y31</f>
        <v>121339.39418626267</v>
      </c>
      <c r="C1549" s="94">
        <f>'2018 (Cas)'!V35</f>
        <v>150607.96714359973</v>
      </c>
    </row>
    <row r="1550" spans="1:3" x14ac:dyDescent="0.25">
      <c r="A1550" s="75" t="str">
        <f>'Full Time Salary Rates'!M30</f>
        <v>2018 Syd Level 7 Step 4</v>
      </c>
      <c r="B1550" s="94">
        <f>'2018'!Y32</f>
        <v>124519.8479844582</v>
      </c>
      <c r="C1550" s="94">
        <f>'2018 (Cas)'!V36</f>
        <v>154555.67609245644</v>
      </c>
    </row>
    <row r="1551" spans="1:3" x14ac:dyDescent="0.25">
      <c r="A1551" s="75" t="str">
        <f>'Full Time Salary Rates'!M31</f>
        <v>2018 Syd Level 8 Step 1</v>
      </c>
      <c r="B1551" s="94">
        <f>'2018'!Y33</f>
        <v>128650.96743472548</v>
      </c>
      <c r="C1551" s="94">
        <f>'2018 (Cas)'!V37</f>
        <v>159684.73998898768</v>
      </c>
    </row>
    <row r="1552" spans="1:3" x14ac:dyDescent="0.25">
      <c r="A1552" s="75" t="str">
        <f>'Full Time Salary Rates'!M32</f>
        <v>2018 Syd Level 8 Step 2</v>
      </c>
      <c r="B1552" s="94">
        <f>'2018'!Y34</f>
        <v>132758.5371491526</v>
      </c>
      <c r="C1552" s="94">
        <f>'2018 (Cas)'!V38</f>
        <v>164782.48667041119</v>
      </c>
    </row>
    <row r="1553" spans="1:3" x14ac:dyDescent="0.25">
      <c r="A1553" s="75" t="str">
        <f>'Full Time Salary Rates'!M33</f>
        <v>2018 Syd Level 8 Step 3</v>
      </c>
      <c r="B1553" s="94">
        <f>'2018'!Y35</f>
        <v>136854.95172555023</v>
      </c>
      <c r="C1553" s="94">
        <f>'2018 (Cas)'!V39</f>
        <v>169868.05443484843</v>
      </c>
    </row>
    <row r="1554" spans="1:3" x14ac:dyDescent="0.25">
      <c r="A1554" s="75" t="str">
        <f>'Full Time Salary Rates'!M34</f>
        <v>2018 Syd Level 8 Step 4</v>
      </c>
      <c r="B1554" s="94">
        <f>'2018'!Y36</f>
        <v>140958.80306063421</v>
      </c>
      <c r="C1554" s="94">
        <f>'2018 (Cas)'!V40</f>
        <v>174960.58158042069</v>
      </c>
    </row>
    <row r="1555" spans="1:3" x14ac:dyDescent="0.25">
      <c r="A1555" s="75" t="str">
        <f>'Full Time Salary Rates'!M35</f>
        <v>2018 Syd Level 9 Step 1</v>
      </c>
      <c r="B1555" s="94">
        <f>'2018'!Y37</f>
        <v>149669.72640191182</v>
      </c>
      <c r="C1555" s="94">
        <f>'2018 (Cas)'!V41</f>
        <v>185771.98017371958</v>
      </c>
    </row>
    <row r="1556" spans="1:3" x14ac:dyDescent="0.25">
      <c r="A1556" s="75" t="str">
        <f>'Full Time Salary Rates'!M36</f>
        <v>2018 Syd Level 9 Step 2</v>
      </c>
      <c r="B1556" s="94">
        <f>'2018'!Y38</f>
        <v>154273.08002876228</v>
      </c>
      <c r="C1556" s="94">
        <f>'2018 (Cas)'!V42</f>
        <v>191485.63208559502</v>
      </c>
    </row>
    <row r="1557" spans="1:3" x14ac:dyDescent="0.25">
      <c r="A1557" s="75" t="str">
        <f>'Full Time Salary Rates'!M37</f>
        <v>2018 Syd Level 9 Step 3</v>
      </c>
      <c r="B1557" s="94">
        <f>'2018'!Y39</f>
        <v>158881.39149473695</v>
      </c>
      <c r="C1557" s="94">
        <f>'2018 (Cas)'!V43</f>
        <v>197204.50353332169</v>
      </c>
    </row>
    <row r="1558" spans="1:3" x14ac:dyDescent="0.25">
      <c r="A1558" s="75" t="str">
        <f>'Full Time Salary Rates'!M38</f>
        <v>2018 Syd Level 9 Step 4</v>
      </c>
      <c r="B1558" s="94">
        <f>'2018'!Y40</f>
        <v>0</v>
      </c>
      <c r="C1558" s="94">
        <f>'2018 (Cas)'!V44</f>
        <v>0</v>
      </c>
    </row>
    <row r="1559" spans="1:3" x14ac:dyDescent="0.25">
      <c r="A1559" s="75" t="str">
        <f>'Full Time Salary Rates'!M39</f>
        <v>2018 Syd Level 10 (Award Base)</v>
      </c>
      <c r="B1559" s="94">
        <f>'2018'!Y41</f>
        <v>160014.25773462423</v>
      </c>
      <c r="C1559" s="94">
        <f>'2018 (Cas)'!V45</f>
        <v>198612.03836788534</v>
      </c>
    </row>
    <row r="1560" spans="1:3" x14ac:dyDescent="0.25">
      <c r="A1560" s="75" t="str">
        <f>'Full Time Salary Rates'!M40</f>
        <v>2018 Syd Level 10 Gr 1 Step 1</v>
      </c>
      <c r="B1560" s="94">
        <f>'2018'!Y42</f>
        <v>169062.31413634971</v>
      </c>
      <c r="C1560" s="94">
        <f>'2018 (Cas)'!V46</f>
        <v>209842.73967457106</v>
      </c>
    </row>
    <row r="1561" spans="1:3" x14ac:dyDescent="0.25">
      <c r="A1561" s="75" t="str">
        <f>'Full Time Salary Rates'!M41</f>
        <v>2018 Syd Level 10 Gr 1 Step 2</v>
      </c>
      <c r="B1561" s="94">
        <f>'2018'!Y43</f>
        <v>172416.2923038934</v>
      </c>
      <c r="C1561" s="94">
        <f>'2018 (Cas)'!V47</f>
        <v>214004.44959333047</v>
      </c>
    </row>
    <row r="1562" spans="1:3" x14ac:dyDescent="0.25">
      <c r="A1562" s="75" t="str">
        <f>'Full Time Salary Rates'!M42</f>
        <v>2018 Syd Level 10 Gr 1 Step 3</v>
      </c>
      <c r="B1562" s="94">
        <f>'2018'!Y44</f>
        <v>175765.31263231285</v>
      </c>
      <c r="C1562" s="94">
        <f>'2018 (Cas)'!V48</f>
        <v>218162.67982152235</v>
      </c>
    </row>
    <row r="1563" spans="1:3" x14ac:dyDescent="0.25">
      <c r="A1563" s="75" t="str">
        <f>'Full Time Salary Rates'!M43</f>
        <v>2018 Syd Level 10 Gr 2 Step 1</v>
      </c>
      <c r="B1563" s="94">
        <f>'2018'!Y45</f>
        <v>177824.05532865069</v>
      </c>
      <c r="C1563" s="94">
        <f>'2018 (Cas)'!V49</f>
        <v>220718.51254336917</v>
      </c>
    </row>
    <row r="1564" spans="1:3" x14ac:dyDescent="0.25">
      <c r="A1564" s="75" t="str">
        <f>'Full Time Salary Rates'!M44</f>
        <v>2018 Syd Level 10 Gr 2 Step 2</v>
      </c>
      <c r="B1564" s="94">
        <f>'2018'!Y46</f>
        <v>181355.27624488572</v>
      </c>
      <c r="C1564" s="94">
        <f>'2018 (Cas)'!V50</f>
        <v>225099.44296788261</v>
      </c>
    </row>
    <row r="1565" spans="1:3" x14ac:dyDescent="0.25">
      <c r="A1565" s="75" t="str">
        <f>'Full Time Salary Rates'!M45</f>
        <v>2018 Syd Level 10 Gr 2 Step 3</v>
      </c>
      <c r="B1565" s="94">
        <f>'2018'!Y47</f>
        <v>184833.20039053526</v>
      </c>
      <c r="C1565" s="94">
        <f>'2018 (Cas)'!V51</f>
        <v>229419.47880746445</v>
      </c>
    </row>
    <row r="1566" spans="1:3" x14ac:dyDescent="0.25">
      <c r="A1566" s="75" t="str">
        <f>'Full Time Salary Rates'!M46</f>
        <v>2018 Syd Level 10 Gr 3 Step 1</v>
      </c>
      <c r="B1566" s="94">
        <f>'2018'!Y48</f>
        <v>190466.54509544518</v>
      </c>
      <c r="C1566" s="94">
        <f>'2018 (Cas)'!V52</f>
        <v>236410.17715762137</v>
      </c>
    </row>
    <row r="1567" spans="1:3" x14ac:dyDescent="0.25">
      <c r="A1567" s="75" t="str">
        <f>'Full Time Salary Rates'!M47</f>
        <v>2018 Syd Level 10 Gr 3 Step 2</v>
      </c>
      <c r="B1567" s="94">
        <f>'2018'!Y49</f>
        <v>194253.09472657822</v>
      </c>
      <c r="C1567" s="94">
        <f>'2018 (Cas)'!V53</f>
        <v>241109.49926906329</v>
      </c>
    </row>
    <row r="1568" spans="1:3" x14ac:dyDescent="0.25">
      <c r="A1568" s="75" t="str">
        <f>'Full Time Salary Rates'!M48</f>
        <v>2018 Syd Level 10 Gr 3 Step 3</v>
      </c>
      <c r="B1568" s="94">
        <f>'2018'!Y50</f>
        <v>198043.36273705444</v>
      </c>
      <c r="C1568" s="94">
        <f>'2018 (Cas)'!V54</f>
        <v>245815.78076164034</v>
      </c>
    </row>
    <row r="1569" spans="1:3" x14ac:dyDescent="0.25">
      <c r="A1569" s="75" t="str">
        <f>'Full Time Salary Rates'!M49</f>
        <v>2018 Syd Level 10 Gr 4 Step 1</v>
      </c>
      <c r="B1569" s="94">
        <f>'2018'!Y51</f>
        <v>203113.99270136387</v>
      </c>
      <c r="C1569" s="94">
        <f>'2018 (Cas)'!V55</f>
        <v>252108.80115300856</v>
      </c>
    </row>
    <row r="1570" spans="1:3" x14ac:dyDescent="0.25">
      <c r="A1570" s="75" t="str">
        <f>'Full Time Salary Rates'!M50</f>
        <v>2018 Syd Level 10 Gr 4 Step 2</v>
      </c>
      <c r="B1570" s="94">
        <f>'2018'!Y52</f>
        <v>207153.39212783281</v>
      </c>
      <c r="C1570" s="94">
        <f>'2018 (Cas)'!V56</f>
        <v>257123.03526081148</v>
      </c>
    </row>
    <row r="1571" spans="1:3" x14ac:dyDescent="0.25">
      <c r="A1571" s="75" t="str">
        <f>'Full Time Salary Rates'!M51</f>
        <v>2018 Syd Level 10 Gr 4 Step 3</v>
      </c>
      <c r="B1571" s="94">
        <f>'2018'!Y53</f>
        <v>211197.74939342597</v>
      </c>
      <c r="C1571" s="94">
        <f>'2018 (Cas)'!V57</f>
        <v>262142.4889044658</v>
      </c>
    </row>
    <row r="1572" spans="1:3" x14ac:dyDescent="0.25">
      <c r="A1572" s="75" t="str">
        <f>'Full Time Salary Rates'!M52</f>
        <v>2018 Syd Level 10 Gr 5 Step 1</v>
      </c>
      <c r="B1572" s="94">
        <f>'2018'!Y54</f>
        <v>232668.91118069863</v>
      </c>
      <c r="C1572" s="94">
        <f>'2018 (Cas)'!V58</f>
        <v>288791.69911585294</v>
      </c>
    </row>
    <row r="1573" spans="1:3" x14ac:dyDescent="0.25">
      <c r="A1573" s="75" t="str">
        <f>'Full Time Salary Rates'!M53</f>
        <v>2018 Syd Level 10 Gr 5 Step 2</v>
      </c>
      <c r="B1573" s="94">
        <f>'2018'!Y55</f>
        <v>244084.33576424539</v>
      </c>
      <c r="C1573" s="94">
        <f>'2018 (Cas)'!V59</f>
        <v>302960.99910681311</v>
      </c>
    </row>
    <row r="1574" spans="1:3" x14ac:dyDescent="0.25">
      <c r="A1574" s="75" t="str">
        <f>'Full Time Salary Rates'!M54</f>
        <v>2018 Syd Level 10 Gr 5 Step 3</v>
      </c>
      <c r="B1574" s="94">
        <f>'2018'!Y56</f>
        <v>248969.04676139614</v>
      </c>
      <c r="C1574" s="94">
        <f>'2018 (Cas)'!V60</f>
        <v>309022.62007544097</v>
      </c>
    </row>
    <row r="1575" spans="1:3" x14ac:dyDescent="0.25">
      <c r="A1575" s="75" t="str">
        <f>'Full Time Salary Rates'!M55</f>
        <v>2018 Syd Level 10 Gr 5 Step 4</v>
      </c>
      <c r="B1575" s="94">
        <f>'2018'!Y57</f>
        <v>253670.31771095018</v>
      </c>
      <c r="C1575" s="94">
        <f>'2018 (Cas)'!V61</f>
        <v>314859.80100246344</v>
      </c>
    </row>
    <row r="1576" spans="1:3" x14ac:dyDescent="0.25">
      <c r="A1576" s="75" t="str">
        <f>'Full Time Salary Rates'!M56</f>
        <v>2018 Syd Level A Step 1</v>
      </c>
      <c r="B1576" s="94">
        <f>'2018'!Y58</f>
        <v>85668.98114718638</v>
      </c>
      <c r="C1576" s="94">
        <f>'2018 (Cas)'!V62</f>
        <v>106332.38436241672</v>
      </c>
    </row>
    <row r="1577" spans="1:3" x14ac:dyDescent="0.25">
      <c r="A1577" s="75" t="str">
        <f>'Full Time Salary Rates'!M57</f>
        <v>2018 Syd Level A Step 2</v>
      </c>
      <c r="B1577" s="94">
        <f>'2018'!Y59</f>
        <v>90200.446106735428</v>
      </c>
      <c r="C1577" s="94">
        <f>'2018 (Cas)'!V63</f>
        <v>111957.30416482026</v>
      </c>
    </row>
    <row r="1578" spans="1:3" x14ac:dyDescent="0.25">
      <c r="A1578" s="75" t="str">
        <f>'Full Time Salary Rates'!M58</f>
        <v>2018 Syd Level A Step 3</v>
      </c>
      <c r="B1578" s="94">
        <f>'2018'!Y60</f>
        <v>94772.813239059426</v>
      </c>
      <c r="C1578" s="94">
        <f>'2018 (Cas)'!V64</f>
        <v>117634.41932573666</v>
      </c>
    </row>
    <row r="1579" spans="1:3" x14ac:dyDescent="0.25">
      <c r="A1579" s="75" t="str">
        <f>'Full Time Salary Rates'!M59</f>
        <v>2018 Syd Level A Step 4</v>
      </c>
      <c r="B1579" s="94">
        <f>'2018'!Y61</f>
        <v>99355.096049631902</v>
      </c>
      <c r="C1579" s="94">
        <f>'2018 (Cas)'!V65</f>
        <v>123320.23371307181</v>
      </c>
    </row>
    <row r="1580" spans="1:3" x14ac:dyDescent="0.25">
      <c r="A1580" s="75" t="str">
        <f>'Full Time Salary Rates'!M60</f>
        <v>2018 Syd Level A Step 5</v>
      </c>
      <c r="B1580" s="94">
        <f>'2018'!Y62</f>
        <v>103072.23593302569</v>
      </c>
      <c r="C1580" s="94">
        <f>'2018 (Cas)'!V66</f>
        <v>127934.30340560948</v>
      </c>
    </row>
    <row r="1581" spans="1:3" x14ac:dyDescent="0.25">
      <c r="A1581" s="75" t="str">
        <f>'Full Time Salary Rates'!M61</f>
        <v>2018 Syd Level A Step 6*</v>
      </c>
      <c r="B1581" s="94">
        <f>'2018'!Y63</f>
        <v>106791.8547359816</v>
      </c>
      <c r="C1581" s="94">
        <f>'2018 (Cas)'!V67</f>
        <v>132551.85278871463</v>
      </c>
    </row>
    <row r="1582" spans="1:3" x14ac:dyDescent="0.25">
      <c r="A1582" s="75" t="str">
        <f>'Full Time Salary Rates'!M62</f>
        <v>2018 Syd Level A Step 7</v>
      </c>
      <c r="B1582" s="94">
        <f>'2018'!Y64</f>
        <v>110511.47353893751</v>
      </c>
      <c r="C1582" s="94">
        <f>'2018 (Cas)'!V68</f>
        <v>137167.66232653597</v>
      </c>
    </row>
    <row r="1583" spans="1:3" x14ac:dyDescent="0.25">
      <c r="A1583" s="75" t="str">
        <f>'Full Time Salary Rates'!M63</f>
        <v>2018 Syd Level A Step 8</v>
      </c>
      <c r="B1583" s="94">
        <f>'2018'!Y65</f>
        <v>114226.13450276917</v>
      </c>
      <c r="C1583" s="94">
        <f>'2018 (Cas)'!V69</f>
        <v>141778.25232850606</v>
      </c>
    </row>
    <row r="1584" spans="1:3" x14ac:dyDescent="0.25">
      <c r="A1584" s="75" t="str">
        <f>'Full Time Salary Rates'!M64</f>
        <v>2018 Syd Level B Step 1</v>
      </c>
      <c r="B1584" s="94">
        <f>'2018'!Y66</f>
        <v>119951.19923147738</v>
      </c>
      <c r="C1584" s="94">
        <f>'2018 (Cas)'!V70</f>
        <v>148883.78046739133</v>
      </c>
    </row>
    <row r="1585" spans="1:3" x14ac:dyDescent="0.25">
      <c r="A1585" s="75" t="str">
        <f>'Full Time Salary Rates'!M65</f>
        <v>2018 Syd Level B Step 2</v>
      </c>
      <c r="B1585" s="94">
        <f>'2018'!Y67</f>
        <v>124243.44845328221</v>
      </c>
      <c r="C1585" s="94">
        <f>'2018 (Cas)'!V71</f>
        <v>154211.18672627147</v>
      </c>
    </row>
    <row r="1586" spans="1:3" x14ac:dyDescent="0.25">
      <c r="A1586" s="75" t="str">
        <f>'Full Time Salary Rates'!M66</f>
        <v>2018 Syd Level B Step 3</v>
      </c>
      <c r="B1586" s="94">
        <f>'2018'!Y68</f>
        <v>128528.2609164007</v>
      </c>
      <c r="C1586" s="94">
        <f>'2018 (Cas)'!V72</f>
        <v>159531.63360401659</v>
      </c>
    </row>
    <row r="1587" spans="1:3" x14ac:dyDescent="0.25">
      <c r="A1587" s="75" t="str">
        <f>'Full Time Salary Rates'!M67</f>
        <v>2018 Syd Level B Step 4</v>
      </c>
      <c r="B1587" s="94">
        <f>'2018'!Y69</f>
        <v>132821.74959798658</v>
      </c>
      <c r="C1587" s="94">
        <f>'2018 (Cas)'!V73</f>
        <v>164860.77970818052</v>
      </c>
    </row>
    <row r="1588" spans="1:3" x14ac:dyDescent="0.25">
      <c r="A1588" s="75" t="str">
        <f>'Full Time Salary Rates'!M68</f>
        <v>2018 Syd Level B Step 5</v>
      </c>
      <c r="B1588" s="94">
        <f>'2018'!Y70</f>
        <v>137109.04098066717</v>
      </c>
      <c r="C1588" s="94">
        <f>'2018 (Cas)'!V74</f>
        <v>170181.22658592561</v>
      </c>
    </row>
    <row r="1589" spans="1:3" x14ac:dyDescent="0.25">
      <c r="A1589" s="75" t="str">
        <f>'Full Time Salary Rates'!M69</f>
        <v>2018 Syd Level B Step 6</v>
      </c>
      <c r="B1589" s="94">
        <f>'2018'!Y71</f>
        <v>141406.24804159623</v>
      </c>
      <c r="C1589" s="94">
        <f>'2018 (Cas)'!V75</f>
        <v>175515.59222594081</v>
      </c>
    </row>
    <row r="1590" spans="1:3" x14ac:dyDescent="0.25">
      <c r="A1590" s="75" t="str">
        <f>'Full Time Salary Rates'!M70</f>
        <v>2018 Syd Level C Step 1</v>
      </c>
      <c r="B1590" s="94">
        <f>'2018'!Y72</f>
        <v>145691.06050471473</v>
      </c>
      <c r="C1590" s="94">
        <f>'2018 (Cas)'!V76</f>
        <v>180834.29925840226</v>
      </c>
    </row>
    <row r="1591" spans="1:3" x14ac:dyDescent="0.25">
      <c r="A1591" s="75" t="str">
        <f>'Full Time Salary Rates'!M71</f>
        <v>2018 Syd Level C Step 2</v>
      </c>
      <c r="B1591" s="94">
        <f>'2018'!Y73</f>
        <v>149983.30972651954</v>
      </c>
      <c r="C1591" s="94">
        <f>'2018 (Cas)'!V77</f>
        <v>186161.70551728236</v>
      </c>
    </row>
    <row r="1592" spans="1:3" x14ac:dyDescent="0.25">
      <c r="A1592" s="75" t="str">
        <f>'Full Time Salary Rates'!M72</f>
        <v>2018 Syd Level C Step 3</v>
      </c>
      <c r="B1592" s="94">
        <f>'2018'!Y74</f>
        <v>154269.36164941909</v>
      </c>
      <c r="C1592" s="94">
        <f>'2018 (Cas)'!V78</f>
        <v>191482.15239502752</v>
      </c>
    </row>
    <row r="1593" spans="1:3" x14ac:dyDescent="0.25">
      <c r="A1593" s="75" t="str">
        <f>'Full Time Salary Rates'!M73</f>
        <v>2018 Syd Level C Step 4</v>
      </c>
      <c r="B1593" s="94">
        <f>'2018'!Y75</f>
        <v>158565.32925056707</v>
      </c>
      <c r="C1593" s="94">
        <f>'2018 (Cas)'!V79</f>
        <v>196813.03834447515</v>
      </c>
    </row>
    <row r="1594" spans="1:3" x14ac:dyDescent="0.25">
      <c r="A1594" s="75" t="str">
        <f>'Full Time Salary Rates'!M74</f>
        <v>2018 Syd Level C Step 5</v>
      </c>
      <c r="B1594" s="94">
        <f>'2018'!Y76</f>
        <v>162852.62063324774</v>
      </c>
      <c r="C1594" s="94">
        <f>'2018 (Cas)'!V80</f>
        <v>202135.22506750395</v>
      </c>
    </row>
    <row r="1595" spans="1:3" x14ac:dyDescent="0.25">
      <c r="A1595" s="75" t="str">
        <f>'Full Time Salary Rates'!M75</f>
        <v>2018 Syd Level C Step 6</v>
      </c>
      <c r="B1595" s="94">
        <f>'2018'!Y77</f>
        <v>167146.10931483359</v>
      </c>
      <c r="C1595" s="94">
        <f>'2018 (Cas)'!V81</f>
        <v>207464.37117166794</v>
      </c>
    </row>
    <row r="1596" spans="1:3" x14ac:dyDescent="0.25">
      <c r="A1596" s="75" t="str">
        <f>'Full Time Salary Rates'!M76</f>
        <v>2018 Syd Level D Step 1</v>
      </c>
      <c r="B1596" s="94">
        <f>'2018'!Y78</f>
        <v>174300.27117110201</v>
      </c>
      <c r="C1596" s="94">
        <f>'2018 (Cas)'!V82</f>
        <v>216342.801654707</v>
      </c>
    </row>
    <row r="1597" spans="1:3" x14ac:dyDescent="0.25">
      <c r="A1597" s="75" t="str">
        <f>'Full Time Salary Rates'!M77</f>
        <v>2018 Syd Level D Step 2</v>
      </c>
      <c r="B1597" s="94">
        <f>'2018'!Y79</f>
        <v>180012.94130199964</v>
      </c>
      <c r="C1597" s="94">
        <f>'2018 (Cas)'!V83</f>
        <v>223434.41103132209</v>
      </c>
    </row>
    <row r="1598" spans="1:3" x14ac:dyDescent="0.25">
      <c r="A1598" s="75" t="str">
        <f>'Full Time Salary Rates'!M78</f>
        <v>2018 Syd Level D Step 3</v>
      </c>
      <c r="B1598" s="94">
        <f>'2018'!Y80</f>
        <v>185733.0481915836</v>
      </c>
      <c r="C1598" s="94">
        <f>'2018 (Cas)'!V84</f>
        <v>230534.71963435604</v>
      </c>
    </row>
    <row r="1599" spans="1:3" x14ac:dyDescent="0.25">
      <c r="A1599" s="75" t="str">
        <f>'Full Time Salary Rates'!M79</f>
        <v>2018 Syd Level D Step 4</v>
      </c>
      <c r="B1599" s="94">
        <f>'2018'!Y81</f>
        <v>191454.39454094862</v>
      </c>
      <c r="C1599" s="94">
        <f>'2018 (Cas)'!V85</f>
        <v>237636.76808267372</v>
      </c>
    </row>
    <row r="1600" spans="1:3" x14ac:dyDescent="0.25">
      <c r="A1600" s="75" t="str">
        <f>'Full Time Salary Rates'!M80</f>
        <v>2018 Syd Level E Professor</v>
      </c>
      <c r="B1600" s="94">
        <f>'2018'!Y82</f>
        <v>222924.27838201838</v>
      </c>
      <c r="C1600" s="94">
        <f>'2018 (Cas)'!V86</f>
        <v>276696.29470313742</v>
      </c>
    </row>
    <row r="1601" spans="1:3" x14ac:dyDescent="0.25">
      <c r="A1601" s="75" t="str">
        <f>'Full Time Salary Rates'!N1</f>
        <v>2019 Syd Level 1 Step 1</v>
      </c>
      <c r="B1601" s="94">
        <f>'2019'!Y3</f>
        <v>60752.070803723233</v>
      </c>
      <c r="C1601" s="94">
        <f>'2019 (Cas)'!V7</f>
        <v>75355.309007670861</v>
      </c>
    </row>
    <row r="1602" spans="1:3" x14ac:dyDescent="0.25">
      <c r="A1602" s="75" t="str">
        <f>'Full Time Salary Rates'!N2</f>
        <v>2019 Syd Level 1 Step 2</v>
      </c>
      <c r="B1602" s="94">
        <f>'2019'!Y4</f>
        <v>62446.051371186943</v>
      </c>
      <c r="C1602" s="94">
        <f>'2019 (Cas)'!V8</f>
        <v>77455.580640417393</v>
      </c>
    </row>
    <row r="1603" spans="1:3" x14ac:dyDescent="0.25">
      <c r="A1603" s="75" t="str">
        <f>'Full Time Salary Rates'!N3</f>
        <v>2019 Syd Level 1 Step 3</v>
      </c>
      <c r="B1603" s="94">
        <f>'2019'!Y5</f>
        <v>64169.414708674543</v>
      </c>
      <c r="C1603" s="94">
        <f>'2019 (Cas)'!V9</f>
        <v>79593.485126651649</v>
      </c>
    </row>
    <row r="1604" spans="1:3" x14ac:dyDescent="0.25">
      <c r="A1604" s="75" t="str">
        <f>'Full Time Salary Rates'!N4</f>
        <v>2019 Syd Level 1 Step 4</v>
      </c>
      <c r="B1604" s="94">
        <f>'2019'!Y6</f>
        <v>65896.610581382643</v>
      </c>
      <c r="C1604" s="94">
        <f>'2019 (Cas)'!V10</f>
        <v>81736.765734812769</v>
      </c>
    </row>
    <row r="1605" spans="1:3" x14ac:dyDescent="0.25">
      <c r="A1605" s="75" t="str">
        <f>'Full Time Salary Rates'!N5</f>
        <v>2019 Syd Level 1 Step 5</v>
      </c>
      <c r="B1605" s="94">
        <f>'2019'!Y7</f>
        <v>67623.806454090751</v>
      </c>
      <c r="C1605" s="94">
        <f>'2019 (Cas)'!V11</f>
        <v>83878.254302331596</v>
      </c>
    </row>
    <row r="1606" spans="1:3" x14ac:dyDescent="0.25">
      <c r="A1606" s="75" t="str">
        <f>'Full Time Salary Rates'!N6</f>
        <v>2019 Syd Level 1 Step 6</v>
      </c>
      <c r="B1606" s="94">
        <f>'2019'!Y8</f>
        <v>68530.839789610531</v>
      </c>
      <c r="C1606" s="94">
        <f>'2019 (Cas)'!V12</f>
        <v>85005.447866322662</v>
      </c>
    </row>
    <row r="1607" spans="1:3" x14ac:dyDescent="0.25">
      <c r="A1607" s="75" t="str">
        <f>'Full Time Salary Rates'!N7</f>
        <v>2019 Syd Level 2 Step 1</v>
      </c>
      <c r="B1607" s="94">
        <f>'2019'!Y9</f>
        <v>69440.428148610663</v>
      </c>
      <c r="C1607" s="94">
        <f>'2019 (Cas)'!V13</f>
        <v>86130.849389671464</v>
      </c>
    </row>
    <row r="1608" spans="1:3" x14ac:dyDescent="0.25">
      <c r="A1608" s="75" t="str">
        <f>'Full Time Salary Rates'!N8</f>
        <v>2019 Syd Level 2 Step 2</v>
      </c>
      <c r="B1608" s="94">
        <f>'2019'!Y10</f>
        <v>71191.896744381971</v>
      </c>
      <c r="C1608" s="94">
        <f>'2019 (Cas)'!V14</f>
        <v>88304.59468875124</v>
      </c>
    </row>
    <row r="1609" spans="1:3" x14ac:dyDescent="0.25">
      <c r="A1609" s="75" t="str">
        <f>'Full Time Salary Rates'!N9</f>
        <v>2019 Syd Level 2 Step 3</v>
      </c>
      <c r="B1609" s="94">
        <f>'2019'!Y11</f>
        <v>72273.949188304876</v>
      </c>
      <c r="C1609" s="94">
        <f>'2019 (Cas)'!V15</f>
        <v>89645.041089173057</v>
      </c>
    </row>
    <row r="1610" spans="1:3" x14ac:dyDescent="0.25">
      <c r="A1610" s="75" t="str">
        <f>'Full Time Salary Rates'!N10</f>
        <v>2019 Syd Level 3 Step 1</v>
      </c>
      <c r="B1610" s="94">
        <f>'2019'!Y12</f>
        <v>73352.169097007281</v>
      </c>
      <c r="C1610" s="94">
        <f>'2019 (Cas)'!V16</f>
        <v>90983.695448952625</v>
      </c>
    </row>
    <row r="1611" spans="1:3" x14ac:dyDescent="0.25">
      <c r="A1611" s="75" t="str">
        <f>'Full Time Salary Rates'!N11</f>
        <v>2019 Syd Level 3 Step 2</v>
      </c>
      <c r="B1611" s="94">
        <f>'2019'!Y13</f>
        <v>75503.498867451388</v>
      </c>
      <c r="C1611" s="94">
        <f>'2019 (Cas)'!V17</f>
        <v>93653.836005942605</v>
      </c>
    </row>
    <row r="1612" spans="1:3" x14ac:dyDescent="0.25">
      <c r="A1612" s="75" t="str">
        <f>'Full Time Salary Rates'!N12</f>
        <v>2019 Syd Level 3 Step 3</v>
      </c>
      <c r="B1612" s="94">
        <f>'2019'!Y14</f>
        <v>77665.048731816845</v>
      </c>
      <c r="C1612" s="94">
        <f>'2019 (Cas)'!V18</f>
        <v>96332.936766143976</v>
      </c>
    </row>
    <row r="1613" spans="1:3" x14ac:dyDescent="0.25">
      <c r="A1613" s="75" t="str">
        <f>'Full Time Salary Rates'!N13</f>
        <v>2019 Syd Level 3 Step 4</v>
      </c>
      <c r="B1613" s="94">
        <f>'2019'!Y15</f>
        <v>79821.488549221627</v>
      </c>
      <c r="C1613" s="94">
        <f>'2019 (Cas)'!V19</f>
        <v>99008.453445060804</v>
      </c>
    </row>
    <row r="1614" spans="1:3" x14ac:dyDescent="0.25">
      <c r="A1614" s="75" t="str">
        <f>'Full Time Salary Rates'!N14</f>
        <v>2019 Syd Level 3 Step 5</v>
      </c>
      <c r="B1614" s="94">
        <f>'2019'!Y16</f>
        <v>81976.650854886262</v>
      </c>
      <c r="C1614" s="94">
        <f>'2019 (Cas)'!V20</f>
        <v>101680.38604269311</v>
      </c>
    </row>
    <row r="1615" spans="1:3" x14ac:dyDescent="0.25">
      <c r="A1615" s="75" t="str">
        <f>'Full Time Salary Rates'!N15</f>
        <v>2019 Syd Level 4 Step 1</v>
      </c>
      <c r="B1615" s="94">
        <f>'2019'!Y17</f>
        <v>84305.554757213802</v>
      </c>
      <c r="C1615" s="94">
        <f>'2019 (Cas)'!V21</f>
        <v>104570.94759868296</v>
      </c>
    </row>
    <row r="1616" spans="1:3" x14ac:dyDescent="0.25">
      <c r="A1616" s="75" t="str">
        <f>'Full Time Salary Rates'!N16</f>
        <v>2019 Syd Level 4 Step 2</v>
      </c>
      <c r="B1616" s="94">
        <f>'2019'!Y18</f>
        <v>86663.841429565262</v>
      </c>
      <c r="C1616" s="94">
        <f>'2019 (Cas)'!V22</f>
        <v>107495.55792687605</v>
      </c>
    </row>
    <row r="1617" spans="1:3" x14ac:dyDescent="0.25">
      <c r="A1617" s="75" t="str">
        <f>'Full Time Salary Rates'!N17</f>
        <v>2019 Syd Level 4 Step 3</v>
      </c>
      <c r="B1617" s="94">
        <f>'2019'!Y19</f>
        <v>88997.855378853506</v>
      </c>
      <c r="C1617" s="94">
        <f>'2019 (Cas)'!V23</f>
        <v>110389.70356415043</v>
      </c>
    </row>
    <row r="1618" spans="1:3" x14ac:dyDescent="0.25">
      <c r="A1618" s="75" t="str">
        <f>'Full Time Salary Rates'!N18</f>
        <v>2019 Syd Level 4 Step 4</v>
      </c>
      <c r="B1618" s="94">
        <f>'2019'!Y20</f>
        <v>90534.702002276492</v>
      </c>
      <c r="C1618" s="94">
        <f>'2019 (Cas)'!V24</f>
        <v>112296.43480753122</v>
      </c>
    </row>
    <row r="1619" spans="1:3" x14ac:dyDescent="0.25">
      <c r="A1619" s="75" t="str">
        <f>'Full Time Salary Rates'!N19</f>
        <v>2019 Syd Level 5 Step 1</v>
      </c>
      <c r="B1619" s="94">
        <f>'2019'!Y21</f>
        <v>92071.548625699448</v>
      </c>
      <c r="C1619" s="94">
        <f>'2019 (Cas)'!V25</f>
        <v>114203.16605091198</v>
      </c>
    </row>
    <row r="1620" spans="1:3" x14ac:dyDescent="0.25">
      <c r="A1620" s="75" t="str">
        <f>'Full Time Salary Rates'!N20</f>
        <v>2019 Syd Level 5 Step 2</v>
      </c>
      <c r="B1620" s="94">
        <f>'2019'!Y22</f>
        <v>95126.07919644285</v>
      </c>
      <c r="C1620" s="94">
        <f>'2019 (Cas)'!V26</f>
        <v>117989.74792803942</v>
      </c>
    </row>
    <row r="1621" spans="1:3" x14ac:dyDescent="0.25">
      <c r="A1621" s="75" t="str">
        <f>'Full Time Salary Rates'!N21</f>
        <v>2019 Syd Level 5 Step 3</v>
      </c>
      <c r="B1621" s="94">
        <f>'2019'!Y23</f>
        <v>98171.667185005062</v>
      </c>
      <c r="C1621" s="94">
        <f>'2019 (Cas)'!V27</f>
        <v>121769.16164259774</v>
      </c>
    </row>
    <row r="1622" spans="1:3" x14ac:dyDescent="0.25">
      <c r="A1622" s="75" t="str">
        <f>'Full Time Salary Rates'!N22</f>
        <v>2019 Syd Level 5 Step 4</v>
      </c>
      <c r="B1622" s="94">
        <f>'2019'!Y24</f>
        <v>101249.1929670715</v>
      </c>
      <c r="C1622" s="94">
        <f>'2019 (Cas)'!V28</f>
        <v>125588.00025128614</v>
      </c>
    </row>
    <row r="1623" spans="1:3" x14ac:dyDescent="0.25">
      <c r="A1623" s="75" t="str">
        <f>'Full Time Salary Rates'!N23</f>
        <v>2019 Syd Level 6 Step 1</v>
      </c>
      <c r="B1623" s="94">
        <f>'2019'!Y25</f>
        <v>107953.57457947689</v>
      </c>
      <c r="C1623" s="94">
        <f>'2019 (Cas)'!V29</f>
        <v>133901.27679080062</v>
      </c>
    </row>
    <row r="1624" spans="1:3" x14ac:dyDescent="0.25">
      <c r="A1624" s="75" t="str">
        <f>'Full Time Salary Rates'!N24</f>
        <v>2019 Syd Level 6 Step 2</v>
      </c>
      <c r="B1624" s="94">
        <f>'2019'!Y26</f>
        <v>111576.59787459538</v>
      </c>
      <c r="C1624" s="94">
        <f>'2019 (Cas)'!V30</f>
        <v>138395.71472162678</v>
      </c>
    </row>
    <row r="1625" spans="1:3" x14ac:dyDescent="0.25">
      <c r="A1625" s="75" t="str">
        <f>'Full Time Salary Rates'!N25</f>
        <v>2019 Syd Level 6 Step 3</v>
      </c>
      <c r="B1625" s="94">
        <f>'2019'!Y27</f>
        <v>115229.00393973774</v>
      </c>
      <c r="C1625" s="94">
        <f>'2019 (Cas)'!V31</f>
        <v>142925.99346529835</v>
      </c>
    </row>
    <row r="1626" spans="1:3" x14ac:dyDescent="0.25">
      <c r="A1626" s="75" t="str">
        <f>'Full Time Salary Rates'!N26</f>
        <v>2019 Syd Level 6 Step 4</v>
      </c>
      <c r="B1626" s="94">
        <f>'2019'!Y28</f>
        <v>116869.32901411438</v>
      </c>
      <c r="C1626" s="94">
        <f>'2019 (Cas)'!V32</f>
        <v>144959.95959428072</v>
      </c>
    </row>
    <row r="1627" spans="1:3" x14ac:dyDescent="0.25">
      <c r="A1627" s="75" t="str">
        <f>'Full Time Salary Rates'!N27</f>
        <v>2019 Syd Level 7 Step 1</v>
      </c>
      <c r="B1627" s="94">
        <f>'2019'!Y29</f>
        <v>118509.65408849099</v>
      </c>
      <c r="C1627" s="94">
        <f>'2019 (Cas)'!V33</f>
        <v>146995.71776390536</v>
      </c>
    </row>
    <row r="1628" spans="1:3" x14ac:dyDescent="0.25">
      <c r="A1628" s="75" t="str">
        <f>'Full Time Salary Rates'!N28</f>
        <v>2019 Syd Level 7 Step 2</v>
      </c>
      <c r="B1628" s="94">
        <f>'2019'!Y30</f>
        <v>121787.74921376392</v>
      </c>
      <c r="C1628" s="94">
        <f>'2019 (Cas)'!V34</f>
        <v>151060.06594058539</v>
      </c>
    </row>
    <row r="1629" spans="1:3" x14ac:dyDescent="0.25">
      <c r="A1629" s="75" t="str">
        <f>'Full Time Salary Rates'!N29</f>
        <v>2019 Syd Level 7 Step 3</v>
      </c>
      <c r="B1629" s="94">
        <f>'2019'!Y31</f>
        <v>125064.56682729667</v>
      </c>
      <c r="C1629" s="94">
        <f>'2019 (Cas)'!V35</f>
        <v>155126.20615790773</v>
      </c>
    </row>
    <row r="1630" spans="1:3" x14ac:dyDescent="0.25">
      <c r="A1630" s="75" t="str">
        <f>'Full Time Salary Rates'!N30</f>
        <v>2019 Syd Level 7 Step 4</v>
      </c>
      <c r="B1630" s="94">
        <f>'2019'!Y32</f>
        <v>128342.66195256959</v>
      </c>
      <c r="C1630" s="94">
        <f>'2019 (Cas)'!V36</f>
        <v>159192.34637523015</v>
      </c>
    </row>
    <row r="1631" spans="1:3" x14ac:dyDescent="0.25">
      <c r="A1631" s="75" t="str">
        <f>'Full Time Salary Rates'!N31</f>
        <v>2019 Syd Level 8 Step 1</v>
      </c>
      <c r="B1631" s="94">
        <f>'2019'!Y33</f>
        <v>132600.60858255194</v>
      </c>
      <c r="C1631" s="94">
        <f>'2019 (Cas)'!V37</f>
        <v>164475.28218865732</v>
      </c>
    </row>
    <row r="1632" spans="1:3" x14ac:dyDescent="0.25">
      <c r="A1632" s="75" t="str">
        <f>'Full Time Salary Rates'!N32</f>
        <v>2019 Syd Level 8 Step 2</v>
      </c>
      <c r="B1632" s="94">
        <f>'2019'!Y34</f>
        <v>136834.28248947105</v>
      </c>
      <c r="C1632" s="94">
        <f>'2019 (Cas)'!V38</f>
        <v>169725.96127052352</v>
      </c>
    </row>
    <row r="1633" spans="1:3" x14ac:dyDescent="0.25">
      <c r="A1633" s="75" t="str">
        <f>'Full Time Salary Rates'!N33</f>
        <v>2019 Syd Level 8 Step 3</v>
      </c>
      <c r="B1633" s="94">
        <f>'2019'!Y35</f>
        <v>141056.45879072862</v>
      </c>
      <c r="C1633" s="94">
        <f>'2019 (Cas)'!V39</f>
        <v>174964.09606789387</v>
      </c>
    </row>
    <row r="1634" spans="1:3" x14ac:dyDescent="0.25">
      <c r="A1634" s="75" t="str">
        <f>'Full Time Salary Rates'!N34</f>
        <v>2019 Syd Level 8 Step 4</v>
      </c>
      <c r="B1634" s="94">
        <f>'2019'!Y36</f>
        <v>145286.30016242727</v>
      </c>
      <c r="C1634" s="94">
        <f>'2019 (Cas)'!V40</f>
        <v>180209.39902783331</v>
      </c>
    </row>
    <row r="1635" spans="1:3" x14ac:dyDescent="0.25">
      <c r="A1635" s="75" t="str">
        <f>'Full Time Salary Rates'!N35</f>
        <v>2019 Syd Level 9 Step 1</v>
      </c>
      <c r="B1635" s="94">
        <f>'2019'!Y37</f>
        <v>154264.652672333</v>
      </c>
      <c r="C1635" s="94">
        <f>'2019 (Cas)'!V41</f>
        <v>191345.13957893121</v>
      </c>
    </row>
    <row r="1636" spans="1:3" x14ac:dyDescent="0.25">
      <c r="A1636" s="75" t="str">
        <f>'Full Time Salary Rates'!N36</f>
        <v>2019 Syd Level 9 Step 2</v>
      </c>
      <c r="B1636" s="94">
        <f>'2019'!Y38</f>
        <v>159009.33127531956</v>
      </c>
      <c r="C1636" s="94">
        <f>'2019 (Cas)'!V42</f>
        <v>197230.20104816285</v>
      </c>
    </row>
    <row r="1637" spans="1:3" x14ac:dyDescent="0.25">
      <c r="A1637" s="75" t="str">
        <f>'Full Time Salary Rates'!N37</f>
        <v>2019 Syd Level 9 Step 3</v>
      </c>
      <c r="B1637" s="94">
        <f>'2019'!Y39</f>
        <v>163759.11992526692</v>
      </c>
      <c r="C1637" s="94">
        <f>'2019 (Cas)'!V43</f>
        <v>203120.63863932132</v>
      </c>
    </row>
    <row r="1638" spans="1:3" x14ac:dyDescent="0.25">
      <c r="A1638" s="75" t="str">
        <f>'Full Time Salary Rates'!N38</f>
        <v>2019 Syd Level 9 Step 4</v>
      </c>
      <c r="B1638" s="94">
        <f>'2019'!Y40</f>
        <v>0</v>
      </c>
      <c r="C1638" s="94">
        <f>'2019 (Cas)'!V44</f>
        <v>0</v>
      </c>
    </row>
    <row r="1639" spans="1:3" x14ac:dyDescent="0.25">
      <c r="A1639" s="75" t="str">
        <f>'Full Time Salary Rates'!N39</f>
        <v>2019 Syd Level 10 (Award Base)</v>
      </c>
      <c r="B1639" s="94">
        <f>'2019'!Y41</f>
        <v>164926.76565578108</v>
      </c>
      <c r="C1639" s="94">
        <f>'2019 (Cas)'!V45</f>
        <v>204570.39951892188</v>
      </c>
    </row>
    <row r="1640" spans="1:3" x14ac:dyDescent="0.25">
      <c r="A1640" s="75" t="str">
        <f>'Full Time Salary Rates'!N40</f>
        <v>2019 Syd Level 10 Gr 1 Step 1</v>
      </c>
      <c r="B1640" s="94">
        <f>'2019'!Y42</f>
        <v>174252.60135901271</v>
      </c>
      <c r="C1640" s="94">
        <f>'2019 (Cas)'!V46</f>
        <v>216138.02186480816</v>
      </c>
    </row>
    <row r="1641" spans="1:3" x14ac:dyDescent="0.25">
      <c r="A1641" s="75" t="str">
        <f>'Full Time Salary Rates'!N41</f>
        <v>2019 Syd Level 10 Gr 1 Step 2</v>
      </c>
      <c r="B1641" s="94">
        <f>'2019'!Y43</f>
        <v>177709.54812790922</v>
      </c>
      <c r="C1641" s="94">
        <f>'2019 (Cas)'!V47</f>
        <v>220424.5830811304</v>
      </c>
    </row>
    <row r="1642" spans="1:3" x14ac:dyDescent="0.25">
      <c r="A1642" s="75" t="str">
        <f>'Full Time Salary Rates'!N42</f>
        <v>2019 Syd Level 10 Gr 1 Step 3</v>
      </c>
      <c r="B1642" s="94">
        <f>'2019'!Y44</f>
        <v>181161.38484984508</v>
      </c>
      <c r="C1642" s="94">
        <f>'2019 (Cas)'!V48</f>
        <v>224707.56021616806</v>
      </c>
    </row>
    <row r="1643" spans="1:3" x14ac:dyDescent="0.25">
      <c r="A1643" s="75" t="str">
        <f>'Full Time Salary Rates'!N43</f>
        <v>2019 Syd Level 10 Gr 2 Step 1</v>
      </c>
      <c r="B1643" s="94">
        <f>'2019'!Y45</f>
        <v>183283.33185026536</v>
      </c>
      <c r="C1643" s="94">
        <f>'2019 (Cas)'!V49</f>
        <v>227340.06791967023</v>
      </c>
    </row>
    <row r="1644" spans="1:3" x14ac:dyDescent="0.25">
      <c r="A1644" s="75" t="str">
        <f>'Full Time Salary Rates'!N44</f>
        <v>2019 Syd Level 10 Gr 2 Step 2</v>
      </c>
      <c r="B1644" s="94">
        <f>'2019'!Y46</f>
        <v>186922.96279800602</v>
      </c>
      <c r="C1644" s="94">
        <f>'2019 (Cas)'!V50</f>
        <v>231852.42625691911</v>
      </c>
    </row>
    <row r="1645" spans="1:3" x14ac:dyDescent="0.25">
      <c r="A1645" s="75" t="str">
        <f>'Full Time Salary Rates'!N45</f>
        <v>2019 Syd Level 10 Gr 2 Step 3</v>
      </c>
      <c r="B1645" s="94">
        <f>'2019'!Y47</f>
        <v>190507.66074091941</v>
      </c>
      <c r="C1645" s="94">
        <f>'2019 (Cas)'!V51</f>
        <v>236302.06317168841</v>
      </c>
    </row>
    <row r="1646" spans="1:3" x14ac:dyDescent="0.25">
      <c r="A1646" s="75" t="str">
        <f>'Full Time Salary Rates'!N46</f>
        <v>2019 Syd Level 10 Gr 3 Step 1</v>
      </c>
      <c r="B1646" s="94">
        <f>'2019'!Y48</f>
        <v>196313.95159998623</v>
      </c>
      <c r="C1646" s="94">
        <f>'2019 (Cas)'!V52</f>
        <v>243502.48247234998</v>
      </c>
    </row>
    <row r="1647" spans="1:3" x14ac:dyDescent="0.25">
      <c r="A1647" s="75" t="str">
        <f>'Full Time Salary Rates'!N47</f>
        <v>2019 Syd Level 10 Gr 3 Step 2</v>
      </c>
      <c r="B1647" s="94">
        <f>'2019'!Y49</f>
        <v>200216.74996620166</v>
      </c>
      <c r="C1647" s="94">
        <f>'2019 (Cas)'!V53</f>
        <v>248342.78424713522</v>
      </c>
    </row>
    <row r="1648" spans="1:3" x14ac:dyDescent="0.25">
      <c r="A1648" s="75" t="str">
        <f>'Full Time Salary Rates'!N48</f>
        <v>2019 Syd Level 10 Gr 3 Step 3</v>
      </c>
      <c r="B1648" s="94">
        <f>'2019'!Y50</f>
        <v>204123.38086763758</v>
      </c>
      <c r="C1648" s="94">
        <f>'2019 (Cas)'!V54</f>
        <v>253190.25418448955</v>
      </c>
    </row>
    <row r="1649" spans="1:3" x14ac:dyDescent="0.25">
      <c r="A1649" s="75" t="str">
        <f>'Full Time Salary Rates'!N49</f>
        <v>2019 Syd Level 10 Gr 4 Step 1</v>
      </c>
      <c r="B1649" s="94">
        <f>'2019'!Y51</f>
        <v>209349.68139666779</v>
      </c>
      <c r="C1649" s="94">
        <f>'2019 (Cas)'!V55</f>
        <v>259672.06518759878</v>
      </c>
    </row>
    <row r="1650" spans="1:3" x14ac:dyDescent="0.25">
      <c r="A1650" s="75" t="str">
        <f>'Full Time Salary Rates'!N50</f>
        <v>2019 Syd Level 10 Gr 4 Step 2</v>
      </c>
      <c r="B1650" s="94">
        <f>'2019'!Y52</f>
        <v>213513.09215787766</v>
      </c>
      <c r="C1650" s="94">
        <f>'2019 (Cas)'!V56</f>
        <v>264836.72631863586</v>
      </c>
    </row>
    <row r="1651" spans="1:3" x14ac:dyDescent="0.25">
      <c r="A1651" s="75" t="str">
        <f>'Full Time Salary Rates'!N51</f>
        <v>2019 Syd Level 10 Gr 4 Step 3</v>
      </c>
      <c r="B1651" s="94">
        <f>'2019'!Y53</f>
        <v>217681.61296604812</v>
      </c>
      <c r="C1651" s="94">
        <f>'2019 (Cas)'!V57</f>
        <v>270006.76357159979</v>
      </c>
    </row>
    <row r="1652" spans="1:3" x14ac:dyDescent="0.25">
      <c r="A1652" s="75" t="str">
        <f>'Full Time Salary Rates'!N52</f>
        <v>2019 Syd Level 10 Gr 5 Step 1</v>
      </c>
      <c r="B1652" s="94">
        <f>'2019'!Y54</f>
        <v>239811.94884099084</v>
      </c>
      <c r="C1652" s="94">
        <f>'2019 (Cas)'!V58</f>
        <v>297455.45008932851</v>
      </c>
    </row>
    <row r="1653" spans="1:3" x14ac:dyDescent="0.25">
      <c r="A1653" s="75" t="str">
        <f>'Full Time Salary Rates'!N53</f>
        <v>2019 Syd Level 10 Gr 5 Step 2</v>
      </c>
      <c r="B1653" s="94">
        <f>'2019'!Y55</f>
        <v>251577.83196794466</v>
      </c>
      <c r="C1653" s="94">
        <f>'2019 (Cas)'!V59</f>
        <v>312049.82908001752</v>
      </c>
    </row>
    <row r="1654" spans="1:3" x14ac:dyDescent="0.25">
      <c r="A1654" s="75" t="str">
        <f>'Full Time Salary Rates'!N54</f>
        <v>2019 Syd Level 10 Gr 5 Step 3</v>
      </c>
      <c r="B1654" s="94">
        <f>'2019'!Y56</f>
        <v>256612.50573594958</v>
      </c>
      <c r="C1654" s="94">
        <f>'2019 (Cas)'!V60</f>
        <v>318293.29867770418</v>
      </c>
    </row>
    <row r="1655" spans="1:3" x14ac:dyDescent="0.25">
      <c r="A1655" s="75" t="str">
        <f>'Full Time Salary Rates'!N55</f>
        <v>2019 Syd Level 10 Gr 5 Step 4</v>
      </c>
      <c r="B1655" s="94">
        <f>'2019'!Y57</f>
        <v>261458.10776640952</v>
      </c>
      <c r="C1655" s="94">
        <f>'2019 (Cas)'!V61</f>
        <v>324305.59503253736</v>
      </c>
    </row>
    <row r="1656" spans="1:3" x14ac:dyDescent="0.25">
      <c r="A1656" s="75" t="str">
        <f>'Full Time Salary Rates'!N56</f>
        <v>2019 Syd Level A Step 1</v>
      </c>
      <c r="B1656" s="94">
        <f>'2019'!Y58</f>
        <v>88299.056456981256</v>
      </c>
      <c r="C1656" s="94">
        <f>'2019 (Cas)'!V62</f>
        <v>109522.35589328922</v>
      </c>
    </row>
    <row r="1657" spans="1:3" x14ac:dyDescent="0.25">
      <c r="A1657" s="75" t="str">
        <f>'Full Time Salary Rates'!N57</f>
        <v>2019 Syd Level A Step 2</v>
      </c>
      <c r="B1657" s="94">
        <f>'2019'!Y59</f>
        <v>92969.639379038039</v>
      </c>
      <c r="C1657" s="94">
        <f>'2019 (Cas)'!V63</f>
        <v>115316.02328976488</v>
      </c>
    </row>
    <row r="1658" spans="1:3" x14ac:dyDescent="0.25">
      <c r="A1658" s="75" t="str">
        <f>'Full Time Salary Rates'!N58</f>
        <v>2019 Syd Level A Step 3</v>
      </c>
      <c r="B1658" s="94">
        <f>'2019'!Y60</f>
        <v>97682.38018852043</v>
      </c>
      <c r="C1658" s="94">
        <f>'2019 (Cas)'!V64</f>
        <v>121163.45190550873</v>
      </c>
    </row>
    <row r="1659" spans="1:3" x14ac:dyDescent="0.25">
      <c r="A1659" s="75" t="str">
        <f>'Full Time Salary Rates'!N59</f>
        <v>2019 Syd Level A Step 4</v>
      </c>
      <c r="B1659" s="94">
        <f>'2019'!Y61</f>
        <v>102405.34109192417</v>
      </c>
      <c r="C1659" s="94">
        <f>'2019 (Cas)'!V65</f>
        <v>127019.840724464</v>
      </c>
    </row>
    <row r="1660" spans="1:3" x14ac:dyDescent="0.25">
      <c r="A1660" s="75" t="str">
        <f>'Full Time Salary Rates'!N60</f>
        <v>2019 Syd Level A Step 5</v>
      </c>
      <c r="B1660" s="94">
        <f>'2019'!Y62</f>
        <v>106236.59880069016</v>
      </c>
      <c r="C1660" s="94">
        <f>'2019 (Cas)'!V66</f>
        <v>131772.33250777778</v>
      </c>
    </row>
    <row r="1661" spans="1:3" x14ac:dyDescent="0.25">
      <c r="A1661" s="75" t="str">
        <f>'Full Time Salary Rates'!N61</f>
        <v>2019 Syd Level A Step 6*</v>
      </c>
      <c r="B1661" s="94">
        <f>'2019'!Y63</f>
        <v>110070.41153293646</v>
      </c>
      <c r="C1661" s="94">
        <f>'2019 (Cas)'!V67</f>
        <v>136528.40837237606</v>
      </c>
    </row>
    <row r="1662" spans="1:3" x14ac:dyDescent="0.25">
      <c r="A1662" s="75" t="str">
        <f>'Full Time Salary Rates'!N62</f>
        <v>2019 Syd Level A Step 7</v>
      </c>
      <c r="B1662" s="94">
        <f>'2019'!Y64</f>
        <v>113904.2242651828</v>
      </c>
      <c r="C1662" s="94">
        <f>'2019 (Cas)'!V68</f>
        <v>141282.69219633209</v>
      </c>
    </row>
    <row r="1663" spans="1:3" x14ac:dyDescent="0.25">
      <c r="A1663" s="75" t="str">
        <f>'Full Time Salary Rates'!N63</f>
        <v>2019 Syd Level A Step 8</v>
      </c>
      <c r="B1663" s="94">
        <f>'2019'!Y65</f>
        <v>117732.92695046842</v>
      </c>
      <c r="C1663" s="94">
        <f>'2019 (Cas)'!V69</f>
        <v>146031.59989836125</v>
      </c>
    </row>
    <row r="1664" spans="1:3" x14ac:dyDescent="0.25">
      <c r="A1664" s="75" t="str">
        <f>'Full Time Salary Rates'!N64</f>
        <v>2019 Syd Level B Step 1</v>
      </c>
      <c r="B1664" s="94">
        <f>'2019'!Y66</f>
        <v>123633.75367830771</v>
      </c>
      <c r="C1664" s="94">
        <f>'2019 (Cas)'!V70</f>
        <v>153350.29388141306</v>
      </c>
    </row>
    <row r="1665" spans="1:3" x14ac:dyDescent="0.25">
      <c r="A1665" s="75" t="str">
        <f>'Full Time Salary Rates'!N65</f>
        <v>2019 Syd Level B Step 2</v>
      </c>
      <c r="B1665" s="94">
        <f>'2019'!Y67</f>
        <v>128057.77683451195</v>
      </c>
      <c r="C1665" s="94">
        <f>'2019 (Cas)'!V71</f>
        <v>158837.52232805963</v>
      </c>
    </row>
    <row r="1666" spans="1:3" x14ac:dyDescent="0.25">
      <c r="A1666" s="75" t="str">
        <f>'Full Time Salary Rates'!N66</f>
        <v>2019 Syd Level B Step 3</v>
      </c>
      <c r="B1666" s="94">
        <f>'2019'!Y68</f>
        <v>132474.13492027522</v>
      </c>
      <c r="C1666" s="94">
        <f>'2019 (Cas)'!V72</f>
        <v>164317.58261213708</v>
      </c>
    </row>
    <row r="1667" spans="1:3" x14ac:dyDescent="0.25">
      <c r="A1667" s="75" t="str">
        <f>'Full Time Salary Rates'!N67</f>
        <v>2019 Syd Level B Step 4</v>
      </c>
      <c r="B1667" s="94">
        <f>'2019'!Y69</f>
        <v>136899.43558821964</v>
      </c>
      <c r="C1667" s="94">
        <f>'2019 (Cas)'!V73</f>
        <v>169806.60309942591</v>
      </c>
    </row>
    <row r="1668" spans="1:3" x14ac:dyDescent="0.25">
      <c r="A1668" s="75" t="str">
        <f>'Full Time Salary Rates'!N68</f>
        <v>2019 Syd Level B Step 5</v>
      </c>
      <c r="B1668" s="94">
        <f>'2019'!Y70</f>
        <v>141318.34869746325</v>
      </c>
      <c r="C1668" s="94">
        <f>'2019 (Cas)'!V74</f>
        <v>175286.66338350333</v>
      </c>
    </row>
    <row r="1669" spans="1:3" x14ac:dyDescent="0.25">
      <c r="A1669" s="75" t="str">
        <f>'Full Time Salary Rates'!N69</f>
        <v>2019 Syd Level B Step 6</v>
      </c>
      <c r="B1669" s="94">
        <f>'2019'!Y71</f>
        <v>145747.48190062819</v>
      </c>
      <c r="C1669" s="94">
        <f>'2019 (Cas)'!V75</f>
        <v>180781.05999271906</v>
      </c>
    </row>
    <row r="1670" spans="1:3" x14ac:dyDescent="0.25">
      <c r="A1670" s="75" t="str">
        <f>'Full Time Salary Rates'!N70</f>
        <v>2019 Syd Level C Step 1</v>
      </c>
      <c r="B1670" s="94">
        <f>'2019'!Y72</f>
        <v>150163.83998639142</v>
      </c>
      <c r="C1670" s="94">
        <f>'2019 (Cas)'!V76</f>
        <v>186259.32823615428</v>
      </c>
    </row>
    <row r="1671" spans="1:3" x14ac:dyDescent="0.25">
      <c r="A1671" s="75" t="str">
        <f>'Full Time Salary Rates'!N71</f>
        <v>2019 Syd Level C Step 2</v>
      </c>
      <c r="B1671" s="94">
        <f>'2019'!Y73</f>
        <v>154587.86314259568</v>
      </c>
      <c r="C1671" s="94">
        <f>'2019 (Cas)'!V77</f>
        <v>191746.55668280087</v>
      </c>
    </row>
    <row r="1672" spans="1:3" x14ac:dyDescent="0.25">
      <c r="A1672" s="75" t="str">
        <f>'Full Time Salary Rates'!N72</f>
        <v>2019 Syd Level C Step 3</v>
      </c>
      <c r="B1672" s="94">
        <f>'2019'!Y74</f>
        <v>159005.49874009905</v>
      </c>
      <c r="C1672" s="94">
        <f>'2019 (Cas)'!V78</f>
        <v>197226.61696687836</v>
      </c>
    </row>
    <row r="1673" spans="1:3" x14ac:dyDescent="0.25">
      <c r="A1673" s="75" t="str">
        <f>'Full Time Salary Rates'!N73</f>
        <v>2019 Syd Level C Step 4</v>
      </c>
      <c r="B1673" s="94">
        <f>'2019'!Y75</f>
        <v>163433.3544315238</v>
      </c>
      <c r="C1673" s="94">
        <f>'2019 (Cas)'!V79</f>
        <v>202717.42949480945</v>
      </c>
    </row>
    <row r="1674" spans="1:3" x14ac:dyDescent="0.25">
      <c r="A1674" s="75" t="str">
        <f>'Full Time Salary Rates'!N74</f>
        <v>2019 Syd Level C Step 5</v>
      </c>
      <c r="B1674" s="94">
        <f>'2019'!Y76</f>
        <v>167852.26754076747</v>
      </c>
      <c r="C1674" s="94">
        <f>'2019 (Cas)'!V80</f>
        <v>208199.2818195291</v>
      </c>
    </row>
    <row r="1675" spans="1:3" x14ac:dyDescent="0.25">
      <c r="A1675" s="75" t="str">
        <f>'Full Time Salary Rates'!N75</f>
        <v>2019 Syd Level C Step 6</v>
      </c>
      <c r="B1675" s="94">
        <f>'2019'!Y77</f>
        <v>172277.56820871186</v>
      </c>
      <c r="C1675" s="94">
        <f>'2019 (Cas)'!V81</f>
        <v>213688.30230681796</v>
      </c>
    </row>
    <row r="1676" spans="1:3" x14ac:dyDescent="0.25">
      <c r="A1676" s="75" t="str">
        <f>'Full Time Salary Rates'!N76</f>
        <v>2019 Syd Level D Step 1</v>
      </c>
      <c r="B1676" s="94">
        <f>'2019'!Y78</f>
        <v>179651.36597296566</v>
      </c>
      <c r="C1676" s="94">
        <f>'2019 (Cas)'!V82</f>
        <v>222833.08570434817</v>
      </c>
    </row>
    <row r="1677" spans="1:3" x14ac:dyDescent="0.25">
      <c r="A1677" s="75" t="str">
        <f>'Full Time Salary Rates'!N77</f>
        <v>2019 Syd Level D Step 2</v>
      </c>
      <c r="B1677" s="94">
        <f>'2019'!Y79</f>
        <v>185539.41758340329</v>
      </c>
      <c r="C1677" s="94">
        <f>'2019 (Cas)'!V83</f>
        <v>230137.44336226175</v>
      </c>
    </row>
    <row r="1678" spans="1:3" x14ac:dyDescent="0.25">
      <c r="A1678" s="75" t="str">
        <f>'Full Time Salary Rates'!N78</f>
        <v>2019 Syd Level D Step 3</v>
      </c>
      <c r="B1678" s="94">
        <f>'2019'!Y80</f>
        <v>191435.13426428189</v>
      </c>
      <c r="C1678" s="94">
        <f>'2019 (Cas)'!V84</f>
        <v>237450.76122338674</v>
      </c>
    </row>
    <row r="1679" spans="1:3" x14ac:dyDescent="0.25">
      <c r="A1679" s="75" t="str">
        <f>'Full Time Salary Rates'!N79</f>
        <v>2019 Syd Level D Step 4</v>
      </c>
      <c r="B1679" s="94">
        <f>'2019'!Y81</f>
        <v>197332.12845690074</v>
      </c>
      <c r="C1679" s="94">
        <f>'2019 (Cas)'!V85</f>
        <v>244765.87112515396</v>
      </c>
    </row>
    <row r="1680" spans="1:3" x14ac:dyDescent="0.25">
      <c r="A1680" s="75" t="str">
        <f>'Full Time Salary Rates'!N80</f>
        <v>2019 Syd Level E Professor</v>
      </c>
      <c r="B1680" s="94">
        <f>'2019'!Y82</f>
        <v>229768.15153978436</v>
      </c>
      <c r="C1680" s="94">
        <f>'2019 (Cas)'!V86</f>
        <v>284997.18354423152</v>
      </c>
    </row>
    <row r="1681" spans="1:3" x14ac:dyDescent="0.25">
      <c r="A1681" s="75" t="str">
        <f>'Full Time Salary Rates'!O1</f>
        <v>2020 Syd Level 1 Step 1</v>
      </c>
      <c r="B1681" s="94">
        <f>'2020'!AA3</f>
        <v>62019.510988069254</v>
      </c>
      <c r="C1681" s="94">
        <f>'2020 (Cas)'!V5</f>
        <v>74900.844525000008</v>
      </c>
    </row>
    <row r="1682" spans="1:3" x14ac:dyDescent="0.25">
      <c r="A1682" s="75" t="str">
        <f>'Full Time Salary Rates'!O2</f>
        <v>2020 Syd Level 1 Step 2</v>
      </c>
      <c r="B1682" s="94">
        <f>'2020'!AA4</f>
        <v>63748.342709961114</v>
      </c>
      <c r="C1682" s="94">
        <f>'2020 (Cas)'!V6</f>
        <v>76988.751281249992</v>
      </c>
    </row>
    <row r="1683" spans="1:3" x14ac:dyDescent="0.25">
      <c r="A1683" s="75" t="str">
        <f>'Full Time Salary Rates'!O3</f>
        <v>2020 Syd Level 1 Step 3</v>
      </c>
      <c r="B1683" s="94">
        <f>'2020'!AA5</f>
        <v>65508.201562540213</v>
      </c>
      <c r="C1683" s="94">
        <f>'2020 (Cas)'!V7</f>
        <v>79114.129443750004</v>
      </c>
    </row>
    <row r="1684" spans="1:3" x14ac:dyDescent="0.25">
      <c r="A1684" s="75" t="str">
        <f>'Full Time Salary Rates'!O4</f>
        <v>2020 Syd Level 1 Step 4</v>
      </c>
      <c r="B1684" s="94">
        <f>'2020'!AA6</f>
        <v>67271.783670801757</v>
      </c>
      <c r="C1684" s="94">
        <f>'2020 (Cas)'!V8</f>
        <v>81244.004174999995</v>
      </c>
    </row>
    <row r="1685" spans="1:3" x14ac:dyDescent="0.25">
      <c r="A1685" s="75" t="str">
        <f>'Full Time Salary Rates'!O5</f>
        <v>2020 Syd Level 1 Step 5</v>
      </c>
      <c r="B1685" s="94">
        <f>'2020'!AA7</f>
        <v>69035.365779063301</v>
      </c>
      <c r="C1685" s="94">
        <f>'2020 (Cas)'!V9</f>
        <v>83373.87890625</v>
      </c>
    </row>
    <row r="1686" spans="1:3" x14ac:dyDescent="0.25">
      <c r="A1686" s="75" t="str">
        <f>'Full Time Salary Rates'!O6</f>
        <v>2020 Syd Level 1 Step 6</v>
      </c>
      <c r="B1686" s="94">
        <f>'2020'!AA8</f>
        <v>69961.215358769929</v>
      </c>
      <c r="C1686" s="94">
        <f>'2020 (Cas)'!V10</f>
        <v>84492.025668750008</v>
      </c>
    </row>
    <row r="1687" spans="1:3" x14ac:dyDescent="0.25">
      <c r="A1687" s="75" t="str">
        <f>'Full Time Salary Rates'!O7</f>
        <v>2020 Syd Level 2 Step 1</v>
      </c>
      <c r="B1687" s="94">
        <f>'2020'!AA9</f>
        <v>70889.547108931554</v>
      </c>
      <c r="C1687" s="94">
        <f>'2020 (Cas)'!V11</f>
        <v>85613.170143750016</v>
      </c>
    </row>
    <row r="1688" spans="1:3" x14ac:dyDescent="0.25">
      <c r="A1688" s="75" t="str">
        <f>'Full Time Salary Rates'!O8</f>
        <v>2020 Syd Level 2 Step 2</v>
      </c>
      <c r="B1688" s="94">
        <f>'2020'!AA10</f>
        <v>72676.709836515394</v>
      </c>
      <c r="C1688" s="94">
        <f>'2020 (Cas)'!V12</f>
        <v>87771.523143750004</v>
      </c>
    </row>
    <row r="1689" spans="1:3" x14ac:dyDescent="0.25">
      <c r="A1689" s="75" t="str">
        <f>'Full Time Salary Rates'!O9</f>
        <v>2020 Syd Level 2 Step 3</v>
      </c>
      <c r="B1689" s="94">
        <f>'2020'!AA11</f>
        <v>73782.516774207892</v>
      </c>
      <c r="C1689" s="94">
        <f>'2020 (Cas)'!V13</f>
        <v>89107.004062499997</v>
      </c>
    </row>
    <row r="1690" spans="1:3" x14ac:dyDescent="0.25">
      <c r="A1690" s="75" t="str">
        <f>'Full Time Salary Rates'!O10</f>
        <v>2020 Syd Level 3 Step 1</v>
      </c>
      <c r="B1690" s="94">
        <f>'2020'!AA12</f>
        <v>74882.118285762946</v>
      </c>
      <c r="C1690" s="94">
        <f>'2020 (Cas)'!V14</f>
        <v>90434.990699999995</v>
      </c>
    </row>
    <row r="1691" spans="1:3" x14ac:dyDescent="0.25">
      <c r="A1691" s="75" t="str">
        <f>'Full Time Salary Rates'!O11</f>
        <v>2020 Syd Level 3 Step 2</v>
      </c>
      <c r="B1691" s="94">
        <f>'2020'!AA13</f>
        <v>77080.080223645578</v>
      </c>
      <c r="C1691" s="94">
        <f>'2020 (Cas)'!V15</f>
        <v>93089.465118750013</v>
      </c>
    </row>
    <row r="1692" spans="1:3" x14ac:dyDescent="0.25">
      <c r="A1692" s="75" t="str">
        <f>'Full Time Salary Rates'!O12</f>
        <v>2020 Syd Level 3 Step 3</v>
      </c>
      <c r="B1692" s="94">
        <f>'2020'!AA14</f>
        <v>79286.729758120622</v>
      </c>
      <c r="C1692" s="94">
        <f>'2020 (Cas)'!V16</f>
        <v>95754.431531249997</v>
      </c>
    </row>
    <row r="1693" spans="1:3" x14ac:dyDescent="0.25">
      <c r="A1693" s="75" t="str">
        <f>'Full Time Salary Rates'!O13</f>
        <v>2020 Syd Level 3 Step 4</v>
      </c>
      <c r="B1693" s="94">
        <f>'2020'!AA15</f>
        <v>81485.93278123076</v>
      </c>
      <c r="C1693" s="94">
        <f>'2020 (Cas)'!V17</f>
        <v>98410.404806250008</v>
      </c>
    </row>
    <row r="1694" spans="1:3" x14ac:dyDescent="0.25">
      <c r="A1694" s="75" t="str">
        <f>'Full Time Salary Rates'!O14</f>
        <v>2020 Syd Level 3 Step 5</v>
      </c>
      <c r="B1694" s="94">
        <f>'2020'!AA16</f>
        <v>83687.617974795823</v>
      </c>
      <c r="C1694" s="94">
        <f>'2020 (Cas)'!V18</f>
        <v>101069.37579374999</v>
      </c>
    </row>
    <row r="1695" spans="1:3" x14ac:dyDescent="0.25">
      <c r="A1695" s="75" t="str">
        <f>'Full Time Salary Rates'!O15</f>
        <v>2020 Syd Level 4 Step 1</v>
      </c>
      <c r="B1695" s="94">
        <f>'2020'!AA17</f>
        <v>86065.537270664325</v>
      </c>
      <c r="C1695" s="94">
        <f>'2020 (Cas)'!V19</f>
        <v>103941.18436874999</v>
      </c>
    </row>
    <row r="1696" spans="1:3" x14ac:dyDescent="0.25">
      <c r="A1696" s="75" t="str">
        <f>'Full Time Salary Rates'!O16</f>
        <v>2020 Syd Level 4 Step 2</v>
      </c>
      <c r="B1696" s="94">
        <f>'2020'!AA18</f>
        <v>88473.242611992566</v>
      </c>
      <c r="C1696" s="94">
        <f>'2020 (Cas)'!V20</f>
        <v>106848.96549375</v>
      </c>
    </row>
    <row r="1697" spans="1:3" x14ac:dyDescent="0.25">
      <c r="A1697" s="75" t="str">
        <f>'Full Time Salary Rates'!O17</f>
        <v>2020 Syd Level 4 Step 3</v>
      </c>
      <c r="B1697" s="94">
        <f>'2020'!AA19</f>
        <v>90854.885163543528</v>
      </c>
      <c r="C1697" s="94">
        <f>'2020 (Cas)'!V21</f>
        <v>109725.2706375</v>
      </c>
    </row>
    <row r="1698" spans="1:3" x14ac:dyDescent="0.25">
      <c r="A1698" s="75" t="str">
        <f>'Full Time Salary Rates'!O18</f>
        <v>2020 Syd Level 4 Step 4</v>
      </c>
      <c r="B1698" s="94">
        <f>'2020'!AA20</f>
        <v>92423.616891089347</v>
      </c>
      <c r="C1698" s="94">
        <f>'2020 (Cas)'!V22</f>
        <v>111619.8249375</v>
      </c>
    </row>
    <row r="1699" spans="1:3" x14ac:dyDescent="0.25">
      <c r="A1699" s="75" t="str">
        <f>'Full Time Salary Rates'!O19</f>
        <v>2020 Syd Level 5 Step 1</v>
      </c>
      <c r="B1699" s="94">
        <f>'2020'!AA21</f>
        <v>93992.348618635166</v>
      </c>
      <c r="C1699" s="94">
        <f>'2020 (Cas)'!V23</f>
        <v>113514.37923749999</v>
      </c>
    </row>
    <row r="1700" spans="1:3" x14ac:dyDescent="0.25">
      <c r="A1700" s="75" t="str">
        <f>'Full Time Salary Rates'!O20</f>
        <v>2020 Syd Level 5 Step 2</v>
      </c>
      <c r="B1700" s="94">
        <f>'2020'!AA22</f>
        <v>97111.195795314459</v>
      </c>
      <c r="C1700" s="94">
        <f>'2020 (Cas)'!V24</f>
        <v>117281.00499374999</v>
      </c>
    </row>
    <row r="1701" spans="1:3" x14ac:dyDescent="0.25">
      <c r="A1701" s="75" t="str">
        <f>'Full Time Salary Rates'!O21</f>
        <v>2020 Syd Level 5 Step 3</v>
      </c>
      <c r="B1701" s="94">
        <f>'2020'!AA23</f>
        <v>100220.11429017388</v>
      </c>
      <c r="C1701" s="94">
        <f>'2020 (Cas)'!V25</f>
        <v>121035.63989999998</v>
      </c>
    </row>
    <row r="1702" spans="1:3" x14ac:dyDescent="0.25">
      <c r="A1702" s="75" t="str">
        <f>'Full Time Salary Rates'!O22</f>
        <v>2020 Syd Level 5 Step 4</v>
      </c>
      <c r="B1702" s="94">
        <f>'2020'!AA24</f>
        <v>103362.54208617544</v>
      </c>
      <c r="C1702" s="94">
        <f>'2020 (Cas)'!V26</f>
        <v>124830.743925</v>
      </c>
    </row>
    <row r="1703" spans="1:3" x14ac:dyDescent="0.25">
      <c r="A1703" s="75" t="str">
        <f>'Full Time Salary Rates'!O23</f>
        <v>2020 Syd Level 6 Step 1</v>
      </c>
      <c r="B1703" s="94">
        <f>'2020'!AA25</f>
        <v>110207.12711577606</v>
      </c>
      <c r="C1703" s="94">
        <f>'2020 (Cas)'!V27</f>
        <v>133096.93614374998</v>
      </c>
    </row>
    <row r="1704" spans="1:3" x14ac:dyDescent="0.25">
      <c r="A1704" s="75" t="str">
        <f>'Full Time Salary Rates'!O24</f>
        <v>2020 Syd Level 6 Step 2</v>
      </c>
      <c r="B1704" s="94">
        <f>'2020'!AA26</f>
        <v>113905.56109369262</v>
      </c>
      <c r="C1704" s="94">
        <f>'2020 (Cas)'!V28</f>
        <v>137563.52776875001</v>
      </c>
    </row>
    <row r="1705" spans="1:3" x14ac:dyDescent="0.25">
      <c r="A1705" s="75" t="str">
        <f>'Full Time Salary Rates'!O25</f>
        <v>2020 Syd Level 6 Step 3</v>
      </c>
      <c r="B1705" s="94">
        <f>'2020'!AA27</f>
        <v>117632.5400318414</v>
      </c>
      <c r="C1705" s="94">
        <f>'2020 (Cas)'!V29</f>
        <v>142064.59308750002</v>
      </c>
    </row>
    <row r="1706" spans="1:3" x14ac:dyDescent="0.25">
      <c r="A1706" s="75" t="str">
        <f>'Full Time Salary Rates'!O26</f>
        <v>2020 Syd Level 6 Step 4</v>
      </c>
      <c r="B1706" s="94">
        <f>'2020'!AA28</f>
        <v>119308.00508895128</v>
      </c>
      <c r="C1706" s="94">
        <f>'2020 (Cas)'!V30</f>
        <v>144088.04902500001</v>
      </c>
    </row>
    <row r="1707" spans="1:3" x14ac:dyDescent="0.25">
      <c r="A1707" s="75" t="str">
        <f>'Full Time Salary Rates'!O27</f>
        <v>2020 Syd Level 7 Step 1</v>
      </c>
      <c r="B1707" s="94">
        <f>'2020'!AA29</f>
        <v>120980.98797560614</v>
      </c>
      <c r="C1707" s="94">
        <f>'2020 (Cas)'!V31</f>
        <v>146108.50725</v>
      </c>
    </row>
    <row r="1708" spans="1:3" x14ac:dyDescent="0.25">
      <c r="A1708" s="75" t="str">
        <f>'Full Time Salary Rates'!O28</f>
        <v>2020 Syd Level 7 Step 2</v>
      </c>
      <c r="B1708" s="94">
        <f>'2020'!AA30</f>
        <v>124328.19483414339</v>
      </c>
      <c r="C1708" s="94">
        <f>'2020 (Cas)'!V32</f>
        <v>150150.92255624998</v>
      </c>
    </row>
    <row r="1709" spans="1:3" x14ac:dyDescent="0.25">
      <c r="A1709" s="75" t="str">
        <f>'Full Time Salary Rates'!O29</f>
        <v>2020 Syd Level 7 Step 3</v>
      </c>
      <c r="B1709" s="94">
        <f>'2020'!AA31</f>
        <v>127672.91952222562</v>
      </c>
      <c r="C1709" s="94">
        <f>'2020 (Cas)'!V33</f>
        <v>154190.34015</v>
      </c>
    </row>
    <row r="1710" spans="1:3" x14ac:dyDescent="0.25">
      <c r="A1710" s="75" t="str">
        <f>'Full Time Salary Rates'!O30</f>
        <v>2020 Syd Level 7 Step 4</v>
      </c>
      <c r="B1710" s="94">
        <f>'2020'!AA32</f>
        <v>131021.36746599036</v>
      </c>
      <c r="C1710" s="94">
        <f>'2020 (Cas)'!V34</f>
        <v>158234.25431250001</v>
      </c>
    </row>
    <row r="1711" spans="1:3" x14ac:dyDescent="0.25">
      <c r="A1711" s="75" t="str">
        <f>'Full Time Salary Rates'!O31</f>
        <v>2020 Syd Level 8 Step 1</v>
      </c>
      <c r="B1711" s="94">
        <f>'2020'!AA33</f>
        <v>135367.64793265608</v>
      </c>
      <c r="C1711" s="94">
        <f>'2020 (Cas)'!V35</f>
        <v>163483.24890000001</v>
      </c>
    </row>
    <row r="1712" spans="1:3" x14ac:dyDescent="0.25">
      <c r="A1712" s="75" t="str">
        <f>'Full Time Salary Rates'!O32</f>
        <v>2020 Syd Level 8 Step 2</v>
      </c>
      <c r="B1712" s="94">
        <f>'2020'!AA34</f>
        <v>139690.34777999949</v>
      </c>
      <c r="C1712" s="94">
        <f>'2020 (Cas)'!V36</f>
        <v>168703.76521875002</v>
      </c>
    </row>
    <row r="1713" spans="1:3" x14ac:dyDescent="0.25">
      <c r="A1713" s="75" t="str">
        <f>'Full Time Salary Rates'!O33</f>
        <v>2020 Syd Level 8 Step 3</v>
      </c>
      <c r="B1713" s="94">
        <f>'2020'!AA35</f>
        <v>143999.39568984054</v>
      </c>
      <c r="C1713" s="94">
        <f>'2020 (Cas)'!V37</f>
        <v>173907.79411875003</v>
      </c>
    </row>
    <row r="1714" spans="1:3" x14ac:dyDescent="0.25">
      <c r="A1714" s="75" t="str">
        <f>'Full Time Salary Rates'!O34</f>
        <v>2020 Syd Level 8 Step 4</v>
      </c>
      <c r="B1714" s="94">
        <f>'2020'!AA36</f>
        <v>148317.13119627399</v>
      </c>
      <c r="C1714" s="94">
        <f>'2020 (Cas)'!V38</f>
        <v>179122.31501250001</v>
      </c>
    </row>
    <row r="1715" spans="1:3" x14ac:dyDescent="0.25">
      <c r="A1715" s="75" t="str">
        <f>'Full Time Salary Rates'!O35</f>
        <v>2020 Syd Level 9 Step 1</v>
      </c>
      <c r="B1715" s="94">
        <f>'2020'!AA37</f>
        <v>157482.54560127863</v>
      </c>
      <c r="C1715" s="94">
        <f>'2020 (Cas)'!V39</f>
        <v>190191.36841875003</v>
      </c>
    </row>
    <row r="1716" spans="1:3" x14ac:dyDescent="0.25">
      <c r="A1716" s="75" t="str">
        <f>'Full Time Salary Rates'!O36</f>
        <v>2020 Syd Level 9 Step 2</v>
      </c>
      <c r="B1716" s="94">
        <f>'2020'!AA38</f>
        <v>162327.74232939482</v>
      </c>
      <c r="C1716" s="94">
        <f>'2020 (Cas)'!V40</f>
        <v>196042.90321875</v>
      </c>
    </row>
    <row r="1717" spans="1:3" x14ac:dyDescent="0.25">
      <c r="A1717" s="75" t="str">
        <f>'Full Time Salary Rates'!O37</f>
        <v>2020 Syd Level 9 Step 3</v>
      </c>
      <c r="B1717" s="94">
        <f>'2020'!AA39</f>
        <v>167176.66231319346</v>
      </c>
      <c r="C1717" s="94">
        <f>'2020 (Cas)'!V41</f>
        <v>201898.93458750006</v>
      </c>
    </row>
    <row r="1718" spans="1:3" x14ac:dyDescent="0.25">
      <c r="A1718" s="75" t="str">
        <f>'Full Time Salary Rates'!O38</f>
        <v>2020 Syd Level 9 Step 4</v>
      </c>
      <c r="B1718" s="94">
        <f>'2020'!AA40</f>
        <v>0</v>
      </c>
      <c r="C1718" s="94">
        <f>'2020 (Cas)'!V42</f>
        <v>0</v>
      </c>
    </row>
    <row r="1719" spans="1:3" x14ac:dyDescent="0.25">
      <c r="A1719" s="75" t="str">
        <f>'Full Time Salary Rates'!O39</f>
        <v>2020 Syd Level 10 (Award Base)</v>
      </c>
      <c r="B1719" s="94">
        <f>'2020'!AA41</f>
        <v>168369.34521681018</v>
      </c>
      <c r="C1719" s="94">
        <f>'2020 (Cas)'!V43</f>
        <v>203339.33544375002</v>
      </c>
    </row>
    <row r="1720" spans="1:3" x14ac:dyDescent="0.25">
      <c r="A1720" s="75" t="str">
        <f>'Full Time Salary Rates'!O40</f>
        <v>2020 Syd Level 10 Gr 1 Step 1</v>
      </c>
      <c r="B1720" s="94">
        <f>'2020'!AA42</f>
        <v>177888.46891164908</v>
      </c>
      <c r="C1720" s="94">
        <f>'2020 (Cas)'!V44</f>
        <v>214835.56288124999</v>
      </c>
    </row>
    <row r="1721" spans="1:3" x14ac:dyDescent="0.25">
      <c r="A1721" s="75" t="str">
        <f>'Full Time Salary Rates'!O41</f>
        <v>2020 Syd Level 10 Gr 1 Step 2</v>
      </c>
      <c r="B1721" s="94">
        <f>'2020'!AA43</f>
        <v>181418.11529862721</v>
      </c>
      <c r="C1721" s="94">
        <f>'2020 (Cas)'!V45</f>
        <v>219098.31005625005</v>
      </c>
    </row>
    <row r="1722" spans="1:3" x14ac:dyDescent="0.25">
      <c r="A1722" s="75" t="str">
        <f>'Full Time Salary Rates'!O42</f>
        <v>2020 Syd Level 10 Gr 1 Step 3</v>
      </c>
      <c r="B1722" s="94">
        <f>'2020'!AA44</f>
        <v>184941.55625946788</v>
      </c>
      <c r="C1722" s="94">
        <f>'2020 (Cas)'!V46</f>
        <v>223353.56295000002</v>
      </c>
    </row>
    <row r="1723" spans="1:3" x14ac:dyDescent="0.25">
      <c r="A1723" s="75" t="str">
        <f>'Full Time Salary Rates'!O43</f>
        <v>2020 Syd Level 10 Gr 2 Step 1</v>
      </c>
      <c r="B1723" s="94">
        <f>'2020'!AA45</f>
        <v>187107.2499814358</v>
      </c>
      <c r="C1723" s="94">
        <f>'2020 (Cas)'!V47</f>
        <v>225969.06710624998</v>
      </c>
    </row>
    <row r="1724" spans="1:3" x14ac:dyDescent="0.25">
      <c r="A1724" s="75" t="str">
        <f>'Full Time Salary Rates'!O44</f>
        <v>2020 Syd Level 10 Gr 2 Step 2</v>
      </c>
      <c r="B1724" s="94">
        <f>'2020'!AA46</f>
        <v>190824.30023776466</v>
      </c>
      <c r="C1724" s="94">
        <f>'2020 (Cas)'!V48</f>
        <v>230458.14157500002</v>
      </c>
    </row>
    <row r="1725" spans="1:3" x14ac:dyDescent="0.25">
      <c r="A1725" s="75" t="str">
        <f>'Full Time Salary Rates'!O45</f>
        <v>2020 Syd Level 10 Gr 2 Step 3</v>
      </c>
      <c r="B1725" s="94">
        <f>'2020'!AA47</f>
        <v>194483.01948840159</v>
      </c>
      <c r="C1725" s="94">
        <f>'2020 (Cas)'!V49</f>
        <v>234876.76980000001</v>
      </c>
    </row>
    <row r="1726" spans="1:3" x14ac:dyDescent="0.25">
      <c r="A1726" s="75" t="str">
        <f>'Full Time Salary Rates'!O46</f>
        <v>2020 Syd Level 10 Gr 3 Step 1</v>
      </c>
      <c r="B1726" s="94">
        <f>'2020'!AA48</f>
        <v>200410.44253488799</v>
      </c>
      <c r="C1726" s="94">
        <f>'2020 (Cas)'!V50</f>
        <v>242035.30725000001</v>
      </c>
    </row>
    <row r="1727" spans="1:3" x14ac:dyDescent="0.25">
      <c r="A1727" s="75" t="str">
        <f>'Full Time Salary Rates'!O47</f>
        <v>2020 Syd Level 10 Gr 3 Step 2</v>
      </c>
      <c r="B1727" s="94">
        <f>'2020'!AA49</f>
        <v>204394.32611512693</v>
      </c>
      <c r="C1727" s="94">
        <f>'2020 (Cas)'!V51</f>
        <v>246846.6358125</v>
      </c>
    </row>
    <row r="1728" spans="1:3" x14ac:dyDescent="0.25">
      <c r="A1728" s="75" t="str">
        <f>'Full Time Salary Rates'!O48</f>
        <v>2020 Syd Level 10 Gr 3 Step 3</v>
      </c>
      <c r="B1728" s="94">
        <f>'2020'!AA50</f>
        <v>208383.17403627589</v>
      </c>
      <c r="C1728" s="94">
        <f>'2020 (Cas)'!V52</f>
        <v>251663.95979999998</v>
      </c>
    </row>
    <row r="1729" spans="1:3" x14ac:dyDescent="0.25">
      <c r="A1729" s="75" t="str">
        <f>'Full Time Salary Rates'!O49</f>
        <v>2020 Syd Level 10 Gr 4 Step 1</v>
      </c>
      <c r="B1729" s="94">
        <f>'2020'!AA51</f>
        <v>213718.59942925017</v>
      </c>
      <c r="C1729" s="94">
        <f>'2020 (Cas)'!V53</f>
        <v>258107.54281875002</v>
      </c>
    </row>
    <row r="1730" spans="1:3" x14ac:dyDescent="0.25">
      <c r="A1730" s="75" t="str">
        <f>'Full Time Salary Rates'!O50</f>
        <v>2020 Syd Level 10 Gr 4 Step 2</v>
      </c>
      <c r="B1730" s="94">
        <f>'2020'!AA52</f>
        <v>217969.31633339924</v>
      </c>
      <c r="C1730" s="94">
        <f>'2020 (Cas)'!V54</f>
        <v>263241.12547500001</v>
      </c>
    </row>
    <row r="1731" spans="1:3" x14ac:dyDescent="0.25">
      <c r="A1731" s="75" t="str">
        <f>'Full Time Salary Rates'!O51</f>
        <v>2020 Syd Level 10 Gr 4 Step 3</v>
      </c>
      <c r="B1731" s="94">
        <f>'2020'!AA53</f>
        <v>222223.75649323073</v>
      </c>
      <c r="C1731" s="94">
        <f>'2020 (Cas)'!V55</f>
        <v>268379.2047</v>
      </c>
    </row>
    <row r="1732" spans="1:3" x14ac:dyDescent="0.25">
      <c r="A1732" s="75" t="str">
        <f>'Full Time Salary Rates'!O52</f>
        <v>2020 Syd Level 10 Gr 5 Step 1</v>
      </c>
      <c r="B1732" s="94">
        <f>'2020'!AA54</f>
        <v>244816.47197443648</v>
      </c>
      <c r="C1732" s="94">
        <f>'2020 (Cas)'!V56</f>
        <v>295664.383875</v>
      </c>
    </row>
    <row r="1733" spans="1:3" x14ac:dyDescent="0.25">
      <c r="A1733" s="75" t="str">
        <f>'Full Time Salary Rates'!O53</f>
        <v>2020 Syd Level 10 Gr 5 Step 2</v>
      </c>
      <c r="B1733" s="94">
        <f>'2020'!AA55</f>
        <v>256827.69480607289</v>
      </c>
      <c r="C1733" s="94">
        <f>'2020 (Cas)'!V57</f>
        <v>310170.31466250005</v>
      </c>
    </row>
    <row r="1734" spans="1:3" x14ac:dyDescent="0.25">
      <c r="A1734" s="75" t="str">
        <f>'Full Time Salary Rates'!O54</f>
        <v>2020 Syd Level 10 Gr 5 Step 3</v>
      </c>
      <c r="B1734" s="94">
        <f>'2020'!AA56</f>
        <v>261967.02873310391</v>
      </c>
      <c r="C1734" s="94">
        <f>'2020 (Cas)'!V58</f>
        <v>316377.07839375001</v>
      </c>
    </row>
    <row r="1735" spans="1:3" x14ac:dyDescent="0.25">
      <c r="A1735" s="75" t="str">
        <f>'Full Time Salary Rates'!O55</f>
        <v>2020 Syd Level 10 Gr 5 Step 4</v>
      </c>
      <c r="B1735" s="94">
        <f>'2020'!AA57</f>
        <v>266913.99444987415</v>
      </c>
      <c r="C1735" s="94">
        <f>'2020 (Cas)'!V59</f>
        <v>322351.51940624998</v>
      </c>
    </row>
    <row r="1736" spans="1:3" x14ac:dyDescent="0.25">
      <c r="A1736" s="75" t="str">
        <f>'Full Time Salary Rates'!O56</f>
        <v>2020 Syd Level A Step 1</v>
      </c>
      <c r="B1736" s="94">
        <f>'2020'!AA58</f>
        <v>90028.137795117669</v>
      </c>
      <c r="C1736" s="94">
        <f>'2020 (Cas)'!V60</f>
        <v>108863.42829375001</v>
      </c>
    </row>
    <row r="1737" spans="1:3" x14ac:dyDescent="0.25">
      <c r="A1737" s="75" t="str">
        <f>'Full Time Salary Rates'!O57</f>
        <v>2020 Syd Level A Step 2</v>
      </c>
      <c r="B1737" s="94">
        <f>'2020'!AA59</f>
        <v>94790.40329344265</v>
      </c>
      <c r="C1737" s="94">
        <f>'2020 (Cas)'!V61</f>
        <v>114622.03400625002</v>
      </c>
    </row>
    <row r="1738" spans="1:3" x14ac:dyDescent="0.25">
      <c r="A1738" s="75" t="str">
        <f>'Full Time Salary Rates'!O58</f>
        <v>2020 Syd Level A Step 3</v>
      </c>
      <c r="B1738" s="94">
        <f>'2020'!AA60</f>
        <v>99594.812734230698</v>
      </c>
      <c r="C1738" s="94">
        <f>'2020 (Cas)'!V62</f>
        <v>120431.60083124998</v>
      </c>
    </row>
    <row r="1739" spans="1:3" x14ac:dyDescent="0.25">
      <c r="A1739" s="75" t="str">
        <f>'Full Time Salary Rates'!O59</f>
        <v>2020 Syd Level A Step 4</v>
      </c>
      <c r="B1739" s="94">
        <f>'2020'!AA61</f>
        <v>104410.37792449426</v>
      </c>
      <c r="C1739" s="94">
        <f>'2020 (Cas)'!V63</f>
        <v>126254.6573625</v>
      </c>
    </row>
    <row r="1740" spans="1:3" x14ac:dyDescent="0.25">
      <c r="A1740" s="75" t="str">
        <f>'Full Time Salary Rates'!O60</f>
        <v>2020 Syd Level A Step 5</v>
      </c>
      <c r="B1740" s="94">
        <f>'2020'!AA62</f>
        <v>108316.12976864367</v>
      </c>
      <c r="C1740" s="94">
        <f>'2020 (Cas)'!V64</f>
        <v>130977.55340625001</v>
      </c>
    </row>
    <row r="1741" spans="1:3" x14ac:dyDescent="0.25">
      <c r="A1741" s="75" t="str">
        <f>'Full Time Salary Rates'!O61</f>
        <v>2020 Syd Level A Step 6*</v>
      </c>
      <c r="B1741" s="94">
        <f>'2020'!AA63</f>
        <v>112225.6001959516</v>
      </c>
      <c r="C1741" s="94">
        <f>'2020 (Cas)'!V65</f>
        <v>135704.94601874999</v>
      </c>
    </row>
    <row r="1742" spans="1:3" x14ac:dyDescent="0.25">
      <c r="A1742" s="75" t="str">
        <f>'Full Time Salary Rates'!O62</f>
        <v>2020 Syd Level A Step 7</v>
      </c>
      <c r="B1742" s="94">
        <f>'2020'!AA64</f>
        <v>116133.83109553999</v>
      </c>
      <c r="C1742" s="94">
        <f>'2020 (Cas)'!V66</f>
        <v>140430.839775</v>
      </c>
    </row>
    <row r="1743" spans="1:3" x14ac:dyDescent="0.25">
      <c r="A1743" s="75" t="str">
        <f>'Full Time Salary Rates'!O63</f>
        <v>2020 Syd Level A Step 8</v>
      </c>
      <c r="B1743" s="94">
        <f>'2020'!AA65</f>
        <v>120038.34341196988</v>
      </c>
      <c r="C1743" s="94">
        <f>'2020 (Cas)'!V67</f>
        <v>145152.2369625</v>
      </c>
    </row>
    <row r="1744" spans="1:3" x14ac:dyDescent="0.25">
      <c r="A1744" s="75" t="str">
        <f>'Full Time Salary Rates'!O64</f>
        <v>2020 Syd Level B Step 1</v>
      </c>
      <c r="B1744" s="94">
        <f>'2020'!AA66</f>
        <v>126055.01096243045</v>
      </c>
      <c r="C1744" s="94">
        <f>'2020 (Cas)'!V68</f>
        <v>152427.68520000001</v>
      </c>
    </row>
    <row r="1745" spans="1:3" x14ac:dyDescent="0.25">
      <c r="A1745" s="75" t="str">
        <f>'Full Time Salary Rates'!O65</f>
        <v>2020 Syd Level B Step 2</v>
      </c>
      <c r="B1745" s="94">
        <f>'2020'!AA67</f>
        <v>130565.65233369662</v>
      </c>
      <c r="C1745" s="94">
        <f>'2020 (Cas)'!V69</f>
        <v>157882.02309375</v>
      </c>
    </row>
    <row r="1746" spans="1:3" x14ac:dyDescent="0.25">
      <c r="A1746" s="75" t="str">
        <f>'Full Time Salary Rates'!O66</f>
        <v>2020 Syd Level B Step 3</v>
      </c>
      <c r="B1746" s="94">
        <f>'2020'!AA68</f>
        <v>135068.85653864581</v>
      </c>
      <c r="C1746" s="94">
        <f>'2020 (Cas)'!V70</f>
        <v>163327.36784999998</v>
      </c>
    </row>
    <row r="1747" spans="1:3" x14ac:dyDescent="0.25">
      <c r="A1747" s="75" t="str">
        <f>'Full Time Salary Rates'!O67</f>
        <v>2020 Syd Level B Step 4</v>
      </c>
      <c r="B1747" s="94">
        <f>'2020'!AA69</f>
        <v>139580.73743763144</v>
      </c>
      <c r="C1747" s="94">
        <f>'2020 (Cas)'!V71</f>
        <v>168783.20460000003</v>
      </c>
    </row>
    <row r="1748" spans="1:3" x14ac:dyDescent="0.25">
      <c r="A1748" s="75" t="str">
        <f>'Full Time Salary Rates'!O68</f>
        <v>2020 Syd Level B Step 5</v>
      </c>
      <c r="B1748" s="94">
        <f>'2020'!AA70</f>
        <v>144085.18117030011</v>
      </c>
      <c r="C1748" s="94">
        <f>'2020 (Cas)'!V72</f>
        <v>174230.0482125</v>
      </c>
    </row>
    <row r="1749" spans="1:3" x14ac:dyDescent="0.25">
      <c r="A1749" s="75" t="str">
        <f>'Full Time Salary Rates'!O69</f>
        <v>2020 Syd Level B Step 6</v>
      </c>
      <c r="B1749" s="94">
        <f>'2020'!AA71</f>
        <v>148602.02018016379</v>
      </c>
      <c r="C1749" s="94">
        <f>'2020 (Cas)'!V73</f>
        <v>179691.88038749999</v>
      </c>
    </row>
    <row r="1750" spans="1:3" x14ac:dyDescent="0.25">
      <c r="A1750" s="75" t="str">
        <f>'Full Time Salary Rates'!O70</f>
        <v>2020 Syd Level C Step 1</v>
      </c>
      <c r="B1750" s="94">
        <f>'2020'!AA72</f>
        <v>153105.22438511296</v>
      </c>
      <c r="C1750" s="94">
        <f>'2020 (Cas)'!V74</f>
        <v>185137.22514374999</v>
      </c>
    </row>
    <row r="1751" spans="1:3" x14ac:dyDescent="0.25">
      <c r="A1751" s="75" t="str">
        <f>'Full Time Salary Rates'!O71</f>
        <v>2020 Syd Level C Step 2</v>
      </c>
      <c r="B1751" s="94">
        <f>'2020'!AA73</f>
        <v>157614.62622865962</v>
      </c>
      <c r="C1751" s="94">
        <f>'2020 (Cas)'!V75</f>
        <v>190590.06418125</v>
      </c>
    </row>
    <row r="1752" spans="1:3" x14ac:dyDescent="0.25">
      <c r="A1752" s="75" t="str">
        <f>'Full Time Salary Rates'!O72</f>
        <v>2020 Syd Level C Step 3</v>
      </c>
      <c r="B1752" s="94">
        <f>'2020'!AA74</f>
        <v>162120.3094890478</v>
      </c>
      <c r="C1752" s="94">
        <f>'2020 (Cas)'!V76</f>
        <v>196038.40664999999</v>
      </c>
    </row>
    <row r="1753" spans="1:3" x14ac:dyDescent="0.25">
      <c r="A1753" s="75" t="str">
        <f>'Full Time Salary Rates'!O73</f>
        <v>2020 Syd Level C Step 4</v>
      </c>
      <c r="B1753" s="94">
        <f>'2020'!AA75</f>
        <v>166634.66944347249</v>
      </c>
      <c r="C1753" s="94">
        <f>'2020 (Cas)'!V77</f>
        <v>201497.24111250002</v>
      </c>
    </row>
    <row r="1754" spans="1:3" x14ac:dyDescent="0.25">
      <c r="A1754" s="75" t="str">
        <f>'Full Time Salary Rates'!O74</f>
        <v>2020 Syd Level C Step 5</v>
      </c>
      <c r="B1754" s="94">
        <f>'2020'!AA76</f>
        <v>171139.11317614114</v>
      </c>
      <c r="C1754" s="94">
        <f>'2020 (Cas)'!V78</f>
        <v>206944.08472499999</v>
      </c>
    </row>
    <row r="1755" spans="1:3" x14ac:dyDescent="0.25">
      <c r="A1755" s="75" t="str">
        <f>'Full Time Salary Rates'!O75</f>
        <v>2020 Syd Level C Step 6</v>
      </c>
      <c r="B1755" s="94">
        <f>'2020'!AA77</f>
        <v>175652.23360284633</v>
      </c>
      <c r="C1755" s="94">
        <f>'2020 (Cas)'!V79</f>
        <v>212401.42033125</v>
      </c>
    </row>
    <row r="1756" spans="1:3" x14ac:dyDescent="0.25">
      <c r="A1756" s="75" t="str">
        <f>'Full Time Salary Rates'!O76</f>
        <v>2020 Syd Level D Step 1</v>
      </c>
      <c r="B1756" s="94">
        <f>'2020'!AA78</f>
        <v>183169.96922162329</v>
      </c>
      <c r="C1756" s="94">
        <f>'2020 (Cas)'!V80</f>
        <v>221491.98348749999</v>
      </c>
    </row>
    <row r="1757" spans="1:3" x14ac:dyDescent="0.25">
      <c r="A1757" s="75" t="str">
        <f>'Full Time Salary Rates'!O77</f>
        <v>2020 Syd Level D Step 2</v>
      </c>
      <c r="B1757" s="94">
        <f>'2020'!AA79</f>
        <v>189174.24149488879</v>
      </c>
      <c r="C1757" s="94">
        <f>'2020 (Cas)'!V81</f>
        <v>228752.44316250001</v>
      </c>
    </row>
    <row r="1758" spans="1:3" x14ac:dyDescent="0.25">
      <c r="A1758" s="75" t="str">
        <f>'Full Time Salary Rates'!O78</f>
        <v>2020 Syd Level D Step 3</v>
      </c>
      <c r="B1758" s="94">
        <f>'2020'!AA80</f>
        <v>195184.71140675189</v>
      </c>
      <c r="C1758" s="94">
        <f>'2020 (Cas)'!V82</f>
        <v>236020.39711875</v>
      </c>
    </row>
    <row r="1759" spans="1:3" x14ac:dyDescent="0.25">
      <c r="A1759" s="75" t="str">
        <f>'Full Time Salary Rates'!O79</f>
        <v>2020 Syd Level D Step 4</v>
      </c>
      <c r="B1759" s="94">
        <f>'2020'!AA81</f>
        <v>201197.66037405396</v>
      </c>
      <c r="C1759" s="94">
        <f>'2020 (Cas)'!V83</f>
        <v>243291.3487875</v>
      </c>
    </row>
    <row r="1760" spans="1:3" x14ac:dyDescent="0.25">
      <c r="A1760" s="75" t="str">
        <f>'Full Time Salary Rates'!O80</f>
        <v>2020 Syd Level E Professor</v>
      </c>
      <c r="B1760" s="94">
        <f>'2020'!AA82</f>
        <v>234268.2599303555</v>
      </c>
      <c r="C1760" s="94">
        <f>'2020 (Cas)'!V84</f>
        <v>283280.83353749994</v>
      </c>
    </row>
    <row r="1761" spans="1:3" x14ac:dyDescent="0.25">
      <c r="A1761" s="75" t="s">
        <v>1099</v>
      </c>
      <c r="B1761" s="94">
        <f>'2021'!AA3</f>
        <v>63397.046531744592</v>
      </c>
      <c r="C1761" s="94">
        <f>'2021 (Cas)'!V5</f>
        <v>76566.828238874994</v>
      </c>
    </row>
    <row r="1762" spans="1:3" x14ac:dyDescent="0.25">
      <c r="A1762" s="75" t="s">
        <v>1100</v>
      </c>
      <c r="B1762" s="94">
        <f>'2021'!AA4</f>
        <v>65164.277897683918</v>
      </c>
      <c r="C1762" s="94">
        <f>'2021 (Cas)'!V6</f>
        <v>78701.175307968748</v>
      </c>
    </row>
    <row r="1763" spans="1:3" x14ac:dyDescent="0.25">
      <c r="A1763" s="75" t="s">
        <v>1101</v>
      </c>
      <c r="B1763" s="94">
        <f>'2021'!AA5</f>
        <v>66963.225548008384</v>
      </c>
      <c r="C1763" s="94">
        <f>'2021 (Cas)'!V7</f>
        <v>80873.827241906256</v>
      </c>
    </row>
    <row r="1764" spans="1:3" x14ac:dyDescent="0.25">
      <c r="A1764" s="75" t="s">
        <v>1102</v>
      </c>
      <c r="B1764" s="94">
        <f>'2021'!AA6</f>
        <v>68765.979152459055</v>
      </c>
      <c r="C1764" s="94">
        <f>'2021 (Cas)'!V8</f>
        <v>83051.075759625004</v>
      </c>
    </row>
    <row r="1765" spans="1:3" x14ac:dyDescent="0.25">
      <c r="A1765" s="75" t="s">
        <v>1103</v>
      </c>
      <c r="B1765" s="94">
        <f>'2021'!AA7</f>
        <v>70568.732756909725</v>
      </c>
      <c r="C1765" s="94">
        <f>'2021 (Cas)'!V9</f>
        <v>85228.324277343752</v>
      </c>
    </row>
    <row r="1766" spans="1:3" x14ac:dyDescent="0.25">
      <c r="A1766" s="75" t="s">
        <v>1104</v>
      </c>
      <c r="B1766" s="94">
        <f>'2021'!AA8</f>
        <v>71515.146682961946</v>
      </c>
      <c r="C1766" s="94">
        <f>'2021 (Cas)'!V10</f>
        <v>86371.341444281265</v>
      </c>
    </row>
    <row r="1767" spans="1:3" x14ac:dyDescent="0.25">
      <c r="A1767" s="75" t="s">
        <v>1105</v>
      </c>
      <c r="B1767" s="94">
        <f>'2021'!AA9</f>
        <v>72464.097911764969</v>
      </c>
      <c r="C1767" s="94">
        <f>'2021 (Cas)'!V11</f>
        <v>87517.423000406241</v>
      </c>
    </row>
    <row r="1768" spans="1:3" x14ac:dyDescent="0.25">
      <c r="A1768" s="75" t="s">
        <v>1106</v>
      </c>
      <c r="B1768" s="94">
        <f>'2021'!AA10</f>
        <v>74290.955892348356</v>
      </c>
      <c r="C1768" s="94">
        <f>'2021 (Cas)'!V12</f>
        <v>89723.783215406234</v>
      </c>
    </row>
    <row r="1769" spans="1:3" x14ac:dyDescent="0.25">
      <c r="A1769" s="75" t="s">
        <v>1107</v>
      </c>
      <c r="B1769" s="94">
        <f>'2021'!AA11</f>
        <v>75421.324267834294</v>
      </c>
      <c r="C1769" s="94">
        <f>'2021 (Cas)'!V13</f>
        <v>91088.968598437496</v>
      </c>
    </row>
    <row r="1770" spans="1:3" x14ac:dyDescent="0.25">
      <c r="A1770" s="75" t="s">
        <v>1108</v>
      </c>
      <c r="B1770" s="94">
        <f>'2021'!AA12</f>
        <v>76545.349386443238</v>
      </c>
      <c r="C1770" s="94">
        <f>'2021 (Cas)'!V14</f>
        <v>92446.49300849998</v>
      </c>
    </row>
    <row r="1771" spans="1:3" x14ac:dyDescent="0.25">
      <c r="A1771" s="75" t="s">
        <v>1109</v>
      </c>
      <c r="B1771" s="94">
        <f>'2021'!AA13</f>
        <v>78792.130972285726</v>
      </c>
      <c r="C1771" s="94">
        <f>'2021 (Cas)'!V15</f>
        <v>95160.009634031245</v>
      </c>
    </row>
    <row r="1772" spans="1:3" x14ac:dyDescent="0.25">
      <c r="A1772" s="75" t="s">
        <v>1110</v>
      </c>
      <c r="B1772" s="94">
        <f>'2021'!AA14</f>
        <v>81047.793117756024</v>
      </c>
      <c r="C1772" s="94">
        <f>'2021 (Cas)'!V16</f>
        <v>97884.251621718751</v>
      </c>
    </row>
    <row r="1773" spans="1:3" x14ac:dyDescent="0.25">
      <c r="A1773" s="75" t="s">
        <v>1111</v>
      </c>
      <c r="B1773" s="94">
        <f>'2021'!AA15</f>
        <v>83295.843354973869</v>
      </c>
      <c r="C1773" s="94">
        <f>'2021 (Cas)'!V17</f>
        <v>100599.30044184375</v>
      </c>
    </row>
    <row r="1774" spans="1:3" x14ac:dyDescent="0.25">
      <c r="A1774" s="75" t="s">
        <v>1112</v>
      </c>
      <c r="B1774" s="94">
        <f>'2021'!AA16</f>
        <v>85546.430894942547</v>
      </c>
      <c r="C1774" s="94">
        <f>'2021 (Cas)'!V18</f>
        <v>103317.41365115624</v>
      </c>
    </row>
    <row r="1775" spans="1:3" x14ac:dyDescent="0.25">
      <c r="A1775" s="75" t="s">
        <v>1113</v>
      </c>
      <c r="B1775" s="94">
        <f>'2021'!AA17</f>
        <v>87977.166930218766</v>
      </c>
      <c r="C1775" s="94">
        <f>'2021 (Cas)'!V19</f>
        <v>106253.09849278127</v>
      </c>
    </row>
    <row r="1776" spans="1:3" x14ac:dyDescent="0.25">
      <c r="A1776" s="75" t="s">
        <v>1114</v>
      </c>
      <c r="B1776" s="94">
        <f>'2021'!AA18</f>
        <v>90438.350598504709</v>
      </c>
      <c r="C1776" s="94">
        <f>'2021 (Cas)'!V20</f>
        <v>109225.55600465625</v>
      </c>
    </row>
    <row r="1777" spans="1:3" x14ac:dyDescent="0.25">
      <c r="A1777" s="75" t="s">
        <v>1115</v>
      </c>
      <c r="B1777" s="94">
        <f>'2021'!AA19</f>
        <v>92872.892587907132</v>
      </c>
      <c r="C1777" s="94">
        <f>'2021 (Cas)'!V21</f>
        <v>112165.83743006247</v>
      </c>
    </row>
    <row r="1778" spans="1:3" x14ac:dyDescent="0.25">
      <c r="A1778" s="75" t="s">
        <v>1116</v>
      </c>
      <c r="B1778" s="94">
        <f>'2021'!AA20</f>
        <v>94476.46792641918</v>
      </c>
      <c r="C1778" s="94">
        <f>'2021 (Cas)'!V22</f>
        <v>114102.5313965625</v>
      </c>
    </row>
    <row r="1779" spans="1:3" x14ac:dyDescent="0.25">
      <c r="A1779" s="75" t="s">
        <v>1117</v>
      </c>
      <c r="B1779" s="94">
        <f>'2021'!AA21</f>
        <v>96080.043264931286</v>
      </c>
      <c r="C1779" s="94">
        <f>'2021 (Cas)'!V23</f>
        <v>116039.22536306251</v>
      </c>
    </row>
    <row r="1780" spans="1:3" x14ac:dyDescent="0.25">
      <c r="A1780" s="75" t="s">
        <v>1118</v>
      </c>
      <c r="B1780" s="94">
        <f>'2021'!AA22</f>
        <v>99268.16417132433</v>
      </c>
      <c r="C1780" s="94">
        <f>'2021 (Cas)'!V24</f>
        <v>119889.63037715625</v>
      </c>
    </row>
    <row r="1781" spans="1:3" x14ac:dyDescent="0.25">
      <c r="A1781" s="75" t="s">
        <v>1119</v>
      </c>
      <c r="B1781" s="94">
        <f>'2021'!AA23</f>
        <v>102446.13586671415</v>
      </c>
      <c r="C1781" s="94">
        <f>'2021 (Cas)'!V25</f>
        <v>123727.77783450003</v>
      </c>
    </row>
    <row r="1782" spans="1:3" x14ac:dyDescent="0.25">
      <c r="A1782" s="75" t="s">
        <v>1120</v>
      </c>
      <c r="B1782" s="94">
        <f>'2021'!AA24</f>
        <v>105658.36114923992</v>
      </c>
      <c r="C1782" s="94">
        <f>'2021 (Cas)'!V26</f>
        <v>127607.29454587503</v>
      </c>
    </row>
    <row r="1783" spans="1:3" x14ac:dyDescent="0.25">
      <c r="A1783" s="75" t="s">
        <v>1121</v>
      </c>
      <c r="B1783" s="94">
        <f>'2021'!AA25</f>
        <v>112654.97348459913</v>
      </c>
      <c r="C1783" s="94">
        <f>'2021 (Cas)'!V27</f>
        <v>136057.34773040624</v>
      </c>
    </row>
    <row r="1784" spans="1:3" x14ac:dyDescent="0.25">
      <c r="A1784" s="75" t="s">
        <v>1122</v>
      </c>
      <c r="B1784" s="94">
        <f>'2021'!AA26</f>
        <v>116435.5545833064</v>
      </c>
      <c r="C1784" s="94">
        <f>'2021 (Cas)'!V28</f>
        <v>140623.28761978127</v>
      </c>
    </row>
    <row r="1785" spans="1:3" x14ac:dyDescent="0.25">
      <c r="A1785" s="75" t="s">
        <v>1123</v>
      </c>
      <c r="B1785" s="94">
        <f>'2021'!AA27</f>
        <v>120245.31466364797</v>
      </c>
      <c r="C1785" s="94">
        <f>'2021 (Cas)'!V29</f>
        <v>145224.46798481248</v>
      </c>
    </row>
    <row r="1786" spans="1:3" x14ac:dyDescent="0.25">
      <c r="A1786" s="75" t="s">
        <v>1124</v>
      </c>
      <c r="B1786" s="94">
        <f>'2021'!AA28</f>
        <v>121957.99402044488</v>
      </c>
      <c r="C1786" s="94">
        <f>'2021 (Cas)'!V30</f>
        <v>147292.93068637498</v>
      </c>
    </row>
    <row r="1787" spans="1:3" x14ac:dyDescent="0.25">
      <c r="A1787" s="75" t="s">
        <v>1125</v>
      </c>
      <c r="B1787" s="94">
        <f>'2021'!AA29</f>
        <v>123668.13607449098</v>
      </c>
      <c r="C1787" s="94">
        <f>'2021 (Cas)'!V31</f>
        <v>149358.32899875002</v>
      </c>
    </row>
    <row r="1788" spans="1:3" x14ac:dyDescent="0.25">
      <c r="A1788" s="75" t="s">
        <v>1126</v>
      </c>
      <c r="B1788" s="94">
        <f>'2021'!AA30</f>
        <v>127089.68883395857</v>
      </c>
      <c r="C1788" s="94">
        <f>'2021 (Cas)'!V32</f>
        <v>153490.65781809375</v>
      </c>
    </row>
    <row r="1789" spans="1:3" x14ac:dyDescent="0.25">
      <c r="A1789" s="75" t="s">
        <v>1127</v>
      </c>
      <c r="B1789" s="94">
        <f>'2021'!AA31</f>
        <v>130508.70429067538</v>
      </c>
      <c r="C1789" s="94">
        <f>'2021 (Cas)'!V33</f>
        <v>157619.92224824999</v>
      </c>
    </row>
    <row r="1790" spans="1:3" x14ac:dyDescent="0.25">
      <c r="A1790" s="75" t="s">
        <v>1128</v>
      </c>
      <c r="B1790" s="94">
        <f>'2021'!AA32</f>
        <v>133931.52570151835</v>
      </c>
      <c r="C1790" s="94">
        <f>'2021 (Cas)'!V34</f>
        <v>161753.7832621875</v>
      </c>
    </row>
    <row r="1791" spans="1:3" x14ac:dyDescent="0.25">
      <c r="A1791" s="75" t="s">
        <v>1129</v>
      </c>
      <c r="B1791" s="94">
        <f>'2021'!AA33</f>
        <v>138374.34281818708</v>
      </c>
      <c r="C1791" s="94">
        <f>'2021 (Cas)'!V35</f>
        <v>167119.52872950002</v>
      </c>
    </row>
    <row r="1792" spans="1:3" x14ac:dyDescent="0.25">
      <c r="A1792" s="75" t="s">
        <v>1130</v>
      </c>
      <c r="B1792" s="94">
        <f>'2021'!AA34</f>
        <v>142793.05555872314</v>
      </c>
      <c r="C1792" s="94">
        <f>'2021 (Cas)'!V36</f>
        <v>172456.16249953123</v>
      </c>
    </row>
    <row r="1793" spans="1:3" x14ac:dyDescent="0.25">
      <c r="A1793" s="75" t="s">
        <v>1131</v>
      </c>
      <c r="B1793" s="94">
        <f>'2021'!AA35</f>
        <v>147197.81313412974</v>
      </c>
      <c r="C1793" s="94">
        <f>'2021 (Cas)'!V37</f>
        <v>177775.94212903123</v>
      </c>
    </row>
    <row r="1794" spans="1:3" x14ac:dyDescent="0.25">
      <c r="A1794" s="75" t="s">
        <v>1132</v>
      </c>
      <c r="B1794" s="94">
        <f>'2021'!AA36</f>
        <v>151611.4512691641</v>
      </c>
      <c r="C1794" s="94">
        <f>'2021 (Cas)'!V38</f>
        <v>183106.44712068749</v>
      </c>
    </row>
    <row r="1795" spans="1:3" x14ac:dyDescent="0.25">
      <c r="A1795" s="75" t="s">
        <v>1133</v>
      </c>
      <c r="B1795" s="94">
        <f>'2021'!AA37</f>
        <v>160980.44167653093</v>
      </c>
      <c r="C1795" s="94">
        <f>'2021 (Cas)'!V39</f>
        <v>194421.70419553123</v>
      </c>
    </row>
    <row r="1796" spans="1:3" x14ac:dyDescent="0.25">
      <c r="A1796" s="75" t="s">
        <v>1134</v>
      </c>
      <c r="B1796" s="94">
        <f>'2021'!AA38</f>
        <v>165933.25664611251</v>
      </c>
      <c r="C1796" s="94">
        <f>'2021 (Cas)'!V40</f>
        <v>200403.39188953128</v>
      </c>
    </row>
    <row r="1797" spans="1:3" x14ac:dyDescent="0.25">
      <c r="A1797" s="75" t="s">
        <v>1135</v>
      </c>
      <c r="B1797" s="94">
        <f>'2021'!AA39</f>
        <v>170889.87756982032</v>
      </c>
      <c r="C1797" s="94">
        <f>'2021 (Cas)'!V41</f>
        <v>206389.67616731249</v>
      </c>
    </row>
    <row r="1798" spans="1:3" x14ac:dyDescent="0.25">
      <c r="A1798" s="75" t="s">
        <v>1136</v>
      </c>
      <c r="B1798" s="94">
        <f>'2021'!AA40</f>
        <v>0</v>
      </c>
      <c r="C1798" s="94">
        <f>'2021 (Cas)'!V42</f>
        <v>0</v>
      </c>
    </row>
    <row r="1799" spans="1:3" x14ac:dyDescent="0.25">
      <c r="A1799" s="75" t="s">
        <v>1137</v>
      </c>
      <c r="B1799" s="94">
        <f>'2021'!AA41</f>
        <v>172109.0515415846</v>
      </c>
      <c r="C1799" s="94">
        <f>'2021 (Cas)'!V43</f>
        <v>207862.11517190631</v>
      </c>
    </row>
    <row r="1800" spans="1:3" x14ac:dyDescent="0.25">
      <c r="A1800" s="75" t="s">
        <v>1138</v>
      </c>
      <c r="B1800" s="94">
        <f>'2021'!AA42</f>
        <v>181839.60759094189</v>
      </c>
      <c r="C1800" s="94">
        <f>'2021 (Cas)'!V44</f>
        <v>219614.04770596878</v>
      </c>
    </row>
    <row r="1801" spans="1:3" x14ac:dyDescent="0.25">
      <c r="A1801" s="75" t="s">
        <v>1139</v>
      </c>
      <c r="B1801" s="94">
        <f>'2021'!AA43</f>
        <v>185447.65210259406</v>
      </c>
      <c r="C1801" s="94">
        <f>'2021 (Cas)'!V45</f>
        <v>223971.60913059374</v>
      </c>
    </row>
    <row r="1802" spans="1:3" x14ac:dyDescent="0.25">
      <c r="A1802" s="75" t="s">
        <v>1140</v>
      </c>
      <c r="B1802" s="94">
        <f>'2021'!AA44</f>
        <v>189049.3533573692</v>
      </c>
      <c r="C1802" s="94">
        <f>'2021 (Cas)'!V46</f>
        <v>228321.50958225</v>
      </c>
    </row>
    <row r="1803" spans="1:3" x14ac:dyDescent="0.25">
      <c r="A1803" s="75" t="s">
        <v>1141</v>
      </c>
      <c r="B1803" s="94">
        <f>'2021'!AA45</f>
        <v>191263.1500074511</v>
      </c>
      <c r="C1803" s="94">
        <f>'2021 (Cas)'!V47</f>
        <v>230995.18914834375</v>
      </c>
    </row>
    <row r="1804" spans="1:3" x14ac:dyDescent="0.25">
      <c r="A1804" s="75" t="s">
        <v>1142</v>
      </c>
      <c r="B1804" s="94">
        <f>'2021'!AA46</f>
        <v>195062.76087678943</v>
      </c>
      <c r="C1804" s="94">
        <f>'2021 (Cas)'!V48</f>
        <v>235584.11195662501</v>
      </c>
    </row>
    <row r="1805" spans="1:3" x14ac:dyDescent="0.25">
      <c r="A1805" s="75" t="s">
        <v>1143</v>
      </c>
      <c r="B1805" s="94">
        <f>'2021'!AA47</f>
        <v>198802.74513148371</v>
      </c>
      <c r="C1805" s="94">
        <f>'2021 (Cas)'!V49</f>
        <v>240101.02161900006</v>
      </c>
    </row>
    <row r="1806" spans="1:3" x14ac:dyDescent="0.25">
      <c r="A1806" s="75" t="s">
        <v>1144</v>
      </c>
      <c r="B1806" s="94">
        <f>'2021'!AA48</f>
        <v>204861.8241004186</v>
      </c>
      <c r="C1806" s="94">
        <f>'2021 (Cas)'!V50</f>
        <v>247418.78299874999</v>
      </c>
    </row>
    <row r="1807" spans="1:3" x14ac:dyDescent="0.25">
      <c r="A1807" s="75" t="s">
        <v>1145</v>
      </c>
      <c r="B1807" s="94">
        <f>'2021'!AA49</f>
        <v>208934.19501546904</v>
      </c>
      <c r="C1807" s="94">
        <f>'2021 (Cas)'!V51</f>
        <v>252337.12764468748</v>
      </c>
    </row>
    <row r="1808" spans="1:3" x14ac:dyDescent="0.25">
      <c r="A1808" s="75" t="s">
        <v>1146</v>
      </c>
      <c r="B1808" s="94">
        <f>'2021'!AA50</f>
        <v>213011.64053602103</v>
      </c>
      <c r="C1808" s="94">
        <f>'2021 (Cas)'!V52</f>
        <v>257261.60106900003</v>
      </c>
    </row>
    <row r="1809" spans="1:3" x14ac:dyDescent="0.25">
      <c r="A1809" s="75" t="s">
        <v>1147</v>
      </c>
      <c r="B1809" s="94">
        <f>'2021'!AA51</f>
        <v>218465.57279888765</v>
      </c>
      <c r="C1809" s="94">
        <f>'2021 (Cas)'!V53</f>
        <v>263848.50562753127</v>
      </c>
    </row>
    <row r="1810" spans="1:3" x14ac:dyDescent="0.25">
      <c r="A1810" s="75" t="s">
        <v>1148</v>
      </c>
      <c r="B1810" s="94">
        <f>'2021'!AA52</f>
        <v>222810.70375965018</v>
      </c>
      <c r="C1810" s="94">
        <f>'2021 (Cas)'!V54</f>
        <v>269096.272111125</v>
      </c>
    </row>
    <row r="1811" spans="1:3" x14ac:dyDescent="0.25">
      <c r="A1811" s="75" t="s">
        <v>1149</v>
      </c>
      <c r="B1811" s="94">
        <f>'2021'!AA53</f>
        <v>227159.64067453891</v>
      </c>
      <c r="C1811" s="94">
        <f>'2021 (Cas)'!V55</f>
        <v>274348.63517850003</v>
      </c>
    </row>
    <row r="1812" spans="1:3" x14ac:dyDescent="0.25">
      <c r="A1812" s="75" t="s">
        <v>1150</v>
      </c>
      <c r="B1812" s="94">
        <f>'2021'!AA54</f>
        <v>250254.17031241374</v>
      </c>
      <c r="C1812" s="94">
        <f>'2021 (Cas)'!V56</f>
        <v>302240.70556312503</v>
      </c>
    </row>
    <row r="1813" spans="1:3" x14ac:dyDescent="0.25">
      <c r="A1813" s="75" t="s">
        <v>1151</v>
      </c>
      <c r="B1813" s="94">
        <f>'2021'!AA55</f>
        <v>262532.17832358443</v>
      </c>
      <c r="C1813" s="94">
        <f>'2021 (Cas)'!V57</f>
        <v>317069.28484143753</v>
      </c>
    </row>
    <row r="1814" spans="1:3" x14ac:dyDescent="0.25">
      <c r="A1814" s="75" t="s">
        <v>1152</v>
      </c>
      <c r="B1814" s="94">
        <f>'2021'!AA56</f>
        <v>267785.66366913705</v>
      </c>
      <c r="C1814" s="94">
        <f>'2021 (Cas)'!V58</f>
        <v>323414.10265415628</v>
      </c>
    </row>
    <row r="1815" spans="1:3" x14ac:dyDescent="0.25">
      <c r="A1815" s="75" t="s">
        <v>1153</v>
      </c>
      <c r="B1815" s="94">
        <f>'2021'!AA57</f>
        <v>272842.50805150188</v>
      </c>
      <c r="C1815" s="94">
        <f>'2021 (Cas)'!V59</f>
        <v>329521.43030484376</v>
      </c>
    </row>
    <row r="1816" spans="1:3" x14ac:dyDescent="0.25">
      <c r="A1816" s="75" t="s">
        <v>1154</v>
      </c>
      <c r="B1816" s="94">
        <f>'2021'!AA58</f>
        <v>92028.032217176966</v>
      </c>
      <c r="C1816" s="94">
        <f>'2021 (Cas)'!V60</f>
        <v>111284.82553865624</v>
      </c>
    </row>
    <row r="1817" spans="1:3" x14ac:dyDescent="0.25">
      <c r="A1817" s="75" t="s">
        <v>1155</v>
      </c>
      <c r="B1817" s="94">
        <f>'2021'!AA59</f>
        <v>96896.087176882793</v>
      </c>
      <c r="C1817" s="94">
        <f>'2021 (Cas)'!V61</f>
        <v>117171.51716784376</v>
      </c>
    </row>
    <row r="1818" spans="1:3" x14ac:dyDescent="0.25">
      <c r="A1818" s="75" t="s">
        <v>1156</v>
      </c>
      <c r="B1818" s="94">
        <f>'2021'!AA60</f>
        <v>101807.22226897538</v>
      </c>
      <c r="C1818" s="94">
        <f>'2021 (Cas)'!V62</f>
        <v>123110.30341321876</v>
      </c>
    </row>
    <row r="1819" spans="1:3" x14ac:dyDescent="0.25">
      <c r="A1819" s="75" t="s">
        <v>1157</v>
      </c>
      <c r="B1819" s="94">
        <f>'2021'!AA61</f>
        <v>106729.76092552334</v>
      </c>
      <c r="C1819" s="94">
        <f>'2021 (Cas)'!V63</f>
        <v>129062.87940993751</v>
      </c>
    </row>
    <row r="1820" spans="1:3" x14ac:dyDescent="0.25">
      <c r="A1820" s="75" t="s">
        <v>1158</v>
      </c>
      <c r="B1820" s="94">
        <f>'2021'!AA62</f>
        <v>110722.27554760377</v>
      </c>
      <c r="C1820" s="94">
        <f>'2021 (Cas)'!V64</f>
        <v>133890.82457484375</v>
      </c>
    </row>
    <row r="1821" spans="1:3" x14ac:dyDescent="0.25">
      <c r="A1821" s="75" t="s">
        <v>1159</v>
      </c>
      <c r="B1821" s="94">
        <f>'2021'!AA63</f>
        <v>114718.59135783599</v>
      </c>
      <c r="C1821" s="94">
        <f>'2021 (Cas)'!V65</f>
        <v>138723.36632353126</v>
      </c>
    </row>
    <row r="1822" spans="1:3" x14ac:dyDescent="0.25">
      <c r="A1822" s="75" t="s">
        <v>1160</v>
      </c>
      <c r="B1822" s="94">
        <f>'2021'!AA64</f>
        <v>118713.64010535095</v>
      </c>
      <c r="C1822" s="94">
        <f>'2021 (Cas)'!V66</f>
        <v>143554.37587762502</v>
      </c>
    </row>
    <row r="1823" spans="1:3" x14ac:dyDescent="0.25">
      <c r="A1823" s="75" t="s">
        <v>1161</v>
      </c>
      <c r="B1823" s="94">
        <f>'2021'!AA65</f>
        <v>122704.88766471413</v>
      </c>
      <c r="C1823" s="94">
        <f>'2021 (Cas)'!V67</f>
        <v>148380.78884793748</v>
      </c>
    </row>
    <row r="1824" spans="1:3" x14ac:dyDescent="0.25">
      <c r="A1824" s="75" t="s">
        <v>1162</v>
      </c>
      <c r="B1824" s="94">
        <f>'2021'!AA66</f>
        <v>128855.21009428521</v>
      </c>
      <c r="C1824" s="94">
        <f>'2021 (Cas)'!V68</f>
        <v>155818.06140599999</v>
      </c>
    </row>
    <row r="1825" spans="1:3" x14ac:dyDescent="0.25">
      <c r="A1825" s="75" t="s">
        <v>1163</v>
      </c>
      <c r="B1825" s="94">
        <f>'2021'!AA67</f>
        <v>133466.05132238762</v>
      </c>
      <c r="C1825" s="94">
        <f>'2021 (Cas)'!V69</f>
        <v>161393.71753265624</v>
      </c>
    </row>
    <row r="1826" spans="1:3" x14ac:dyDescent="0.25">
      <c r="A1826" s="75" t="s">
        <v>1164</v>
      </c>
      <c r="B1826" s="94">
        <f>'2021'!AA68</f>
        <v>138069.29017418649</v>
      </c>
      <c r="C1826" s="94">
        <f>'2021 (Cas)'!V70</f>
        <v>166960.18049175001</v>
      </c>
    </row>
    <row r="1827" spans="1:3" x14ac:dyDescent="0.25">
      <c r="A1827" s="75" t="s">
        <v>1165</v>
      </c>
      <c r="B1827" s="94">
        <f>'2021'!AA69</f>
        <v>142681.39846500618</v>
      </c>
      <c r="C1827" s="94">
        <f>'2021 (Cas)'!V71</f>
        <v>172537.36881300004</v>
      </c>
    </row>
    <row r="1828" spans="1:3" x14ac:dyDescent="0.25">
      <c r="A1828" s="75" t="s">
        <v>1166</v>
      </c>
      <c r="B1828" s="94">
        <f>'2021'!AA70</f>
        <v>147285.90437952231</v>
      </c>
      <c r="C1828" s="94">
        <f>'2021 (Cas)'!V72</f>
        <v>178105.36396668752</v>
      </c>
    </row>
    <row r="1829" spans="1:3" x14ac:dyDescent="0.25">
      <c r="A1829" s="75" t="s">
        <v>1167</v>
      </c>
      <c r="B1829" s="94">
        <f>'2021'!AA71</f>
        <v>151903.08092121105</v>
      </c>
      <c r="C1829" s="94">
        <f>'2021 (Cas)'!V73</f>
        <v>183688.68106631248</v>
      </c>
    </row>
    <row r="1830" spans="1:3" x14ac:dyDescent="0.25">
      <c r="A1830" s="75" t="s">
        <v>1168</v>
      </c>
      <c r="B1830" s="94">
        <f>'2021'!AA72</f>
        <v>156506.31977300992</v>
      </c>
      <c r="C1830" s="94">
        <f>'2021 (Cas)'!V74</f>
        <v>189255.14402540628</v>
      </c>
    </row>
    <row r="1831" spans="1:3" x14ac:dyDescent="0.25">
      <c r="A1831" s="75" t="s">
        <v>1169</v>
      </c>
      <c r="B1831" s="94">
        <f>'2021'!AA73</f>
        <v>161115.89393839508</v>
      </c>
      <c r="C1831" s="94">
        <f>'2021 (Cas)'!V75</f>
        <v>194829.26795746872</v>
      </c>
    </row>
    <row r="1832" spans="1:3" x14ac:dyDescent="0.25">
      <c r="A1832" s="75" t="s">
        <v>1170</v>
      </c>
      <c r="B1832" s="94">
        <f>'2021'!AA74</f>
        <v>165721.66691562848</v>
      </c>
      <c r="C1832" s="94">
        <f>'2021 (Cas)'!V76</f>
        <v>200398.79530574998</v>
      </c>
    </row>
    <row r="1833" spans="1:3" x14ac:dyDescent="0.25">
      <c r="A1833" s="75" t="s">
        <v>1171</v>
      </c>
      <c r="B1833" s="94">
        <f>'2021'!AA75</f>
        <v>170336.30933188269</v>
      </c>
      <c r="C1833" s="94">
        <f>'2021 (Cas)'!V77</f>
        <v>205979.04801618747</v>
      </c>
    </row>
    <row r="1834" spans="1:3" x14ac:dyDescent="0.25">
      <c r="A1834" s="75" t="s">
        <v>1172</v>
      </c>
      <c r="B1834" s="94">
        <f>'2021'!AA76</f>
        <v>174940.81524639879</v>
      </c>
      <c r="C1834" s="94">
        <f>'2021 (Cas)'!V78</f>
        <v>211547.04316987505</v>
      </c>
    </row>
    <row r="1835" spans="1:3" x14ac:dyDescent="0.25">
      <c r="A1835" s="75" t="s">
        <v>1173</v>
      </c>
      <c r="B1835" s="94">
        <f>'2021'!AA77</f>
        <v>179554.19059993574</v>
      </c>
      <c r="C1835" s="94">
        <f>'2021 (Cas)'!V79</f>
        <v>217125.76368571873</v>
      </c>
    </row>
    <row r="1836" spans="1:3" x14ac:dyDescent="0.25">
      <c r="A1836" s="75" t="s">
        <v>1174</v>
      </c>
      <c r="B1836" s="94">
        <f>'2021'!AA78</f>
        <v>187238.92598010643</v>
      </c>
      <c r="C1836" s="94">
        <f>'2021 (Cas)'!V80</f>
        <v>226418.52389681252</v>
      </c>
    </row>
    <row r="1837" spans="1:3" x14ac:dyDescent="0.25">
      <c r="A1837" s="75" t="s">
        <v>1175</v>
      </c>
      <c r="B1837" s="94">
        <f>'2021'!AA79</f>
        <v>193376.57778250493</v>
      </c>
      <c r="C1837" s="94">
        <f>'2021 (Cas)'!V81</f>
        <v>233840.47450893751</v>
      </c>
    </row>
    <row r="1838" spans="1:3" x14ac:dyDescent="0.25">
      <c r="A1838" s="75" t="s">
        <v>1176</v>
      </c>
      <c r="B1838" s="94">
        <f>'2021'!AA80</f>
        <v>199520.56489848971</v>
      </c>
      <c r="C1838" s="94">
        <f>'2021 (Cas)'!V82</f>
        <v>241270.08609403126</v>
      </c>
    </row>
    <row r="1839" spans="1:3" x14ac:dyDescent="0.25">
      <c r="A1839" s="75" t="s">
        <v>1177</v>
      </c>
      <c r="B1839" s="94">
        <f>'2021'!AA81</f>
        <v>205667.08613990905</v>
      </c>
      <c r="C1839" s="94">
        <f>'2021 (Cas)'!V83</f>
        <v>248702.7620683125</v>
      </c>
    </row>
    <row r="1840" spans="1:3" x14ac:dyDescent="0.25">
      <c r="A1840" s="75" t="s">
        <v>1178</v>
      </c>
      <c r="B1840" s="94">
        <f>'2021'!AA82</f>
        <v>239472.31943635657</v>
      </c>
      <c r="C1840" s="94">
        <f>'2021 (Cas)'!V84</f>
        <v>289581.71382956253</v>
      </c>
    </row>
    <row r="1841" spans="1:3" x14ac:dyDescent="0.25">
      <c r="A1841" s="75" t="s">
        <v>1179</v>
      </c>
      <c r="B1841" s="94">
        <f>'2022'!AA3</f>
        <v>64030.824958069526</v>
      </c>
      <c r="C1841" s="94">
        <f>'2022 (Cas)'!V5</f>
        <v>77332.264589062499</v>
      </c>
    </row>
    <row r="1842" spans="1:3" x14ac:dyDescent="0.25">
      <c r="A1842" s="75" t="s">
        <v>1180</v>
      </c>
      <c r="B1842" s="94">
        <f>'2022'!AA4</f>
        <v>65762.352332349503</v>
      </c>
      <c r="C1842" s="94">
        <f>'2022 (Cas)'!V6</f>
        <v>79487.852081250006</v>
      </c>
    </row>
    <row r="1843" spans="1:3" x14ac:dyDescent="0.25">
      <c r="A1843" s="75" t="s">
        <v>1181</v>
      </c>
      <c r="B1843" s="94">
        <f>'2022'!AA5</f>
        <v>67578.037508053691</v>
      </c>
      <c r="C1843" s="94">
        <f>'2022 (Cas)'!V7</f>
        <v>81682.495514062495</v>
      </c>
    </row>
    <row r="1844" spans="1:3" x14ac:dyDescent="0.25">
      <c r="A1844" s="75" t="s">
        <v>1182</v>
      </c>
      <c r="B1844" s="94">
        <f>'2022'!AA6</f>
        <v>69397.450990073499</v>
      </c>
      <c r="C1844" s="94">
        <f>'2022 (Cas)'!V8</f>
        <v>83881.645401562491</v>
      </c>
    </row>
    <row r="1845" spans="1:3" x14ac:dyDescent="0.25">
      <c r="A1845" s="75" t="s">
        <v>1183</v>
      </c>
      <c r="B1845" s="94">
        <f>'2022'!AA7</f>
        <v>71216.864472093279</v>
      </c>
      <c r="C1845" s="94">
        <f>'2022 (Cas)'!V9</f>
        <v>86080.795289062502</v>
      </c>
    </row>
    <row r="1846" spans="1:3" x14ac:dyDescent="0.25">
      <c r="A1846" s="75" t="s">
        <v>1184</v>
      </c>
      <c r="B1846" s="94">
        <f>'2022'!AA8</f>
        <v>72171.31088889057</v>
      </c>
      <c r="C1846" s="94">
        <f>'2022 (Cas)'!V10</f>
        <v>87234.447689062508</v>
      </c>
    </row>
    <row r="1847" spans="1:3" x14ac:dyDescent="0.25">
      <c r="A1847" s="75" t="s">
        <v>1185</v>
      </c>
      <c r="B1847" s="94">
        <f>'2022'!AA9</f>
        <v>73129.485612003453</v>
      </c>
      <c r="C1847" s="94">
        <f>'2022 (Cas)'!V11</f>
        <v>88392.606543750007</v>
      </c>
    </row>
    <row r="1848" spans="1:3" x14ac:dyDescent="0.25">
      <c r="A1848" s="75" t="s">
        <v>1186</v>
      </c>
      <c r="B1848" s="94">
        <f>'2022'!AA10</f>
        <v>74972.511700688818</v>
      </c>
      <c r="C1848" s="94">
        <f>'2022 (Cas)'!V12</f>
        <v>90620.297310937487</v>
      </c>
    </row>
    <row r="1849" spans="1:3" x14ac:dyDescent="0.25">
      <c r="A1849" s="75" t="s">
        <v>1187</v>
      </c>
      <c r="B1849" s="94">
        <f>'2022'!AA11</f>
        <v>76113.373433266795</v>
      </c>
      <c r="C1849" s="94">
        <f>'2022 (Cas)'!V13</f>
        <v>91999.272445312497</v>
      </c>
    </row>
    <row r="1850" spans="1:3" x14ac:dyDescent="0.25">
      <c r="A1850" s="75" t="s">
        <v>1188</v>
      </c>
      <c r="B1850" s="94">
        <f>'2022'!AA12</f>
        <v>77248.021321985419</v>
      </c>
      <c r="C1850" s="94">
        <f>'2022 (Cas)'!V14</f>
        <v>93370.736821875005</v>
      </c>
    </row>
    <row r="1851" spans="1:3" x14ac:dyDescent="0.25">
      <c r="A1851" s="75" t="s">
        <v>1189</v>
      </c>
      <c r="B1851" s="94">
        <f>'2022'!AA13</f>
        <v>79514.831561878949</v>
      </c>
      <c r="C1851" s="94">
        <f>'2022 (Cas)'!V15</f>
        <v>96110.661271875011</v>
      </c>
    </row>
    <row r="1852" spans="1:3" x14ac:dyDescent="0.25">
      <c r="A1852" s="75" t="s">
        <v>1190</v>
      </c>
      <c r="B1852" s="94">
        <f>'2022'!AA14</f>
        <v>81792.826720719328</v>
      </c>
      <c r="C1852" s="94">
        <f>'2022 (Cas)'!V16</f>
        <v>98864.105085937495</v>
      </c>
    </row>
    <row r="1853" spans="1:3" x14ac:dyDescent="0.25">
      <c r="A1853" s="75" t="s">
        <v>1191</v>
      </c>
      <c r="B1853" s="94">
        <f>'2022'!AA15</f>
        <v>84060.879729384702</v>
      </c>
      <c r="C1853" s="94">
        <f>'2022 (Cas)'!V17</f>
        <v>101605.53168750001</v>
      </c>
    </row>
    <row r="1854" spans="1:3" x14ac:dyDescent="0.25">
      <c r="A1854" s="75" t="s">
        <v>1192</v>
      </c>
      <c r="B1854" s="94">
        <f>'2022'!AA16</f>
        <v>86332.661044365697</v>
      </c>
      <c r="C1854" s="94">
        <f>'2022 (Cas)'!V18</f>
        <v>104351.46474374998</v>
      </c>
    </row>
    <row r="1855" spans="1:3" x14ac:dyDescent="0.25">
      <c r="A1855" s="75" t="s">
        <v>1193</v>
      </c>
      <c r="B1855" s="94">
        <f>'2022'!AA17</f>
        <v>88784.643831268084</v>
      </c>
      <c r="C1855" s="94">
        <f>'2022 (Cas)'!V19</f>
        <v>107315.20977656248</v>
      </c>
    </row>
    <row r="1856" spans="1:3" x14ac:dyDescent="0.25">
      <c r="A1856" s="75" t="s">
        <v>1194</v>
      </c>
      <c r="B1856" s="94">
        <f>'2022'!AA18</f>
        <v>91268.938606239113</v>
      </c>
      <c r="C1856" s="94">
        <f>'2022 (Cas)'!V20</f>
        <v>110318.01075000002</v>
      </c>
    </row>
    <row r="1857" spans="1:3" x14ac:dyDescent="0.25">
      <c r="A1857" s="75" t="s">
        <v>1195</v>
      </c>
      <c r="B1857" s="94">
        <f>'2022'!AA19</f>
        <v>93725.892468228951</v>
      </c>
      <c r="C1857" s="94">
        <f>'2022 (Cas)'!V21</f>
        <v>113287.7643890625</v>
      </c>
    </row>
    <row r="1858" spans="1:3" x14ac:dyDescent="0.25">
      <c r="A1858" s="75" t="s">
        <v>1196</v>
      </c>
      <c r="B1858" s="94">
        <f>'2022'!AA20</f>
        <v>95343.977409205545</v>
      </c>
      <c r="C1858" s="94">
        <f>'2022 (Cas)'!V22</f>
        <v>115243.56572343751</v>
      </c>
    </row>
    <row r="1859" spans="1:3" x14ac:dyDescent="0.25">
      <c r="A1859" s="75" t="s">
        <v>1197</v>
      </c>
      <c r="B1859" s="94">
        <f>'2022'!AA21</f>
        <v>96962.062350182212</v>
      </c>
      <c r="C1859" s="94">
        <f>'2022 (Cas)'!V23</f>
        <v>117199.3670578125</v>
      </c>
    </row>
    <row r="1860" spans="1:3" x14ac:dyDescent="0.25">
      <c r="A1860" s="75" t="s">
        <v>1198</v>
      </c>
      <c r="B1860" s="94">
        <f>'2022'!AA22</f>
        <v>100179.59070055738</v>
      </c>
      <c r="C1860" s="94">
        <f>'2022 (Cas)'!V24</f>
        <v>121088.43745312499</v>
      </c>
    </row>
    <row r="1861" spans="1:3" x14ac:dyDescent="0.25">
      <c r="A1861" s="75" t="s">
        <v>1199</v>
      </c>
      <c r="B1861" s="94">
        <f>'2022'!AA23</f>
        <v>103387.17690075759</v>
      </c>
      <c r="C1861" s="94">
        <f>'2022 (Cas)'!V25</f>
        <v>124965.49063593749</v>
      </c>
    </row>
    <row r="1862" spans="1:3" x14ac:dyDescent="0.25">
      <c r="A1862" s="75" t="s">
        <v>1200</v>
      </c>
      <c r="B1862" s="94">
        <f>'2022'!AA24</f>
        <v>106629.56062657018</v>
      </c>
      <c r="C1862" s="94">
        <f>'2022 (Cas)'!V26</f>
        <v>128884.6040625</v>
      </c>
    </row>
    <row r="1863" spans="1:3" x14ac:dyDescent="0.25">
      <c r="A1863" s="75" t="s">
        <v>1201</v>
      </c>
      <c r="B1863" s="94">
        <f>'2022'!AA25</f>
        <v>113689.73001957187</v>
      </c>
      <c r="C1863" s="94">
        <f>'2022 (Cas)'!V27</f>
        <v>137418.32708906248</v>
      </c>
    </row>
    <row r="1864" spans="1:3" x14ac:dyDescent="0.25">
      <c r="A1864" s="75" t="s">
        <v>1202</v>
      </c>
      <c r="B1864" s="94">
        <f>'2022'!AA26</f>
        <v>117505.03014921721</v>
      </c>
      <c r="C1864" s="94">
        <f>'2022 (Cas)'!V28</f>
        <v>142029.93238593751</v>
      </c>
    </row>
    <row r="1865" spans="1:3" x14ac:dyDescent="0.25">
      <c r="A1865" s="75" t="s">
        <v>1203</v>
      </c>
      <c r="B1865" s="94">
        <f>'2022'!AA27</f>
        <v>121350.15672938748</v>
      </c>
      <c r="C1865" s="94">
        <f>'2022 (Cas)'!V29</f>
        <v>146677.58932031249</v>
      </c>
    </row>
    <row r="1866" spans="1:3" x14ac:dyDescent="0.25">
      <c r="A1866" s="75" t="s">
        <v>1204</v>
      </c>
      <c r="B1866" s="94">
        <f>'2022'!AA28</f>
        <v>123078.84809106067</v>
      </c>
      <c r="C1866" s="94">
        <f>'2022 (Cas)'!V30</f>
        <v>148767.08214375001</v>
      </c>
    </row>
    <row r="1867" spans="1:3" x14ac:dyDescent="0.25">
      <c r="A1867" s="75" t="s">
        <v>1205</v>
      </c>
      <c r="B1867" s="94">
        <f>'2022'!AA29</f>
        <v>124803.81114641826</v>
      </c>
      <c r="C1867" s="94">
        <f>'2022 (Cas)'!V31</f>
        <v>150852.06851249997</v>
      </c>
    </row>
    <row r="1868" spans="1:3" x14ac:dyDescent="0.25">
      <c r="A1868" s="75" t="s">
        <v>1206</v>
      </c>
      <c r="B1868" s="94">
        <f>'2022'!AA30</f>
        <v>128257.46556344899</v>
      </c>
      <c r="C1868" s="94">
        <f>'2022 (Cas)'!V32</f>
        <v>155026.54770468752</v>
      </c>
    </row>
    <row r="1869" spans="1:3" x14ac:dyDescent="0.25">
      <c r="A1869" s="75" t="s">
        <v>1207</v>
      </c>
      <c r="B1869" s="94">
        <f>'2022'!AA31</f>
        <v>131706.14890539227</v>
      </c>
      <c r="C1869" s="94">
        <f>'2022 (Cas)'!V33</f>
        <v>159195.01829062501</v>
      </c>
    </row>
    <row r="1870" spans="1:3" x14ac:dyDescent="0.25">
      <c r="A1870" s="75" t="s">
        <v>1208</v>
      </c>
      <c r="B1870" s="94">
        <f>'2022'!AA32</f>
        <v>135161.04609119488</v>
      </c>
      <c r="C1870" s="94">
        <f>'2022 (Cas)'!V34</f>
        <v>163370.99963437501</v>
      </c>
    </row>
    <row r="1871" spans="1:3" x14ac:dyDescent="0.25">
      <c r="A1871" s="75" t="s">
        <v>1209</v>
      </c>
      <c r="B1871" s="94">
        <f>'2022'!AA33</f>
        <v>139644.95582010705</v>
      </c>
      <c r="C1871" s="94">
        <f>'2022 (Cas)'!V35</f>
        <v>168790.762471875</v>
      </c>
    </row>
    <row r="1872" spans="1:3" x14ac:dyDescent="0.25">
      <c r="A1872" s="75" t="s">
        <v>1210</v>
      </c>
      <c r="B1872" s="94">
        <f>'2022'!AA34</f>
        <v>144104.01017358183</v>
      </c>
      <c r="C1872" s="94">
        <f>'2022 (Cas)'!V36</f>
        <v>174180.48227812498</v>
      </c>
    </row>
    <row r="1873" spans="1:3" x14ac:dyDescent="0.25">
      <c r="A1873" s="75" t="s">
        <v>1211</v>
      </c>
      <c r="B1873" s="94">
        <f>'2022'!AA35</f>
        <v>148549.39407056599</v>
      </c>
      <c r="C1873" s="94">
        <f>'2022 (Cas)'!V37</f>
        <v>179553.67841718753</v>
      </c>
    </row>
    <row r="1874" spans="1:3" x14ac:dyDescent="0.25">
      <c r="A1874" s="75" t="s">
        <v>1212</v>
      </c>
      <c r="B1874" s="94">
        <f>'2022'!AA36</f>
        <v>153003.47734895325</v>
      </c>
      <c r="C1874" s="94">
        <f>'2022 (Cas)'!V38</f>
        <v>184937.38961718747</v>
      </c>
    </row>
    <row r="1875" spans="1:3" x14ac:dyDescent="0.25">
      <c r="A1875" s="75" t="s">
        <v>1213</v>
      </c>
      <c r="B1875" s="94">
        <f>'2022'!AA37</f>
        <v>162458.46216535123</v>
      </c>
      <c r="C1875" s="94">
        <f>'2022 (Cas)'!V39</f>
        <v>196365.75870468747</v>
      </c>
    </row>
    <row r="1876" spans="1:3" x14ac:dyDescent="0.25">
      <c r="A1876" s="75" t="s">
        <v>1214</v>
      </c>
      <c r="B1876" s="94">
        <f>'2022'!AA38</f>
        <v>167456.8781658182</v>
      </c>
      <c r="C1876" s="94">
        <f>'2022 (Cas)'!V40</f>
        <v>202407.41228906249</v>
      </c>
    </row>
    <row r="1877" spans="1:3" x14ac:dyDescent="0.25">
      <c r="A1877" s="75" t="s">
        <v>1215</v>
      </c>
      <c r="B1877" s="94">
        <f>'2022'!AA39</f>
        <v>172459.02247260074</v>
      </c>
      <c r="C1877" s="94">
        <f>'2022 (Cas)'!V41</f>
        <v>208453.57232812498</v>
      </c>
    </row>
    <row r="1878" spans="1:3" x14ac:dyDescent="0.25">
      <c r="A1878" s="75" t="s">
        <v>1216</v>
      </c>
      <c r="B1878" s="94">
        <f>'2022'!AA40</f>
        <v>0</v>
      </c>
      <c r="C1878" s="94">
        <f>'2022 (Cas)'!V42</f>
        <v>0</v>
      </c>
    </row>
    <row r="1879" spans="1:3" x14ac:dyDescent="0.25">
      <c r="A1879" s="75" t="s">
        <v>1217</v>
      </c>
      <c r="B1879" s="94">
        <f>'2022'!AA41</f>
        <v>0</v>
      </c>
      <c r="C1879" s="94">
        <f>'2022 (Cas)'!V43</f>
        <v>0</v>
      </c>
    </row>
    <row r="1880" spans="1:3" x14ac:dyDescent="0.25">
      <c r="A1880" s="75" t="s">
        <v>1218</v>
      </c>
      <c r="B1880" s="94">
        <f>'2022'!AA42</f>
        <v>183509.72239208166</v>
      </c>
      <c r="C1880" s="94">
        <f>'2022 (Cas)'!V44</f>
        <v>221810.70402187499</v>
      </c>
    </row>
    <row r="1881" spans="1:3" x14ac:dyDescent="0.25">
      <c r="A1881" s="75" t="s">
        <v>1219</v>
      </c>
      <c r="B1881" s="94">
        <f>'2022'!AA43</f>
        <v>187151.03489366497</v>
      </c>
      <c r="C1881" s="94">
        <f>'2022 (Cas)'!V45</f>
        <v>226212.00810000004</v>
      </c>
    </row>
    <row r="1882" spans="1:3" x14ac:dyDescent="0.25">
      <c r="A1882" s="75" t="s">
        <v>1220</v>
      </c>
      <c r="B1882" s="94">
        <f>'2022'!AA44</f>
        <v>190784.89078261712</v>
      </c>
      <c r="C1882" s="94">
        <f>'2022 (Cas)'!V46</f>
        <v>230604.29926875001</v>
      </c>
    </row>
    <row r="1883" spans="1:3" x14ac:dyDescent="0.25">
      <c r="A1883" s="75" t="s">
        <v>1221</v>
      </c>
      <c r="B1883" s="94">
        <f>'2022'!AA45</f>
        <v>0</v>
      </c>
      <c r="C1883" s="94">
        <f>'2022 (Cas)'!V47</f>
        <v>0</v>
      </c>
    </row>
    <row r="1884" spans="1:3" x14ac:dyDescent="0.25">
      <c r="A1884" s="75" t="s">
        <v>1222</v>
      </c>
      <c r="B1884" s="94">
        <f>'2022'!AA46</f>
        <v>0</v>
      </c>
      <c r="C1884" s="94">
        <f>'2022 (Cas)'!V48</f>
        <v>0</v>
      </c>
    </row>
    <row r="1885" spans="1:3" x14ac:dyDescent="0.25">
      <c r="A1885" s="75" t="s">
        <v>1223</v>
      </c>
      <c r="B1885" s="94">
        <f>'2022'!AA47</f>
        <v>0</v>
      </c>
      <c r="C1885" s="94">
        <f>'2022 (Cas)'!V49</f>
        <v>0</v>
      </c>
    </row>
    <row r="1886" spans="1:3" x14ac:dyDescent="0.25">
      <c r="A1886" s="75" t="s">
        <v>1224</v>
      </c>
      <c r="B1886" s="94">
        <f>'2022'!AA48</f>
        <v>0</v>
      </c>
      <c r="C1886" s="94">
        <f>'2022 (Cas)'!V50</f>
        <v>0</v>
      </c>
    </row>
    <row r="1887" spans="1:3" x14ac:dyDescent="0.25">
      <c r="A1887" s="75" t="s">
        <v>1225</v>
      </c>
      <c r="B1887" s="94">
        <f>'2022'!AA49</f>
        <v>0</v>
      </c>
      <c r="C1887" s="94">
        <f>'2022 (Cas)'!V51</f>
        <v>0</v>
      </c>
    </row>
    <row r="1888" spans="1:3" x14ac:dyDescent="0.25">
      <c r="A1888" s="75" t="s">
        <v>1226</v>
      </c>
      <c r="B1888" s="94">
        <f>'2022'!AA50</f>
        <v>0</v>
      </c>
      <c r="C1888" s="94">
        <f>'2022 (Cas)'!V52</f>
        <v>0</v>
      </c>
    </row>
    <row r="1889" spans="1:3" x14ac:dyDescent="0.25">
      <c r="A1889" s="75" t="s">
        <v>1227</v>
      </c>
      <c r="B1889" s="94">
        <f>'2022'!AA51</f>
        <v>0</v>
      </c>
      <c r="C1889" s="94">
        <f>'2022 (Cas)'!V53</f>
        <v>0</v>
      </c>
    </row>
    <row r="1890" spans="1:3" x14ac:dyDescent="0.25">
      <c r="A1890" s="75" t="s">
        <v>1228</v>
      </c>
      <c r="B1890" s="94">
        <f>'2022'!AA52</f>
        <v>0</v>
      </c>
      <c r="C1890" s="94">
        <f>'2022 (Cas)'!V54</f>
        <v>0</v>
      </c>
    </row>
    <row r="1891" spans="1:3" x14ac:dyDescent="0.25">
      <c r="A1891" s="75" t="s">
        <v>1229</v>
      </c>
      <c r="B1891" s="94">
        <f>'2022'!AA53</f>
        <v>0</v>
      </c>
      <c r="C1891" s="94">
        <f>'2022 (Cas)'!V55</f>
        <v>0</v>
      </c>
    </row>
    <row r="1892" spans="1:3" x14ac:dyDescent="0.25">
      <c r="A1892" s="75" t="s">
        <v>1230</v>
      </c>
      <c r="B1892" s="94">
        <f>'2022'!AA54</f>
        <v>0</v>
      </c>
      <c r="C1892" s="94">
        <f>'2022 (Cas)'!V56</f>
        <v>0</v>
      </c>
    </row>
    <row r="1893" spans="1:3" x14ac:dyDescent="0.25">
      <c r="A1893" s="75" t="s">
        <v>1231</v>
      </c>
      <c r="B1893" s="94">
        <f>'2022'!AA55</f>
        <v>0</v>
      </c>
      <c r="C1893" s="94">
        <f>'2022 (Cas)'!V57</f>
        <v>0</v>
      </c>
    </row>
    <row r="1894" spans="1:3" x14ac:dyDescent="0.25">
      <c r="A1894" s="75" t="s">
        <v>1232</v>
      </c>
      <c r="B1894" s="94">
        <f>'2022'!AA56</f>
        <v>0</v>
      </c>
      <c r="C1894" s="94">
        <f>'2022 (Cas)'!V58</f>
        <v>0</v>
      </c>
    </row>
    <row r="1895" spans="1:3" x14ac:dyDescent="0.25">
      <c r="A1895" s="75" t="s">
        <v>1233</v>
      </c>
      <c r="B1895" s="94">
        <f>'2022'!AA57</f>
        <v>0</v>
      </c>
      <c r="C1895" s="94">
        <f>'2022 (Cas)'!V59</f>
        <v>0</v>
      </c>
    </row>
    <row r="1896" spans="1:3" x14ac:dyDescent="0.25">
      <c r="A1896" s="75" t="s">
        <v>1234</v>
      </c>
      <c r="B1896" s="94">
        <f>'2022'!AA58</f>
        <v>92990.173355281062</v>
      </c>
      <c r="C1896" s="94">
        <f>'2022 (Cas)'!V60</f>
        <v>112398.4906640625</v>
      </c>
    </row>
    <row r="1897" spans="1:3" x14ac:dyDescent="0.25">
      <c r="A1897" s="75" t="s">
        <v>1235</v>
      </c>
      <c r="B1897" s="94">
        <f>'2022'!AA59</f>
        <v>97907.809385576358</v>
      </c>
      <c r="C1897" s="94">
        <f>'2022 (Cas)'!V61</f>
        <v>118342.50439687501</v>
      </c>
    </row>
    <row r="1898" spans="1:3" x14ac:dyDescent="0.25">
      <c r="A1898" s="75" t="s">
        <v>1236</v>
      </c>
      <c r="B1898" s="94">
        <f>'2022'!AA60</f>
        <v>102871.42786043092</v>
      </c>
      <c r="C1898" s="94">
        <f>'2022 (Cas)'!V62</f>
        <v>124342.09773750002</v>
      </c>
    </row>
    <row r="1899" spans="1:3" x14ac:dyDescent="0.25">
      <c r="A1899" s="75" t="s">
        <v>1237</v>
      </c>
      <c r="B1899" s="94">
        <f>'2022'!AA61</f>
        <v>107844.98848546046</v>
      </c>
      <c r="C1899" s="94">
        <f>'2022 (Cas)'!V63</f>
        <v>130353.70829062501</v>
      </c>
    </row>
    <row r="1900" spans="1:3" x14ac:dyDescent="0.25">
      <c r="A1900" s="75" t="s">
        <v>1238</v>
      </c>
      <c r="B1900" s="94">
        <f>'2022'!AA62</f>
        <v>111879.01591895519</v>
      </c>
      <c r="C1900" s="94">
        <f>'2022 (Cas)'!V64</f>
        <v>135229.69226249997</v>
      </c>
    </row>
    <row r="1901" spans="1:3" x14ac:dyDescent="0.25">
      <c r="A1901" s="75" t="s">
        <v>1239</v>
      </c>
      <c r="B1901" s="94">
        <f>'2022'!AA63</f>
        <v>115918.01442753739</v>
      </c>
      <c r="C1901" s="94">
        <f>'2022 (Cas)'!V65</f>
        <v>140111.68484062498</v>
      </c>
    </row>
    <row r="1902" spans="1:3" x14ac:dyDescent="0.25">
      <c r="A1902" s="75" t="s">
        <v>1240</v>
      </c>
      <c r="B1902" s="94">
        <f>'2022'!AA64</f>
        <v>119954.52739857584</v>
      </c>
      <c r="C1902" s="94">
        <f>'2022 (Cas)'!V66</f>
        <v>144990.67311562499</v>
      </c>
    </row>
    <row r="1903" spans="1:3" x14ac:dyDescent="0.25">
      <c r="A1903" s="75" t="s">
        <v>1241</v>
      </c>
      <c r="B1903" s="94">
        <f>'2022'!AA65</f>
        <v>123987.31206329868</v>
      </c>
      <c r="C1903" s="94">
        <f>'2022 (Cas)'!V67</f>
        <v>149865.15493593749</v>
      </c>
    </row>
    <row r="1904" spans="1:3" x14ac:dyDescent="0.25">
      <c r="A1904" s="75" t="s">
        <v>1242</v>
      </c>
      <c r="B1904" s="94">
        <f>'2022'!AA66</f>
        <v>130201.15592265592</v>
      </c>
      <c r="C1904" s="94">
        <f>'2022 (Cas)'!V68</f>
        <v>157375.91274843752</v>
      </c>
    </row>
    <row r="1905" spans="1:3" x14ac:dyDescent="0.25">
      <c r="A1905" s="75" t="s">
        <v>1243</v>
      </c>
      <c r="B1905" s="94">
        <f>'2022'!AA67</f>
        <v>134860.29604840197</v>
      </c>
      <c r="C1905" s="94">
        <f>'2022 (Cas)'!V69</f>
        <v>163007.47895624998</v>
      </c>
    </row>
    <row r="1906" spans="1:3" x14ac:dyDescent="0.25">
      <c r="A1906" s="75" t="s">
        <v>1244</v>
      </c>
      <c r="B1906" s="94">
        <f>'2022'!AA68</f>
        <v>139510.73679274492</v>
      </c>
      <c r="C1906" s="94">
        <f>'2022 (Cas)'!V70</f>
        <v>168628.53010312497</v>
      </c>
    </row>
    <row r="1907" spans="1:3" x14ac:dyDescent="0.25">
      <c r="A1907" s="75" t="s">
        <v>1245</v>
      </c>
      <c r="B1907" s="94">
        <f>'2022'!AA69</f>
        <v>144172.36245603472</v>
      </c>
      <c r="C1907" s="94">
        <f>'2022 (Cas)'!V71</f>
        <v>174263.10061406251</v>
      </c>
    </row>
    <row r="1908" spans="1:3" x14ac:dyDescent="0.25">
      <c r="A1908" s="75" t="s">
        <v>1246</v>
      </c>
      <c r="B1908" s="94">
        <f>'2022'!AA70</f>
        <v>148825.28873792142</v>
      </c>
      <c r="C1908" s="94">
        <f>'2022 (Cas)'!V72</f>
        <v>179887.15606406247</v>
      </c>
    </row>
    <row r="1909" spans="1:3" x14ac:dyDescent="0.25">
      <c r="A1909" s="75" t="s">
        <v>1247</v>
      </c>
      <c r="B1909" s="94">
        <f>'2022'!AA71</f>
        <v>153490.64270752689</v>
      </c>
      <c r="C1909" s="94">
        <f>'2022 (Cas)'!V73</f>
        <v>185526.23302968746</v>
      </c>
    </row>
    <row r="1910" spans="1:3" x14ac:dyDescent="0.25">
      <c r="A1910" s="75" t="s">
        <v>1248</v>
      </c>
      <c r="B1910" s="94">
        <f>'2022'!AA72</f>
        <v>158141.08345186981</v>
      </c>
      <c r="C1910" s="94">
        <f>'2022 (Cas)'!V74</f>
        <v>191147.28417656251</v>
      </c>
    </row>
    <row r="1911" spans="1:3" x14ac:dyDescent="0.25">
      <c r="A1911" s="75" t="s">
        <v>1249</v>
      </c>
      <c r="B1911" s="94">
        <f>'2022'!AA73</f>
        <v>162798.980808844</v>
      </c>
      <c r="C1911" s="94">
        <f>'2022 (Cas)'!V75</f>
        <v>196777.34823281251</v>
      </c>
    </row>
    <row r="1912" spans="1:3" x14ac:dyDescent="0.25">
      <c r="A1912" s="75" t="s">
        <v>1250</v>
      </c>
      <c r="B1912" s="94">
        <f>'2022'!AA74</f>
        <v>167453.14985950259</v>
      </c>
      <c r="C1912" s="94">
        <f>'2022 (Cas)'!V76</f>
        <v>202402.90583437501</v>
      </c>
    </row>
    <row r="1913" spans="1:3" x14ac:dyDescent="0.25">
      <c r="A1913" s="75" t="s">
        <v>1251</v>
      </c>
      <c r="B1913" s="94">
        <f>'2022'!AA75</f>
        <v>172116.01829156425</v>
      </c>
      <c r="C1913" s="94">
        <f>'2022 (Cas)'!V77</f>
        <v>208038.97849687503</v>
      </c>
    </row>
    <row r="1914" spans="1:3" x14ac:dyDescent="0.25">
      <c r="A1914" s="75" t="s">
        <v>1252</v>
      </c>
      <c r="B1914" s="94">
        <f>'2022'!AA76</f>
        <v>176767.70180467906</v>
      </c>
      <c r="C1914" s="94">
        <f>'2022 (Cas)'!V78</f>
        <v>213661.53179531248</v>
      </c>
    </row>
    <row r="1915" spans="1:3" x14ac:dyDescent="0.25">
      <c r="A1915" s="75" t="s">
        <v>1253</v>
      </c>
      <c r="B1915" s="94">
        <f>'2022'!AA77</f>
        <v>181429.32746796886</v>
      </c>
      <c r="C1915" s="94">
        <f>'2022 (Cas)'!V79</f>
        <v>219296.10230624999</v>
      </c>
    </row>
    <row r="1916" spans="1:3" x14ac:dyDescent="0.25">
      <c r="A1916" s="75" t="s">
        <v>1254</v>
      </c>
      <c r="B1916" s="94">
        <f>'2022'!AA78</f>
        <v>189194.14675462167</v>
      </c>
      <c r="C1916" s="94">
        <f>'2022 (Cas)'!V80</f>
        <v>228681.54526874999</v>
      </c>
    </row>
    <row r="1917" spans="1:3" x14ac:dyDescent="0.25">
      <c r="A1917" s="75" t="s">
        <v>1255</v>
      </c>
      <c r="B1917" s="94">
        <f>'2022'!AA79</f>
        <v>195396.80569503206</v>
      </c>
      <c r="C1917" s="94">
        <f>'2022 (Cas)'!V81</f>
        <v>236178.78371718753</v>
      </c>
    </row>
    <row r="1918" spans="1:3" x14ac:dyDescent="0.25">
      <c r="A1918" s="75" t="s">
        <v>1256</v>
      </c>
      <c r="B1918" s="94">
        <f>'2022'!AA80</f>
        <v>201604.43571052994</v>
      </c>
      <c r="C1918" s="94">
        <f>'2022 (Cas)'!V82</f>
        <v>243682.03077187503</v>
      </c>
    </row>
    <row r="1919" spans="1:3" x14ac:dyDescent="0.25">
      <c r="A1919" s="75" t="s">
        <v>1257</v>
      </c>
      <c r="B1919" s="94">
        <f>'2022'!AA81</f>
        <v>207815.79403234346</v>
      </c>
      <c r="C1919" s="94">
        <f>'2022 (Cas)'!V83</f>
        <v>251189.78428125</v>
      </c>
    </row>
    <row r="1920" spans="1:3" x14ac:dyDescent="0.25">
      <c r="A1920" s="76" t="s">
        <v>1258</v>
      </c>
      <c r="B1920" s="94">
        <f>'2022'!AA82</f>
        <v>241974.53649600205</v>
      </c>
      <c r="C1920" s="94">
        <f>'2022 (Cas)'!V84</f>
        <v>292477.92212812504</v>
      </c>
    </row>
    <row r="1921" spans="1:3" x14ac:dyDescent="0.25">
      <c r="A1921" s="265" t="s">
        <v>1278</v>
      </c>
      <c r="B1921" s="266">
        <f>'2023'!AA3</f>
        <v>65237.25339306012</v>
      </c>
      <c r="C1921" s="266">
        <f>'2023 (Cas)'!V5</f>
        <v>79209.844742193745</v>
      </c>
    </row>
    <row r="1922" spans="1:3" x14ac:dyDescent="0.25">
      <c r="A1922" s="265" t="s">
        <v>1279</v>
      </c>
      <c r="B1922" s="266">
        <f>'2023'!AA4</f>
        <v>67055.781648413773</v>
      </c>
      <c r="C1922" s="266">
        <f>'2023 (Cas)'!V6</f>
        <v>81417.86750946095</v>
      </c>
    </row>
    <row r="1923" spans="1:3" x14ac:dyDescent="0.25">
      <c r="A1923" s="265" t="s">
        <v>1280</v>
      </c>
      <c r="B1923" s="266">
        <f>'2023'!AA5</f>
        <v>68906.946807129832</v>
      </c>
      <c r="C1923" s="266">
        <f>'2023 (Cas)'!V7</f>
        <v>83665.517390282825</v>
      </c>
    </row>
    <row r="1924" spans="1:3" x14ac:dyDescent="0.25">
      <c r="A1924" s="265" t="s">
        <v>1281</v>
      </c>
      <c r="B1924" s="266">
        <f>'2023'!AA6</f>
        <v>70762.028394249384</v>
      </c>
      <c r="C1924" s="266">
        <f>'2023 (Cas)'!V8</f>
        <v>85917.922524731257</v>
      </c>
    </row>
    <row r="1925" spans="1:3" x14ac:dyDescent="0.25">
      <c r="A1925" s="265" t="s">
        <v>1282</v>
      </c>
      <c r="B1925" s="266">
        <f>'2023'!AA7</f>
        <v>72617.109981368936</v>
      </c>
      <c r="C1925" s="266">
        <f>'2023 (Cas)'!V9</f>
        <v>88170.327659179675</v>
      </c>
    </row>
    <row r="1926" spans="1:3" x14ac:dyDescent="0.25">
      <c r="A1926" s="265" t="s">
        <v>1283</v>
      </c>
      <c r="B1926" s="266">
        <f>'2023'!AA8</f>
        <v>73590.995177703342</v>
      </c>
      <c r="C1926" s="266">
        <f>'2023 (Cas)'!V10</f>
        <v>89352.800727651571</v>
      </c>
    </row>
    <row r="1927" spans="1:3" x14ac:dyDescent="0.25">
      <c r="A1927" s="265" t="s">
        <v>1284</v>
      </c>
      <c r="B1927" s="266">
        <f>'2023'!AA9</f>
        <v>74567.491326306743</v>
      </c>
      <c r="C1927" s="266">
        <f>'2023 (Cas)'!V11</f>
        <v>90538.443965207829</v>
      </c>
    </row>
    <row r="1928" spans="1:3" x14ac:dyDescent="0.25">
      <c r="A1928" s="265" t="s">
        <v>1285</v>
      </c>
      <c r="B1928" s="266">
        <f>'2023'!AA10</f>
        <v>76447.376959981731</v>
      </c>
      <c r="C1928" s="266">
        <f>'2023 (Cas)'!V12</f>
        <v>92820.965705957817</v>
      </c>
    </row>
    <row r="1929" spans="1:3" x14ac:dyDescent="0.25">
      <c r="A1929" s="265" t="s">
        <v>1286</v>
      </c>
      <c r="B1929" s="266">
        <f>'2023'!AA11</f>
        <v>77610.55619581815</v>
      </c>
      <c r="C1929" s="266">
        <f>'2023 (Cas)'!V13</f>
        <v>94233.276033046859</v>
      </c>
    </row>
    <row r="1930" spans="1:3" x14ac:dyDescent="0.25">
      <c r="A1930" s="265" t="s">
        <v>1287</v>
      </c>
      <c r="B1930" s="266">
        <f>'2023'!AA12</f>
        <v>78767.208050982052</v>
      </c>
      <c r="C1930" s="266">
        <f>'2023 (Cas)'!V14</f>
        <v>95637.660937425011</v>
      </c>
    </row>
    <row r="1931" spans="1:3" x14ac:dyDescent="0.25">
      <c r="A1931" s="265" t="s">
        <v>1288</v>
      </c>
      <c r="B1931" s="266">
        <f>'2023'!AA13</f>
        <v>81079.206285175387</v>
      </c>
      <c r="C1931" s="266">
        <f>'2023 (Cas)'!V15</f>
        <v>98444.845661639061</v>
      </c>
    </row>
    <row r="1932" spans="1:3" x14ac:dyDescent="0.25">
      <c r="A1932" s="265" t="s">
        <v>1289</v>
      </c>
      <c r="B1932" s="266">
        <f>'2023'!AA14</f>
        <v>83400.342852310219</v>
      </c>
      <c r="C1932" s="266">
        <f>'2023 (Cas)'!V16</f>
        <v>101263.12597764845</v>
      </c>
    </row>
    <row r="1933" spans="1:3" x14ac:dyDescent="0.25">
      <c r="A1933" s="265" t="s">
        <v>1290</v>
      </c>
      <c r="B1933" s="266">
        <f>'2023'!AA15</f>
        <v>85713.646562638038</v>
      </c>
      <c r="C1933" s="266">
        <f>'2023 (Cas)'!V17</f>
        <v>104071.8957864047</v>
      </c>
    </row>
    <row r="1934" spans="1:3" x14ac:dyDescent="0.25">
      <c r="A1934" s="265" t="s">
        <v>1291</v>
      </c>
      <c r="B1934" s="266">
        <f>'2023'!AA16</f>
        <v>88029.561225234866</v>
      </c>
      <c r="C1934" s="266">
        <f>'2023 (Cas)'!V18</f>
        <v>106883.83576424532</v>
      </c>
    </row>
    <row r="1935" spans="1:3" x14ac:dyDescent="0.25">
      <c r="A1935" s="265" t="s">
        <v>1292</v>
      </c>
      <c r="B1935" s="266">
        <f>'2023'!AA17</f>
        <v>90530.853498930199</v>
      </c>
      <c r="C1935" s="266">
        <f>'2023 (Cas)'!V19</f>
        <v>109920.85774707657</v>
      </c>
    </row>
    <row r="1936" spans="1:3" x14ac:dyDescent="0.25">
      <c r="A1936" s="265" t="s">
        <v>1293</v>
      </c>
      <c r="B1936" s="266">
        <f>'2023'!AA18</f>
        <v>93063.477199853456</v>
      </c>
      <c r="C1936" s="266">
        <f>'2023 (Cas)'!V20</f>
        <v>112995.92175892032</v>
      </c>
    </row>
    <row r="1937" spans="1:3" x14ac:dyDescent="0.25">
      <c r="A1937" s="265" t="s">
        <v>1294</v>
      </c>
      <c r="B1937" s="266">
        <f>'2023'!AA19</f>
        <v>95568.685901952253</v>
      </c>
      <c r="C1937" s="266">
        <f>'2023 (Cas)'!V21</f>
        <v>116037.69899537813</v>
      </c>
    </row>
    <row r="1938" spans="1:3" x14ac:dyDescent="0.25">
      <c r="A1938" s="265" t="s">
        <v>1295</v>
      </c>
      <c r="B1938" s="266">
        <f>'2023'!AA20</f>
        <v>97218.807735955867</v>
      </c>
      <c r="C1938" s="266">
        <f>'2023 (Cas)'!V22</f>
        <v>118041.24585670314</v>
      </c>
    </row>
    <row r="1939" spans="1:3" x14ac:dyDescent="0.25">
      <c r="A1939" s="265" t="s">
        <v>1296</v>
      </c>
      <c r="B1939" s="266">
        <f>'2023'!AA21</f>
        <v>98868.929569959466</v>
      </c>
      <c r="C1939" s="266">
        <f>'2023 (Cas)'!V23</f>
        <v>120044.79271802813</v>
      </c>
    </row>
    <row r="1940" spans="1:3" x14ac:dyDescent="0.25">
      <c r="A1940" s="265" t="s">
        <v>1297</v>
      </c>
      <c r="B1940" s="266">
        <f>'2023'!AA22</f>
        <v>102149.59109594925</v>
      </c>
      <c r="C1940" s="266">
        <f>'2023 (Cas)'!V24</f>
        <v>124028.1101725453</v>
      </c>
    </row>
    <row r="1941" spans="1:3" x14ac:dyDescent="0.25">
      <c r="A1941" s="265" t="s">
        <v>1298</v>
      </c>
      <c r="B1941" s="266">
        <f>'2023'!AA23</f>
        <v>105419.80881286305</v>
      </c>
      <c r="C1941" s="266">
        <f>'2023 (Cas)'!V25</f>
        <v>127998.74695072504</v>
      </c>
    </row>
    <row r="1942" spans="1:3" x14ac:dyDescent="0.25">
      <c r="A1942" s="265" t="s">
        <v>1299</v>
      </c>
      <c r="B1942" s="266">
        <f>'2023'!AA24</f>
        <v>108725.27438540822</v>
      </c>
      <c r="C1942" s="266">
        <f>'2023 (Cas)'!V26</f>
        <v>132012.18101154378</v>
      </c>
    </row>
    <row r="1943" spans="1:3" x14ac:dyDescent="0.25">
      <c r="A1943" s="265" t="s">
        <v>1300</v>
      </c>
      <c r="B1943" s="266">
        <f>'2023'!AA25</f>
        <v>115924.97526715652</v>
      </c>
      <c r="C1943" s="266">
        <f>'2023 (Cas)'!V27</f>
        <v>140753.9222617078</v>
      </c>
    </row>
    <row r="1944" spans="1:3" x14ac:dyDescent="0.25">
      <c r="A1944" s="265" t="s">
        <v>1301</v>
      </c>
      <c r="B1944" s="266">
        <f>'2023'!AA26</f>
        <v>119815.29414795617</v>
      </c>
      <c r="C1944" s="266">
        <f>'2023 (Cas)'!V28</f>
        <v>145477.47419742658</v>
      </c>
    </row>
    <row r="1945" spans="1:3" x14ac:dyDescent="0.25">
      <c r="A1945" s="265" t="s">
        <v>1302</v>
      </c>
      <c r="B1945" s="266">
        <f>'2023'!AA27</f>
        <v>123735.63897984919</v>
      </c>
      <c r="C1945" s="266">
        <f>'2023 (Cas)'!V29</f>
        <v>150237.48307761565</v>
      </c>
    </row>
    <row r="1946" spans="1:3" x14ac:dyDescent="0.25">
      <c r="A1946" s="265" t="s">
        <v>1303</v>
      </c>
      <c r="B1946" s="266">
        <f>'2023'!AA28</f>
        <v>125498.03176141951</v>
      </c>
      <c r="C1946" s="266">
        <f>'2023 (Cas)'!V30</f>
        <v>152377.34720956875</v>
      </c>
    </row>
    <row r="1947" spans="1:3" x14ac:dyDescent="0.25">
      <c r="A1947" s="265" t="s">
        <v>1304</v>
      </c>
      <c r="B1947" s="266">
        <f>'2023'!AA29</f>
        <v>127257.81359072082</v>
      </c>
      <c r="C1947" s="266">
        <f>'2023 (Cas)'!V31</f>
        <v>154514.04117243752</v>
      </c>
    </row>
    <row r="1948" spans="1:3" x14ac:dyDescent="0.25">
      <c r="A1948" s="265" t="s">
        <v>1305</v>
      </c>
      <c r="B1948" s="266">
        <f>'2023'!AA30</f>
        <v>130778.68272545794</v>
      </c>
      <c r="C1948" s="266">
        <f>'2023 (Cas)'!V32</f>
        <v>158789.01418271722</v>
      </c>
    </row>
    <row r="1949" spans="1:3" x14ac:dyDescent="0.25">
      <c r="A1949" s="265" t="s">
        <v>1306</v>
      </c>
      <c r="B1949" s="266">
        <f>'2023'!AA31</f>
        <v>134296.94090792601</v>
      </c>
      <c r="C1949" s="266">
        <f>'2023 (Cas)'!V33</f>
        <v>163060.8170239125</v>
      </c>
    </row>
    <row r="1950" spans="1:3" x14ac:dyDescent="0.25">
      <c r="A1950" s="265" t="s">
        <v>1307</v>
      </c>
      <c r="B1950" s="266">
        <f>'2023'!AA32</f>
        <v>137819.11551879768</v>
      </c>
      <c r="C1950" s="266">
        <f>'2023 (Cas)'!V34</f>
        <v>167337.37511873443</v>
      </c>
    </row>
    <row r="1951" spans="1:3" x14ac:dyDescent="0.25">
      <c r="A1951" s="265" t="s">
        <v>1308</v>
      </c>
      <c r="B1951" s="266">
        <f>'2023'!AA33</f>
        <v>142390.89294180446</v>
      </c>
      <c r="C1951" s="266">
        <f>'2023 (Cas)'!V35</f>
        <v>172888.341185475</v>
      </c>
    </row>
    <row r="1952" spans="1:3" x14ac:dyDescent="0.25">
      <c r="A1952" s="265" t="s">
        <v>1309</v>
      </c>
      <c r="B1952" s="266">
        <f>'2023'!AA34</f>
        <v>146937.86631825587</v>
      </c>
      <c r="C1952" s="266">
        <f>'2023 (Cas)'!V36</f>
        <v>178409.19064591409</v>
      </c>
    </row>
    <row r="1953" spans="1:3" x14ac:dyDescent="0.25">
      <c r="A1953" s="265" t="s">
        <v>1310</v>
      </c>
      <c r="B1953" s="266">
        <f>'2023'!AA35</f>
        <v>151470.47945722778</v>
      </c>
      <c r="C1953" s="266">
        <f>'2023 (Cas)'!V37</f>
        <v>183912.60417638905</v>
      </c>
    </row>
    <row r="1954" spans="1:3" x14ac:dyDescent="0.25">
      <c r="A1954" s="265" t="s">
        <v>1311</v>
      </c>
      <c r="B1954" s="266">
        <f>'2023'!AA36</f>
        <v>156012.23092914114</v>
      </c>
      <c r="C1954" s="266">
        <f>'2023 (Cas)'!V38</f>
        <v>189427.11329865936</v>
      </c>
    </row>
    <row r="1955" spans="1:3" x14ac:dyDescent="0.25">
      <c r="A1955" s="265" t="s">
        <v>1312</v>
      </c>
      <c r="B1955" s="266">
        <f>'2023'!AA37</f>
        <v>165653.17218239798</v>
      </c>
      <c r="C1955" s="266">
        <f>'2023 (Cas)'!V39</f>
        <v>201132.96264271409</v>
      </c>
    </row>
    <row r="1956" spans="1:3" x14ac:dyDescent="0.25">
      <c r="A1956" s="265" t="s">
        <v>1313</v>
      </c>
      <c r="B1956" s="266">
        <f>'2023'!AA38</f>
        <v>170749.75101147234</v>
      </c>
      <c r="C1956" s="266">
        <f>'2023 (Cas)'!V40</f>
        <v>207321.13269541407</v>
      </c>
    </row>
    <row r="1957" spans="1:3" x14ac:dyDescent="0.25">
      <c r="A1957" s="265" t="s">
        <v>1314</v>
      </c>
      <c r="B1957" s="266">
        <f>'2023'!AA39</f>
        <v>175850.24626895032</v>
      </c>
      <c r="C1957" s="266">
        <f>'2023 (Cas)'!V41</f>
        <v>213514.05800174063</v>
      </c>
    </row>
    <row r="1958" spans="1:3" x14ac:dyDescent="0.25">
      <c r="A1958" s="265" t="s">
        <v>1315</v>
      </c>
      <c r="B1958" s="266">
        <f>'2023'!AA40</f>
        <v>0</v>
      </c>
      <c r="C1958" s="266">
        <f>'2023 (Cas)'!V42</f>
        <v>0</v>
      </c>
    </row>
    <row r="1959" spans="1:3" x14ac:dyDescent="0.25">
      <c r="A1959" s="265" t="s">
        <v>1316</v>
      </c>
      <c r="B1959" s="266">
        <f>'2023'!AA41</f>
        <v>0</v>
      </c>
      <c r="C1959" s="266">
        <f>'2023 (Cas)'!V43</f>
        <v>0</v>
      </c>
    </row>
    <row r="1960" spans="1:3" x14ac:dyDescent="0.25">
      <c r="A1960" s="265" t="s">
        <v>1317</v>
      </c>
      <c r="B1960" s="266">
        <f>'2023'!AA42</f>
        <v>187117.81078578977</v>
      </c>
      <c r="C1960" s="266">
        <f>'2023 (Cas)'!V44</f>
        <v>227194.92268536097</v>
      </c>
    </row>
    <row r="1961" spans="1:3" x14ac:dyDescent="0.25">
      <c r="A1961" s="265" t="s">
        <v>1318</v>
      </c>
      <c r="B1961" s="266">
        <f>'2023'!AA43</f>
        <v>190830.58491229787</v>
      </c>
      <c r="C1961" s="266">
        <f>'2023 (Cas)'!V45</f>
        <v>231702.90312334223</v>
      </c>
    </row>
    <row r="1962" spans="1:3" x14ac:dyDescent="0.25">
      <c r="A1962" s="265" t="s">
        <v>1319</v>
      </c>
      <c r="B1962" s="266">
        <f>'2023'!AA44</f>
        <v>194536.83165813348</v>
      </c>
      <c r="C1962" s="266">
        <f>'2023 (Cas)'!V46</f>
        <v>236202.95813861248</v>
      </c>
    </row>
    <row r="1963" spans="1:3" x14ac:dyDescent="0.25">
      <c r="A1963" s="265" t="s">
        <v>1320</v>
      </c>
      <c r="B1963" s="266">
        <f>'2023'!AA45</f>
        <v>0</v>
      </c>
      <c r="C1963" s="266">
        <f>'2023 (Cas)'!V47</f>
        <v>0</v>
      </c>
    </row>
    <row r="1964" spans="1:3" x14ac:dyDescent="0.25">
      <c r="A1964" s="265" t="s">
        <v>1321</v>
      </c>
      <c r="B1964" s="266">
        <f>'2023'!AA46</f>
        <v>0</v>
      </c>
      <c r="C1964" s="266">
        <f>'2023 (Cas)'!V48</f>
        <v>0</v>
      </c>
    </row>
    <row r="1965" spans="1:3" x14ac:dyDescent="0.25">
      <c r="A1965" s="265" t="s">
        <v>1322</v>
      </c>
      <c r="B1965" s="266">
        <f>'2023'!AA47</f>
        <v>0</v>
      </c>
      <c r="C1965" s="266">
        <f>'2023 (Cas)'!V49</f>
        <v>0</v>
      </c>
    </row>
    <row r="1966" spans="1:3" x14ac:dyDescent="0.25">
      <c r="A1966" s="265" t="s">
        <v>1323</v>
      </c>
      <c r="B1966" s="266">
        <f>'2023'!AA48</f>
        <v>0</v>
      </c>
      <c r="C1966" s="266">
        <f>'2023 (Cas)'!V50</f>
        <v>0</v>
      </c>
    </row>
    <row r="1967" spans="1:3" x14ac:dyDescent="0.25">
      <c r="A1967" s="265" t="s">
        <v>1324</v>
      </c>
      <c r="B1967" s="266">
        <f>'2023'!AA49</f>
        <v>0</v>
      </c>
      <c r="C1967" s="266">
        <f>'2023 (Cas)'!V51</f>
        <v>0</v>
      </c>
    </row>
    <row r="1968" spans="1:3" x14ac:dyDescent="0.25">
      <c r="A1968" s="265" t="s">
        <v>1325</v>
      </c>
      <c r="B1968" s="266">
        <f>'2023'!AA50</f>
        <v>0</v>
      </c>
      <c r="C1968" s="266">
        <f>'2023 (Cas)'!V52</f>
        <v>0</v>
      </c>
    </row>
    <row r="1969" spans="1:3" x14ac:dyDescent="0.25">
      <c r="A1969" s="265" t="s">
        <v>1326</v>
      </c>
      <c r="B1969" s="266">
        <f>'2023'!AA51</f>
        <v>0</v>
      </c>
      <c r="C1969" s="266">
        <f>'2023 (Cas)'!V53</f>
        <v>0</v>
      </c>
    </row>
    <row r="1970" spans="1:3" x14ac:dyDescent="0.25">
      <c r="A1970" s="265" t="s">
        <v>1327</v>
      </c>
      <c r="B1970" s="266">
        <f>'2023'!AA52</f>
        <v>0</v>
      </c>
      <c r="C1970" s="266">
        <f>'2023 (Cas)'!V54</f>
        <v>0</v>
      </c>
    </row>
    <row r="1971" spans="1:3" x14ac:dyDescent="0.25">
      <c r="A1971" s="265" t="s">
        <v>1328</v>
      </c>
      <c r="B1971" s="266">
        <f>'2023'!AA53</f>
        <v>0</v>
      </c>
      <c r="C1971" s="266">
        <f>'2023 (Cas)'!V55</f>
        <v>0</v>
      </c>
    </row>
    <row r="1972" spans="1:3" x14ac:dyDescent="0.25">
      <c r="A1972" s="265" t="s">
        <v>1329</v>
      </c>
      <c r="B1972" s="266">
        <f>'2023'!AA54</f>
        <v>0</v>
      </c>
      <c r="C1972" s="266">
        <f>'2023 (Cas)'!V56</f>
        <v>0</v>
      </c>
    </row>
    <row r="1973" spans="1:3" x14ac:dyDescent="0.25">
      <c r="A1973" s="265" t="s">
        <v>1330</v>
      </c>
      <c r="B1973" s="266">
        <f>'2023'!AA55</f>
        <v>0</v>
      </c>
      <c r="C1973" s="266">
        <f>'2023 (Cas)'!V57</f>
        <v>0</v>
      </c>
    </row>
    <row r="1974" spans="1:3" x14ac:dyDescent="0.25">
      <c r="A1974" s="265" t="s">
        <v>1331</v>
      </c>
      <c r="B1974" s="266">
        <f>'2023'!AA56</f>
        <v>0</v>
      </c>
      <c r="C1974" s="266">
        <f>'2023 (Cas)'!V58</f>
        <v>0</v>
      </c>
    </row>
    <row r="1975" spans="1:3" x14ac:dyDescent="0.25">
      <c r="A1975" s="265" t="s">
        <v>1332</v>
      </c>
      <c r="B1975" s="266">
        <f>'2023'!AA57</f>
        <v>0</v>
      </c>
      <c r="C1975" s="266">
        <f>'2023 (Cas)'!V59</f>
        <v>0</v>
      </c>
    </row>
    <row r="1976" spans="1:3" x14ac:dyDescent="0.25">
      <c r="A1976" s="265" t="s">
        <v>1333</v>
      </c>
      <c r="B1976" s="266">
        <f>'2023'!AA58</f>
        <v>94818.037124616778</v>
      </c>
      <c r="C1976" s="266">
        <f>'2023 (Cas)'!V60</f>
        <v>115126.2753836203</v>
      </c>
    </row>
    <row r="1977" spans="1:3" x14ac:dyDescent="0.25">
      <c r="A1977" s="265" t="s">
        <v>1334</v>
      </c>
      <c r="B1977" s="266">
        <f>'2023'!AA59</f>
        <v>99833.676433352404</v>
      </c>
      <c r="C1977" s="266">
        <f>'2023 (Cas)'!V61</f>
        <v>121216.1701947047</v>
      </c>
    </row>
    <row r="1978" spans="1:3" x14ac:dyDescent="0.25">
      <c r="A1978" s="265" t="s">
        <v>1335</v>
      </c>
      <c r="B1978" s="266">
        <f>'2023'!AA60</f>
        <v>104893.70193066093</v>
      </c>
      <c r="C1978" s="266">
        <f>'2023 (Cas)'!V62</f>
        <v>127359.95788022345</v>
      </c>
    </row>
    <row r="1979" spans="1:3" x14ac:dyDescent="0.25">
      <c r="A1979" s="265" t="s">
        <v>1336</v>
      </c>
      <c r="B1979" s="266">
        <f>'2023'!AA61</f>
        <v>109965.4767131799</v>
      </c>
      <c r="C1979" s="266">
        <f>'2023 (Cas)'!V63</f>
        <v>133518.0113266219</v>
      </c>
    </row>
    <row r="1980" spans="1:3" x14ac:dyDescent="0.25">
      <c r="A1980" s="265" t="s">
        <v>1337</v>
      </c>
      <c r="B1980" s="266">
        <f>'2023'!AA62</f>
        <v>114079.03201297842</v>
      </c>
      <c r="C1980" s="266">
        <f>'2023 (Cas)'!V64</f>
        <v>138512.61271905468</v>
      </c>
    </row>
    <row r="1981" spans="1:3" x14ac:dyDescent="0.25">
      <c r="A1981" s="265" t="s">
        <v>1338</v>
      </c>
      <c r="B1981" s="266">
        <f>'2023'!AA63</f>
        <v>118196.50374118045</v>
      </c>
      <c r="C1981" s="266">
        <f>'2023 (Cas)'!V65</f>
        <v>143511.96936511406</v>
      </c>
    </row>
    <row r="1982" spans="1:3" x14ac:dyDescent="0.25">
      <c r="A1982" s="265" t="s">
        <v>1339</v>
      </c>
      <c r="B1982" s="266">
        <f>'2023'!AA64</f>
        <v>122312.66999324798</v>
      </c>
      <c r="C1982" s="266">
        <f>'2023 (Cas)'!V66</f>
        <v>148509.74092663123</v>
      </c>
    </row>
    <row r="1983" spans="1:3" x14ac:dyDescent="0.25">
      <c r="A1983" s="265" t="s">
        <v>1340</v>
      </c>
      <c r="B1983" s="266">
        <f>'2023'!AA65</f>
        <v>126424.91981691201</v>
      </c>
      <c r="C1983" s="266">
        <f>'2023 (Cas)'!V67</f>
        <v>153502.75723452188</v>
      </c>
    </row>
    <row r="1984" spans="1:3" x14ac:dyDescent="0.25">
      <c r="A1984" s="265" t="s">
        <v>1341</v>
      </c>
      <c r="B1984" s="266">
        <f>'2023'!AA66</f>
        <v>132761.70097375812</v>
      </c>
      <c r="C1984" s="266">
        <f>'2023 (Cas)'!V68</f>
        <v>161196.7576023</v>
      </c>
    </row>
    <row r="1985" spans="1:3" x14ac:dyDescent="0.25">
      <c r="A1985" s="265" t="s">
        <v>1342</v>
      </c>
      <c r="B1985" s="266">
        <f>'2023'!AA67</f>
        <v>137512.32862719093</v>
      </c>
      <c r="C1985" s="266">
        <f>'2023 (Cas)'!V69</f>
        <v>166964.88025132037</v>
      </c>
    </row>
    <row r="1986" spans="1:3" x14ac:dyDescent="0.25">
      <c r="A1986" s="265" t="s">
        <v>1343</v>
      </c>
      <c r="B1986" s="266">
        <f>'2023'!AA68</f>
        <v>142255.12342381684</v>
      </c>
      <c r="C1986" s="266">
        <f>'2023 (Cas)'!V70</f>
        <v>172723.49239308751</v>
      </c>
    </row>
    <row r="1987" spans="1:3" x14ac:dyDescent="0.25">
      <c r="A1987" s="265" t="s">
        <v>1344</v>
      </c>
      <c r="B1987" s="266">
        <f>'2023'!AA69</f>
        <v>147007.05655338414</v>
      </c>
      <c r="C1987" s="266">
        <f>'2023 (Cas)'!V71</f>
        <v>178493.20012665002</v>
      </c>
    </row>
    <row r="1988" spans="1:3" x14ac:dyDescent="0.25">
      <c r="A1988" s="265" t="s">
        <v>1345</v>
      </c>
      <c r="B1988" s="266">
        <f>'2023'!AA70</f>
        <v>151751.15682614452</v>
      </c>
      <c r="C1988" s="266">
        <f>'2023 (Cas)'!V72</f>
        <v>184253.39735295938</v>
      </c>
    </row>
    <row r="1989" spans="1:3" x14ac:dyDescent="0.25">
      <c r="A1989" s="265" t="s">
        <v>1346</v>
      </c>
      <c r="B1989" s="266">
        <f>'2023'!AA71</f>
        <v>156508.31186024984</v>
      </c>
      <c r="C1989" s="266">
        <f>'2023 (Cas)'!V73</f>
        <v>190029.44542469064</v>
      </c>
    </row>
    <row r="1990" spans="1:3" x14ac:dyDescent="0.25">
      <c r="A1990" s="265" t="s">
        <v>1347</v>
      </c>
      <c r="B1990" s="266">
        <f>'2023'!AA72</f>
        <v>161251.10665687567</v>
      </c>
      <c r="C1990" s="266">
        <f>'2023 (Cas)'!V74</f>
        <v>195788.05756645784</v>
      </c>
    </row>
    <row r="1991" spans="1:3" x14ac:dyDescent="0.25">
      <c r="A1991" s="265" t="s">
        <v>1348</v>
      </c>
      <c r="B1991" s="266">
        <f>'2023'!AA73</f>
        <v>166000.42883417406</v>
      </c>
      <c r="C1991" s="266">
        <f>'2023 (Cas)'!V75</f>
        <v>201554.59513093592</v>
      </c>
    </row>
    <row r="1992" spans="1:3" x14ac:dyDescent="0.25">
      <c r="A1992" s="265" t="s">
        <v>1349</v>
      </c>
      <c r="B1992" s="266">
        <f>'2023'!AA74</f>
        <v>170745.83458306888</v>
      </c>
      <c r="C1992" s="266">
        <f>'2023 (Cas)'!V76</f>
        <v>207316.37744178748</v>
      </c>
    </row>
    <row r="1993" spans="1:3" x14ac:dyDescent="0.25">
      <c r="A1993" s="265" t="s">
        <v>1350</v>
      </c>
      <c r="B1993" s="266">
        <f>'2023'!AA75</f>
        <v>175500.37866490521</v>
      </c>
      <c r="C1993" s="266">
        <f>'2023 (Cas)'!V77</f>
        <v>213089.25534443435</v>
      </c>
    </row>
    <row r="1994" spans="1:3" x14ac:dyDescent="0.25">
      <c r="A1994" s="265" t="s">
        <v>1351</v>
      </c>
      <c r="B1994" s="266">
        <f>'2023'!AA76</f>
        <v>180244.47893766561</v>
      </c>
      <c r="C1994" s="266">
        <f>'2023 (Cas)'!V78</f>
        <v>218849.4525707438</v>
      </c>
    </row>
    <row r="1995" spans="1:3" x14ac:dyDescent="0.25">
      <c r="A1995" s="265" t="s">
        <v>1352</v>
      </c>
      <c r="B1995" s="266">
        <f>'2023'!AA77</f>
        <v>184997.71754336738</v>
      </c>
      <c r="C1995" s="266">
        <f>'2023 (Cas)'!V79</f>
        <v>224620.74538884842</v>
      </c>
    </row>
    <row r="1996" spans="1:3" x14ac:dyDescent="0.25">
      <c r="A1996" s="265" t="s">
        <v>1353</v>
      </c>
      <c r="B1996" s="266">
        <f>'2023'!AA78</f>
        <v>192915.43029908882</v>
      </c>
      <c r="C1996" s="266">
        <f>'2023 (Cas)'!V80</f>
        <v>234234.28313721568</v>
      </c>
    </row>
    <row r="1997" spans="1:3" x14ac:dyDescent="0.25">
      <c r="A1997" s="265" t="s">
        <v>1354</v>
      </c>
      <c r="B1997" s="266">
        <f>'2023'!AA79</f>
        <v>199239.15669458994</v>
      </c>
      <c r="C1997" s="266">
        <f>'2023 (Cas)'!V81</f>
        <v>241912.4326595719</v>
      </c>
    </row>
    <row r="1998" spans="1:3" x14ac:dyDescent="0.25">
      <c r="A1998" s="265" t="s">
        <v>1355</v>
      </c>
      <c r="B1998" s="266">
        <f>'2023'!AA80</f>
        <v>205569.41047076354</v>
      </c>
      <c r="C1998" s="266">
        <f>'2023 (Cas)'!V82</f>
        <v>249598.5076046391</v>
      </c>
    </row>
    <row r="1999" spans="1:3" x14ac:dyDescent="0.25">
      <c r="A1999" s="265" t="s">
        <v>1356</v>
      </c>
      <c r="B1999" s="266">
        <f>'2023'!AA81</f>
        <v>211902.2751992062</v>
      </c>
      <c r="C1999" s="266">
        <f>'2023 (Cas)'!V83</f>
        <v>257287.75271879067</v>
      </c>
    </row>
    <row r="2000" spans="1:3" x14ac:dyDescent="0.25">
      <c r="A2000" s="267" t="s">
        <v>1357</v>
      </c>
      <c r="B2000" s="266">
        <f>'2023'!AA82</f>
        <v>246732.37846757338</v>
      </c>
      <c r="C2000" s="266">
        <f>'2023 (Cas)'!V84</f>
        <v>299577.80830435309</v>
      </c>
    </row>
    <row r="2001" spans="1:3" x14ac:dyDescent="0.25">
      <c r="A2001" s="265" t="s">
        <v>1358</v>
      </c>
      <c r="B2001" s="266">
        <f>'2024'!AA3</f>
        <v>66604.937086250866</v>
      </c>
      <c r="C2001" s="266">
        <f>'2024 (Cas)'!V5</f>
        <v>80441.109747762064</v>
      </c>
    </row>
    <row r="2002" spans="1:3" x14ac:dyDescent="0.25">
      <c r="A2002" s="265" t="s">
        <v>1359</v>
      </c>
      <c r="B2002" s="266">
        <f>'2024'!AA4</f>
        <v>68461.590359306734</v>
      </c>
      <c r="C2002" s="266">
        <f>'2024 (Cas)'!V6</f>
        <v>82683.454778551968</v>
      </c>
    </row>
    <row r="2003" spans="1:3" x14ac:dyDescent="0.25">
      <c r="A2003" s="265" t="s">
        <v>1360</v>
      </c>
      <c r="B2003" s="266">
        <f>'2024'!AA5</f>
        <v>70351.564760737616</v>
      </c>
      <c r="C2003" s="266">
        <f>'2024 (Cas)'!V7</f>
        <v>84966.042900346729</v>
      </c>
    </row>
    <row r="2004" spans="1:3" x14ac:dyDescent="0.25">
      <c r="A2004" s="265" t="s">
        <v>1361</v>
      </c>
      <c r="B2004" s="266">
        <f>'2024'!AA6</f>
        <v>72245.537697573483</v>
      </c>
      <c r="C2004" s="266">
        <f>'2024 (Cas)'!V8</f>
        <v>87253.460193062041</v>
      </c>
    </row>
    <row r="2005" spans="1:3" x14ac:dyDescent="0.25">
      <c r="A2005" s="265" t="s">
        <v>1362</v>
      </c>
      <c r="B2005" s="266">
        <f>'2024'!AA7</f>
        <v>74139.510634409366</v>
      </c>
      <c r="C2005" s="266">
        <f>'2024 (Cas)'!V9</f>
        <v>89540.877485777339</v>
      </c>
    </row>
    <row r="2006" spans="1:3" x14ac:dyDescent="0.25">
      <c r="A2006" s="265" t="s">
        <v>1363</v>
      </c>
      <c r="B2006" s="266">
        <f>'2024'!AA8</f>
        <v>75133.813105119829</v>
      </c>
      <c r="C2006" s="266">
        <f>'2024 (Cas)'!V10</f>
        <v>90741.731321361891</v>
      </c>
    </row>
    <row r="2007" spans="1:3" x14ac:dyDescent="0.25">
      <c r="A2007" s="265" t="s">
        <v>1364</v>
      </c>
      <c r="B2007" s="266">
        <f>'2024'!AA9</f>
        <v>76130.781266100283</v>
      </c>
      <c r="C2007" s="266">
        <f>'2024 (Cas)'!V11</f>
        <v>91945.804604226811</v>
      </c>
    </row>
    <row r="2008" spans="1:3" x14ac:dyDescent="0.25">
      <c r="A2008" s="265" t="s">
        <v>1365</v>
      </c>
      <c r="B2008" s="266">
        <f>'2024'!AA10</f>
        <v>78050.078260501177</v>
      </c>
      <c r="C2008" s="266">
        <f>'2024 (Cas)'!V12</f>
        <v>94263.806646105819</v>
      </c>
    </row>
    <row r="2009" spans="1:3" x14ac:dyDescent="0.25">
      <c r="A2009" s="265" t="s">
        <v>1366</v>
      </c>
      <c r="B2009" s="266">
        <f>'2024'!AA11</f>
        <v>79237.643275786701</v>
      </c>
      <c r="C2009" s="266">
        <f>'2024 (Cas)'!V13</f>
        <v>95698.070409518434</v>
      </c>
    </row>
    <row r="2010" spans="1:3" x14ac:dyDescent="0.25">
      <c r="A2010" s="265" t="s">
        <v>1367</v>
      </c>
      <c r="B2010" s="266">
        <f>'2024'!AA12</f>
        <v>80418.544065397276</v>
      </c>
      <c r="C2010" s="266">
        <f>'2024 (Cas)'!V14</f>
        <v>97124.285554730101</v>
      </c>
    </row>
    <row r="2011" spans="1:3" x14ac:dyDescent="0.25">
      <c r="A2011" s="265" t="s">
        <v>1368</v>
      </c>
      <c r="B2011" s="266">
        <f>'2024'!AA13</f>
        <v>82779.012799483375</v>
      </c>
      <c r="C2011" s="266">
        <f>'2024 (Cas)'!V15</f>
        <v>99975.10612151325</v>
      </c>
    </row>
    <row r="2012" spans="1:3" x14ac:dyDescent="0.25">
      <c r="A2012" s="265" t="s">
        <v>1369</v>
      </c>
      <c r="B2012" s="266">
        <f>'2024'!AA14</f>
        <v>85148.811449514484</v>
      </c>
      <c r="C2012" s="266">
        <f>'2024 (Cas)'!V16</f>
        <v>102837.19475377773</v>
      </c>
    </row>
    <row r="2013" spans="1:3" x14ac:dyDescent="0.25">
      <c r="A2013" s="265" t="s">
        <v>1370</v>
      </c>
      <c r="B2013" s="266">
        <f>'2024'!AA15</f>
        <v>87510.613028735548</v>
      </c>
      <c r="C2013" s="266">
        <f>'2024 (Cas)'!V17</f>
        <v>105689.62504420104</v>
      </c>
    </row>
    <row r="2014" spans="1:3" x14ac:dyDescent="0.25">
      <c r="A2014" s="265" t="s">
        <v>1371</v>
      </c>
      <c r="B2014" s="266">
        <f>'2024'!AA16</f>
        <v>89875.080298226661</v>
      </c>
      <c r="C2014" s="266">
        <f>'2024 (Cas)'!V18</f>
        <v>108545.27478190475</v>
      </c>
    </row>
    <row r="2015" spans="1:3" x14ac:dyDescent="0.25">
      <c r="A2015" s="265" t="s">
        <v>1372</v>
      </c>
      <c r="B2015" s="266">
        <f>'2024'!AA17</f>
        <v>92428.811576887863</v>
      </c>
      <c r="C2015" s="266">
        <f>'2024 (Cas)'!V19</f>
        <v>111629.50527651601</v>
      </c>
    </row>
    <row r="2016" spans="1:3" x14ac:dyDescent="0.25">
      <c r="A2016" s="265" t="s">
        <v>1373</v>
      </c>
      <c r="B2016" s="266">
        <f>'2024'!AA18</f>
        <v>95014.531138789069</v>
      </c>
      <c r="C2016" s="266">
        <f>'2024 (Cas)'!V20</f>
        <v>114752.36913849189</v>
      </c>
    </row>
    <row r="2017" spans="1:3" x14ac:dyDescent="0.25">
      <c r="A2017" s="265" t="s">
        <v>1374</v>
      </c>
      <c r="B2017" s="266">
        <f>'2024'!AA19</f>
        <v>97572.260952855213</v>
      </c>
      <c r="C2017" s="266">
        <f>'2024 (Cas)'!V21</f>
        <v>117841.42880402367</v>
      </c>
    </row>
    <row r="2018" spans="1:3" x14ac:dyDescent="0.25">
      <c r="A2018" s="265" t="s">
        <v>1375</v>
      </c>
      <c r="B2018" s="266">
        <f>'2024'!AA20</f>
        <v>99256.977203496019</v>
      </c>
      <c r="C2018" s="266">
        <f>'2024 (Cas)'!V22</f>
        <v>119876.11948522856</v>
      </c>
    </row>
    <row r="2019" spans="1:3" x14ac:dyDescent="0.25">
      <c r="A2019" s="265" t="s">
        <v>1376</v>
      </c>
      <c r="B2019" s="266">
        <f>'2024'!AA21</f>
        <v>100941.69345413677</v>
      </c>
      <c r="C2019" s="266">
        <f>'2024 (Cas)'!V23</f>
        <v>121910.81016643345</v>
      </c>
    </row>
    <row r="2020" spans="1:3" x14ac:dyDescent="0.25">
      <c r="A2020" s="265" t="s">
        <v>1377</v>
      </c>
      <c r="B2020" s="266">
        <f>'2024'!AA22</f>
        <v>104291.13327839335</v>
      </c>
      <c r="C2020" s="266">
        <f>'2024 (Cas)'!V24</f>
        <v>125956.04567424036</v>
      </c>
    </row>
    <row r="2021" spans="1:3" x14ac:dyDescent="0.25">
      <c r="A2021" s="265" t="s">
        <v>1378</v>
      </c>
      <c r="B2021" s="266">
        <f>'2024'!AA23</f>
        <v>107629.91034156991</v>
      </c>
      <c r="C2021" s="266">
        <f>'2024 (Cas)'!V25</f>
        <v>129988.40339292574</v>
      </c>
    </row>
    <row r="2022" spans="1:3" x14ac:dyDescent="0.25">
      <c r="A2022" s="265" t="s">
        <v>1379</v>
      </c>
      <c r="B2022" s="266">
        <f>'2024'!AA24</f>
        <v>111004.67422339146</v>
      </c>
      <c r="C2022" s="266">
        <f>'2024 (Cas)'!V26</f>
        <v>134064.22364989627</v>
      </c>
    </row>
    <row r="2023" spans="1:3" x14ac:dyDescent="0.25">
      <c r="A2023" s="265" t="s">
        <v>1380</v>
      </c>
      <c r="B2023" s="266">
        <f>'2024'!AA25</f>
        <v>118355.31514291985</v>
      </c>
      <c r="C2023" s="266">
        <f>'2024 (Cas)'!V27</f>
        <v>142941.84952556482</v>
      </c>
    </row>
    <row r="2024" spans="1:3" x14ac:dyDescent="0.25">
      <c r="A2024" s="265" t="s">
        <v>1381</v>
      </c>
      <c r="B2024" s="266">
        <f>'2024'!AA26</f>
        <v>122327.19364522172</v>
      </c>
      <c r="C2024" s="266">
        <f>'2024 (Cas)'!V28</f>
        <v>147738.8259733422</v>
      </c>
    </row>
    <row r="2025" spans="1:3" x14ac:dyDescent="0.25">
      <c r="A2025" s="265" t="s">
        <v>1382</v>
      </c>
      <c r="B2025" s="266">
        <f>'2024'!AA27</f>
        <v>126329.72758562859</v>
      </c>
      <c r="C2025" s="266">
        <f>'2024 (Cas)'!V29</f>
        <v>152572.82606484403</v>
      </c>
    </row>
    <row r="2026" spans="1:3" x14ac:dyDescent="0.25">
      <c r="A2026" s="265" t="s">
        <v>1383</v>
      </c>
      <c r="B2026" s="266">
        <f>'2024'!AA28</f>
        <v>128129.06851787938</v>
      </c>
      <c r="C2026" s="266">
        <f>'2024 (Cas)'!V30</f>
        <v>154745.95297910558</v>
      </c>
    </row>
    <row r="2027" spans="1:3" x14ac:dyDescent="0.25">
      <c r="A2027" s="265" t="s">
        <v>1384</v>
      </c>
      <c r="B2027" s="266">
        <f>'2024'!AA29</f>
        <v>129925.74375986024</v>
      </c>
      <c r="C2027" s="266">
        <f>'2024 (Cas)'!V31</f>
        <v>156915.86044608679</v>
      </c>
    </row>
    <row r="2028" spans="1:3" x14ac:dyDescent="0.25">
      <c r="A2028" s="265" t="s">
        <v>1385</v>
      </c>
      <c r="B2028" s="266">
        <f>'2024'!AA30</f>
        <v>133520.4270889569</v>
      </c>
      <c r="C2028" s="266">
        <f>'2024 (Cas)'!V32</f>
        <v>161257.28510368933</v>
      </c>
    </row>
    <row r="2029" spans="1:3" x14ac:dyDescent="0.25">
      <c r="A2029" s="265" t="s">
        <v>1386</v>
      </c>
      <c r="B2029" s="266">
        <f>'2024'!AA31</f>
        <v>137112.44472778353</v>
      </c>
      <c r="C2029" s="266">
        <f>'2024 (Cas)'!V33</f>
        <v>165595.49031401143</v>
      </c>
    </row>
    <row r="2030" spans="1:3" x14ac:dyDescent="0.25">
      <c r="A2030" s="265" t="s">
        <v>1387</v>
      </c>
      <c r="B2030" s="266">
        <f>'2024'!AA32</f>
        <v>140708.46090201524</v>
      </c>
      <c r="C2030" s="266">
        <f>'2024 (Cas)'!V34</f>
        <v>169938.52469525419</v>
      </c>
    </row>
    <row r="2031" spans="1:3" x14ac:dyDescent="0.25">
      <c r="A2031" s="265" t="s">
        <v>1388</v>
      </c>
      <c r="B2031" s="266">
        <f>'2024'!AA33</f>
        <v>145376.08456478742</v>
      </c>
      <c r="C2031" s="266">
        <f>'2024 (Cas)'!V35</f>
        <v>175575.77688321273</v>
      </c>
    </row>
    <row r="2032" spans="1:3" x14ac:dyDescent="0.25">
      <c r="A2032" s="265" t="s">
        <v>1389</v>
      </c>
      <c r="B2032" s="266">
        <f>'2024'!AA34</f>
        <v>150018.3841699945</v>
      </c>
      <c r="C2032" s="266">
        <f>'2024 (Cas)'!V36</f>
        <v>181182.44432200753</v>
      </c>
    </row>
    <row r="2033" spans="1:3" x14ac:dyDescent="0.25">
      <c r="A2033" s="265" t="s">
        <v>1390</v>
      </c>
      <c r="B2033" s="266">
        <f>'2024'!AA35</f>
        <v>154646.02247871668</v>
      </c>
      <c r="C2033" s="266">
        <f>'2024 (Cas)'!V37</f>
        <v>186771.40480076024</v>
      </c>
    </row>
    <row r="2034" spans="1:3" x14ac:dyDescent="0.25">
      <c r="A2034" s="265" t="s">
        <v>1391</v>
      </c>
      <c r="B2034" s="266">
        <f>'2024'!AA36</f>
        <v>159282.99070338384</v>
      </c>
      <c r="C2034" s="266">
        <f>'2024 (Cas)'!V38</f>
        <v>192371.63334499428</v>
      </c>
    </row>
    <row r="2035" spans="1:3" x14ac:dyDescent="0.25">
      <c r="A2035" s="265" t="s">
        <v>1392</v>
      </c>
      <c r="B2035" s="266">
        <f>'2024'!AA37</f>
        <v>169126.05202536343</v>
      </c>
      <c r="C2035" s="266">
        <f>'2024 (Cas)'!V39</f>
        <v>204259.44242782515</v>
      </c>
    </row>
    <row r="2036" spans="1:3" x14ac:dyDescent="0.25">
      <c r="A2036" s="265" t="s">
        <v>1393</v>
      </c>
      <c r="B2036" s="266">
        <f>'2024'!AA38</f>
        <v>174329.47943240576</v>
      </c>
      <c r="C2036" s="266">
        <f>'2024 (Cas)'!V40</f>
        <v>210543.80351914151</v>
      </c>
    </row>
    <row r="2037" spans="1:3" x14ac:dyDescent="0.25">
      <c r="A2037" s="265" t="s">
        <v>1394</v>
      </c>
      <c r="B2037" s="266">
        <f>'2024'!AA39</f>
        <v>179536.90537485323</v>
      </c>
      <c r="C2037" s="266">
        <f>'2024 (Cas)'!V41</f>
        <v>216832.99378137858</v>
      </c>
    </row>
    <row r="2038" spans="1:3" x14ac:dyDescent="0.25">
      <c r="A2038" s="265" t="s">
        <v>1395</v>
      </c>
      <c r="B2038" s="266">
        <f>'2024'!AA40</f>
        <v>0</v>
      </c>
      <c r="C2038" s="266">
        <f>'2024 (Cas)'!V42</f>
        <v>0</v>
      </c>
    </row>
    <row r="2039" spans="1:3" x14ac:dyDescent="0.25">
      <c r="A2039" s="265" t="s">
        <v>1396</v>
      </c>
      <c r="B2039" s="266">
        <f>'2024'!AA41</f>
        <v>0</v>
      </c>
      <c r="C2039" s="266">
        <f>'2024 (Cas)'!V43</f>
        <v>0</v>
      </c>
    </row>
    <row r="2040" spans="1:3" x14ac:dyDescent="0.25">
      <c r="A2040" s="265" t="s">
        <v>1397</v>
      </c>
      <c r="B2040" s="266">
        <f>'2024'!AA42</f>
        <v>191040.69173504357</v>
      </c>
      <c r="C2040" s="266">
        <f>'2024 (Cas)'!V44</f>
        <v>230726.51851989081</v>
      </c>
    </row>
    <row r="2041" spans="1:3" x14ac:dyDescent="0.25">
      <c r="A2041" s="265" t="s">
        <v>1398</v>
      </c>
      <c r="B2041" s="266">
        <f>'2024'!AA43</f>
        <v>194831.30329898532</v>
      </c>
      <c r="C2041" s="266">
        <f>'2024 (Cas)'!V45</f>
        <v>235304.57255260181</v>
      </c>
    </row>
    <row r="2042" spans="1:3" x14ac:dyDescent="0.25">
      <c r="A2042" s="265" t="s">
        <v>1399</v>
      </c>
      <c r="B2042" s="266">
        <f>'2024'!AA44</f>
        <v>198615.25063725203</v>
      </c>
      <c r="C2042" s="266">
        <f>'2024 (Cas)'!V46</f>
        <v>239874.57796711184</v>
      </c>
    </row>
    <row r="2043" spans="1:3" x14ac:dyDescent="0.25">
      <c r="A2043" s="265" t="s">
        <v>1400</v>
      </c>
      <c r="B2043" s="266">
        <f>'2024'!AA45</f>
        <v>0</v>
      </c>
      <c r="C2043" s="266">
        <f>'2024 (Cas)'!V47</f>
        <v>0</v>
      </c>
    </row>
    <row r="2044" spans="1:3" x14ac:dyDescent="0.25">
      <c r="A2044" s="265" t="s">
        <v>1401</v>
      </c>
      <c r="B2044" s="266">
        <f>'2024'!AA46</f>
        <v>0</v>
      </c>
      <c r="C2044" s="266">
        <f>'2024 (Cas)'!V48</f>
        <v>0</v>
      </c>
    </row>
    <row r="2045" spans="1:3" x14ac:dyDescent="0.25">
      <c r="A2045" s="265" t="s">
        <v>1402</v>
      </c>
      <c r="B2045" s="266">
        <f>'2024'!AA47</f>
        <v>0</v>
      </c>
      <c r="C2045" s="266">
        <f>'2024 (Cas)'!V49</f>
        <v>0</v>
      </c>
    </row>
    <row r="2046" spans="1:3" x14ac:dyDescent="0.25">
      <c r="A2046" s="265" t="s">
        <v>1403</v>
      </c>
      <c r="B2046" s="266">
        <f>'2024'!AA48</f>
        <v>0</v>
      </c>
      <c r="C2046" s="266">
        <f>'2024 (Cas)'!V50</f>
        <v>0</v>
      </c>
    </row>
    <row r="2047" spans="1:3" x14ac:dyDescent="0.25">
      <c r="A2047" s="265" t="s">
        <v>1404</v>
      </c>
      <c r="B2047" s="266">
        <f>'2024'!AA49</f>
        <v>0</v>
      </c>
      <c r="C2047" s="266">
        <f>'2024 (Cas)'!V51</f>
        <v>0</v>
      </c>
    </row>
    <row r="2048" spans="1:3" x14ac:dyDescent="0.25">
      <c r="A2048" s="265" t="s">
        <v>1405</v>
      </c>
      <c r="B2048" s="266">
        <f>'2024'!AA50</f>
        <v>0</v>
      </c>
      <c r="C2048" s="266">
        <f>'2024 (Cas)'!V52</f>
        <v>0</v>
      </c>
    </row>
    <row r="2049" spans="1:3" x14ac:dyDescent="0.25">
      <c r="A2049" s="265" t="s">
        <v>1406</v>
      </c>
      <c r="B2049" s="266">
        <f>'2024'!AA51</f>
        <v>0</v>
      </c>
      <c r="C2049" s="266">
        <f>'2024 (Cas)'!V53</f>
        <v>0</v>
      </c>
    </row>
    <row r="2050" spans="1:3" x14ac:dyDescent="0.25">
      <c r="A2050" s="265" t="s">
        <v>1407</v>
      </c>
      <c r="B2050" s="266">
        <f>'2024'!AA52</f>
        <v>0</v>
      </c>
      <c r="C2050" s="266">
        <f>'2024 (Cas)'!V54</f>
        <v>0</v>
      </c>
    </row>
    <row r="2051" spans="1:3" x14ac:dyDescent="0.25">
      <c r="A2051" s="265" t="s">
        <v>1408</v>
      </c>
      <c r="B2051" s="266">
        <f>'2024'!AA53</f>
        <v>0</v>
      </c>
      <c r="C2051" s="266">
        <f>'2024 (Cas)'!V55</f>
        <v>0</v>
      </c>
    </row>
    <row r="2052" spans="1:3" x14ac:dyDescent="0.25">
      <c r="A2052" s="265" t="s">
        <v>1409</v>
      </c>
      <c r="B2052" s="266">
        <f>'2024'!AA54</f>
        <v>0</v>
      </c>
      <c r="C2052" s="266">
        <f>'2024 (Cas)'!V56</f>
        <v>0</v>
      </c>
    </row>
    <row r="2053" spans="1:3" x14ac:dyDescent="0.25">
      <c r="A2053" s="265" t="s">
        <v>1410</v>
      </c>
      <c r="B2053" s="266">
        <f>'2024'!AA55</f>
        <v>0</v>
      </c>
      <c r="C2053" s="266">
        <f>'2024 (Cas)'!V57</f>
        <v>0</v>
      </c>
    </row>
    <row r="2054" spans="1:3" x14ac:dyDescent="0.25">
      <c r="A2054" s="265" t="s">
        <v>1411</v>
      </c>
      <c r="B2054" s="266">
        <f>'2024'!AA56</f>
        <v>0</v>
      </c>
      <c r="C2054" s="266">
        <f>'2024 (Cas)'!V58</f>
        <v>0</v>
      </c>
    </row>
    <row r="2055" spans="1:3" x14ac:dyDescent="0.25">
      <c r="A2055" s="265" t="s">
        <v>1412</v>
      </c>
      <c r="B2055" s="266">
        <f>'2024'!AA57</f>
        <v>0</v>
      </c>
      <c r="C2055" s="266">
        <f>'2024 (Cas)'!V59</f>
        <v>0</v>
      </c>
    </row>
    <row r="2056" spans="1:3" x14ac:dyDescent="0.25">
      <c r="A2056" s="265" t="s">
        <v>1413</v>
      </c>
      <c r="B2056" s="266">
        <f>'2024'!AA58</f>
        <v>96805.875000229877</v>
      </c>
      <c r="C2056" s="266">
        <f>'2024 (Cas)'!V60</f>
        <v>116915.83771091228</v>
      </c>
    </row>
    <row r="2057" spans="1:3" x14ac:dyDescent="0.25">
      <c r="A2057" s="265" t="s">
        <v>1414</v>
      </c>
      <c r="B2057" s="266">
        <f>'2024'!AA59</f>
        <v>101926.66600890223</v>
      </c>
      <c r="C2057" s="266">
        <f>'2024 (Cas)'!V61</f>
        <v>123100.39593653665</v>
      </c>
    </row>
    <row r="2058" spans="1:3" x14ac:dyDescent="0.25">
      <c r="A2058" s="265" t="s">
        <v>1415</v>
      </c>
      <c r="B2058" s="266">
        <f>'2024'!AA60</f>
        <v>107092.77375216462</v>
      </c>
      <c r="C2058" s="266">
        <f>'2024 (Cas)'!V62</f>
        <v>129339.68476592764</v>
      </c>
    </row>
    <row r="2059" spans="1:3" x14ac:dyDescent="0.25">
      <c r="A2059" s="265" t="s">
        <v>1416</v>
      </c>
      <c r="B2059" s="266">
        <f>'2024'!AA61</f>
        <v>112270.87710164202</v>
      </c>
      <c r="C2059" s="266">
        <f>'2024 (Cas)'!V63</f>
        <v>135593.46110808034</v>
      </c>
    </row>
    <row r="2060" spans="1:3" x14ac:dyDescent="0.25">
      <c r="A2060" s="265" t="s">
        <v>1417</v>
      </c>
      <c r="B2060" s="266">
        <f>'2024'!AA62</f>
        <v>116470.67212202899</v>
      </c>
      <c r="C2060" s="266">
        <f>'2024 (Cas)'!V64</f>
        <v>140665.70029833086</v>
      </c>
    </row>
    <row r="2061" spans="1:3" x14ac:dyDescent="0.25">
      <c r="A2061" s="265" t="s">
        <v>1418</v>
      </c>
      <c r="B2061" s="266">
        <f>'2024'!AA63</f>
        <v>120674.46567782092</v>
      </c>
      <c r="C2061" s="266">
        <f>'2024 (Cas)'!V65</f>
        <v>145742.76865950192</v>
      </c>
    </row>
    <row r="2062" spans="1:3" x14ac:dyDescent="0.25">
      <c r="A2062" s="265" t="s">
        <v>1419</v>
      </c>
      <c r="B2062" s="266">
        <f>'2024'!AA64</f>
        <v>124876.92638847786</v>
      </c>
      <c r="C2062" s="266">
        <f>'2024 (Cas)'!V66</f>
        <v>150818.22729703283</v>
      </c>
    </row>
    <row r="2063" spans="1:3" x14ac:dyDescent="0.25">
      <c r="A2063" s="265" t="s">
        <v>1420</v>
      </c>
      <c r="B2063" s="266">
        <f>'2024'!AA65</f>
        <v>129075.38856372981</v>
      </c>
      <c r="C2063" s="266">
        <f>'2024 (Cas)'!V67</f>
        <v>155888.85676364313</v>
      </c>
    </row>
    <row r="2064" spans="1:3" x14ac:dyDescent="0.25">
      <c r="A2064" s="265" t="s">
        <v>1421</v>
      </c>
      <c r="B2064" s="266">
        <f>'2024'!AA66</f>
        <v>135545.0188490228</v>
      </c>
      <c r="C2064" s="266">
        <f>'2024 (Cas)'!V68</f>
        <v>163702.45531314358</v>
      </c>
    </row>
    <row r="2065" spans="1:3" x14ac:dyDescent="0.25">
      <c r="A2065" s="265" t="s">
        <v>1422</v>
      </c>
      <c r="B2065" s="266">
        <f>'2024'!AA67</f>
        <v>140395.24229529008</v>
      </c>
      <c r="C2065" s="266">
        <f>'2024 (Cas)'!V69</f>
        <v>169560.23963980869</v>
      </c>
    </row>
    <row r="2066" spans="1:3" x14ac:dyDescent="0.25">
      <c r="A2066" s="265" t="s">
        <v>1423</v>
      </c>
      <c r="B2066" s="266">
        <f>'2024'!AA68</f>
        <v>145237.46867074733</v>
      </c>
      <c r="C2066" s="266">
        <f>'2024 (Cas)'!V70</f>
        <v>175408.36562463257</v>
      </c>
    </row>
    <row r="2067" spans="1:3" x14ac:dyDescent="0.25">
      <c r="A2067" s="265" t="s">
        <v>1424</v>
      </c>
      <c r="B2067" s="266">
        <f>'2024'!AA69</f>
        <v>150089.02496214956</v>
      </c>
      <c r="C2067" s="266">
        <f>'2024 (Cas)'!V71</f>
        <v>181267.75967493784</v>
      </c>
    </row>
    <row r="2068" spans="1:3" x14ac:dyDescent="0.25">
      <c r="A2068" s="265" t="s">
        <v>1425</v>
      </c>
      <c r="B2068" s="266">
        <f>'2024'!AA70</f>
        <v>154932.58418274179</v>
      </c>
      <c r="C2068" s="266">
        <f>'2024 (Cas)'!V72</f>
        <v>187117.49538340187</v>
      </c>
    </row>
    <row r="2069" spans="1:3" x14ac:dyDescent="0.25">
      <c r="A2069" s="265" t="s">
        <v>1426</v>
      </c>
      <c r="B2069" s="266">
        <f>'2024'!AA71</f>
        <v>159789.47185468403</v>
      </c>
      <c r="C2069" s="266">
        <f>'2024 (Cas)'!V73</f>
        <v>192983.3283282679</v>
      </c>
    </row>
    <row r="2070" spans="1:3" x14ac:dyDescent="0.25">
      <c r="A2070" s="265" t="s">
        <v>1427</v>
      </c>
      <c r="B2070" s="266">
        <f>'2024'!AA72</f>
        <v>164631.69823014131</v>
      </c>
      <c r="C2070" s="266">
        <f>'2024 (Cas)'!V74</f>
        <v>198831.45431309185</v>
      </c>
    </row>
    <row r="2071" spans="1:3" x14ac:dyDescent="0.25">
      <c r="A2071" s="265" t="s">
        <v>1428</v>
      </c>
      <c r="B2071" s="266">
        <f>'2024'!AA73</f>
        <v>169480.58883127355</v>
      </c>
      <c r="C2071" s="266">
        <f>'2024 (Cas)'!V75</f>
        <v>204687.62891611666</v>
      </c>
    </row>
    <row r="2072" spans="1:3" x14ac:dyDescent="0.25">
      <c r="A2072" s="265" t="s">
        <v>1429</v>
      </c>
      <c r="B2072" s="266">
        <f>'2024'!AA74</f>
        <v>174325.48089700076</v>
      </c>
      <c r="C2072" s="266">
        <f>'2024 (Cas)'!V76</f>
        <v>210538.97434822095</v>
      </c>
    </row>
    <row r="2073" spans="1:3" x14ac:dyDescent="0.25">
      <c r="A2073" s="265" t="s">
        <v>1430</v>
      </c>
      <c r="B2073" s="266">
        <f>'2024'!AA75</f>
        <v>179179.70287867304</v>
      </c>
      <c r="C2073" s="266">
        <f>'2024 (Cas)'!V77</f>
        <v>216401.58784580661</v>
      </c>
    </row>
    <row r="2074" spans="1:3" x14ac:dyDescent="0.25">
      <c r="A2074" s="265" t="s">
        <v>1431</v>
      </c>
      <c r="B2074" s="266">
        <f>'2024'!AA76</f>
        <v>184023.26209926538</v>
      </c>
      <c r="C2074" s="266">
        <f>'2024 (Cas)'!V78</f>
        <v>222251.32355427073</v>
      </c>
    </row>
    <row r="2075" spans="1:3" x14ac:dyDescent="0.25">
      <c r="A2075" s="265" t="s">
        <v>1432</v>
      </c>
      <c r="B2075" s="266">
        <f>'2024'!AA77</f>
        <v>188876.15123580256</v>
      </c>
      <c r="C2075" s="266">
        <f>'2024 (Cas)'!V79</f>
        <v>228112.32732821617</v>
      </c>
    </row>
    <row r="2076" spans="1:3" x14ac:dyDescent="0.25">
      <c r="A2076" s="265" t="s">
        <v>1433</v>
      </c>
      <c r="B2076" s="266">
        <f>'2024'!AA78</f>
        <v>196959.85697958129</v>
      </c>
      <c r="C2076" s="266">
        <f>'2024 (Cas)'!V80</f>
        <v>237875.30120599127</v>
      </c>
    </row>
    <row r="2077" spans="1:3" x14ac:dyDescent="0.25">
      <c r="A2077" s="265" t="s">
        <v>1434</v>
      </c>
      <c r="B2077" s="266">
        <f>'2024'!AA79</f>
        <v>203416.15881352432</v>
      </c>
      <c r="C2077" s="266">
        <f>'2024 (Cas)'!V81</f>
        <v>245672.80251908975</v>
      </c>
    </row>
    <row r="2078" spans="1:3" x14ac:dyDescent="0.25">
      <c r="A2078" s="265" t="s">
        <v>1435</v>
      </c>
      <c r="B2078" s="266">
        <f>'2024'!AA80</f>
        <v>209879.12487314225</v>
      </c>
      <c r="C2078" s="266">
        <f>'2024 (Cas)'!V82</f>
        <v>253478.35245038921</v>
      </c>
    </row>
    <row r="2079" spans="1:3" x14ac:dyDescent="0.25">
      <c r="A2079" s="265" t="s">
        <v>1436</v>
      </c>
      <c r="B2079" s="266">
        <f>'2024'!AA81</f>
        <v>216344.75662303032</v>
      </c>
      <c r="C2079" s="266">
        <f>'2024 (Cas)'!V83</f>
        <v>261287.12182896916</v>
      </c>
    </row>
    <row r="2080" spans="1:3" x14ac:dyDescent="0.25">
      <c r="A2080" s="267" t="s">
        <v>1437</v>
      </c>
      <c r="B2080" s="266">
        <f>'2024'!AA82</f>
        <v>251905.06482484678</v>
      </c>
      <c r="C2080" s="266">
        <f>'2024 (Cas)'!V84</f>
        <v>304234.54854933842</v>
      </c>
    </row>
    <row r="2081" spans="1:3" x14ac:dyDescent="0.25">
      <c r="A2081" s="265" t="s">
        <v>1438</v>
      </c>
      <c r="B2081" s="266">
        <f>'2025'!AA3</f>
        <v>67937.03582797588</v>
      </c>
      <c r="C2081" s="266">
        <f>'2025 (Cas)'!V5</f>
        <v>82049.931942717303</v>
      </c>
    </row>
    <row r="2082" spans="1:3" x14ac:dyDescent="0.25">
      <c r="A2082" s="265" t="s">
        <v>1439</v>
      </c>
      <c r="B2082" s="266">
        <f>'2025'!AA4</f>
        <v>69830.822166492871</v>
      </c>
      <c r="C2082" s="266">
        <f>'2025 (Cas)'!V6</f>
        <v>84337.123874123004</v>
      </c>
    </row>
    <row r="2083" spans="1:3" x14ac:dyDescent="0.25">
      <c r="A2083" s="265" t="s">
        <v>1440</v>
      </c>
      <c r="B2083" s="266">
        <f>'2025'!AA5</f>
        <v>71758.596055952366</v>
      </c>
      <c r="C2083" s="266">
        <f>'2025 (Cas)'!V7</f>
        <v>86665.363758353647</v>
      </c>
    </row>
    <row r="2084" spans="1:3" x14ac:dyDescent="0.25">
      <c r="A2084" s="265" t="s">
        <v>1441</v>
      </c>
      <c r="B2084" s="266">
        <f>'2025'!AA6</f>
        <v>73690.448451524964</v>
      </c>
      <c r="C2084" s="266">
        <f>'2025 (Cas)'!V8</f>
        <v>88998.529396923273</v>
      </c>
    </row>
    <row r="2085" spans="1:3" x14ac:dyDescent="0.25">
      <c r="A2085" s="265" t="s">
        <v>1442</v>
      </c>
      <c r="B2085" s="266">
        <f>'2025'!AA7</f>
        <v>75622.300847097533</v>
      </c>
      <c r="C2085" s="266">
        <f>'2025 (Cas)'!V9</f>
        <v>91331.695035492899</v>
      </c>
    </row>
    <row r="2086" spans="1:3" x14ac:dyDescent="0.25">
      <c r="A2086" s="265" t="s">
        <v>1443</v>
      </c>
      <c r="B2086" s="266">
        <f>'2025'!AA8</f>
        <v>76636.489367222224</v>
      </c>
      <c r="C2086" s="266">
        <f>'2025 (Cas)'!V10</f>
        <v>92556.565947789117</v>
      </c>
    </row>
    <row r="2087" spans="1:3" x14ac:dyDescent="0.25">
      <c r="A2087" s="265" t="s">
        <v>1444</v>
      </c>
      <c r="B2087" s="266">
        <f>'2025'!AA9</f>
        <v>77653.396891422293</v>
      </c>
      <c r="C2087" s="266">
        <f>'2025 (Cas)'!V11</f>
        <v>93784.720696311342</v>
      </c>
    </row>
    <row r="2088" spans="1:3" x14ac:dyDescent="0.25">
      <c r="A2088" s="265" t="s">
        <v>1445</v>
      </c>
      <c r="B2088" s="266">
        <f>'2025'!AA10</f>
        <v>79611.079825711204</v>
      </c>
      <c r="C2088" s="266">
        <f>'2025 (Cas)'!V12</f>
        <v>96149.082779027944</v>
      </c>
    </row>
    <row r="2089" spans="1:3" x14ac:dyDescent="0.25">
      <c r="A2089" s="265" t="s">
        <v>1446</v>
      </c>
      <c r="B2089" s="266">
        <f>'2025'!AA11</f>
        <v>80822.396141302452</v>
      </c>
      <c r="C2089" s="266">
        <f>'2025 (Cas)'!V13</f>
        <v>97612.031817708805</v>
      </c>
    </row>
    <row r="2090" spans="1:3" x14ac:dyDescent="0.25">
      <c r="A2090" s="265" t="s">
        <v>1447</v>
      </c>
      <c r="B2090" s="266">
        <f>'2025'!AA12</f>
        <v>82026.914946705234</v>
      </c>
      <c r="C2090" s="266">
        <f>'2025 (Cas)'!V14</f>
        <v>99066.771265824704</v>
      </c>
    </row>
    <row r="2091" spans="1:3" x14ac:dyDescent="0.25">
      <c r="A2091" s="265" t="s">
        <v>1448</v>
      </c>
      <c r="B2091" s="266">
        <f>'2025'!AA13</f>
        <v>84434.593055473029</v>
      </c>
      <c r="C2091" s="266">
        <f>'2025 (Cas)'!V15</f>
        <v>101974.60824394351</v>
      </c>
    </row>
    <row r="2092" spans="1:3" x14ac:dyDescent="0.25">
      <c r="A2092" s="265" t="s">
        <v>1449</v>
      </c>
      <c r="B2092" s="266">
        <f>'2025'!AA14</f>
        <v>86851.787678504756</v>
      </c>
      <c r="C2092" s="266">
        <f>'2025 (Cas)'!V16</f>
        <v>104893.93864885329</v>
      </c>
    </row>
    <row r="2093" spans="1:3" x14ac:dyDescent="0.25">
      <c r="A2093" s="265" t="s">
        <v>1450</v>
      </c>
      <c r="B2093" s="266">
        <f>'2025'!AA15</f>
        <v>89260.825289310276</v>
      </c>
      <c r="C2093" s="266">
        <f>'2025 (Cas)'!V17</f>
        <v>107803.41754508507</v>
      </c>
    </row>
    <row r="2094" spans="1:3" x14ac:dyDescent="0.25">
      <c r="A2094" s="265" t="s">
        <v>1451</v>
      </c>
      <c r="B2094" s="266">
        <f>'2025'!AA16</f>
        <v>91672.581904191189</v>
      </c>
      <c r="C2094" s="266">
        <f>'2025 (Cas)'!V18</f>
        <v>110716.18027754287</v>
      </c>
    </row>
    <row r="2095" spans="1:3" x14ac:dyDescent="0.25">
      <c r="A2095" s="265" t="s">
        <v>1452</v>
      </c>
      <c r="B2095" s="266">
        <f>'2025'!AA17</f>
        <v>94277.387808425585</v>
      </c>
      <c r="C2095" s="266">
        <f>'2025 (Cas)'!V19</f>
        <v>113862.09538204632</v>
      </c>
    </row>
    <row r="2096" spans="1:3" x14ac:dyDescent="0.25">
      <c r="A2096" s="265" t="s">
        <v>1453</v>
      </c>
      <c r="B2096" s="266">
        <f>'2025'!AA18</f>
        <v>96914.821761564846</v>
      </c>
      <c r="C2096" s="266">
        <f>'2025 (Cas)'!V20</f>
        <v>117047.41652126171</v>
      </c>
    </row>
    <row r="2097" spans="1:3" x14ac:dyDescent="0.25">
      <c r="A2097" s="265" t="s">
        <v>1454</v>
      </c>
      <c r="B2097" s="266">
        <f>'2025'!AA19</f>
        <v>99523.70617191233</v>
      </c>
      <c r="C2097" s="266">
        <f>'2025 (Cas)'!V21</f>
        <v>120198.25738010413</v>
      </c>
    </row>
    <row r="2098" spans="1:3" x14ac:dyDescent="0.25">
      <c r="A2098" s="265" t="s">
        <v>1455</v>
      </c>
      <c r="B2098" s="266">
        <f>'2025'!AA20</f>
        <v>101242.1167475659</v>
      </c>
      <c r="C2098" s="266">
        <f>'2025 (Cas)'!V22</f>
        <v>122273.64187493315</v>
      </c>
    </row>
    <row r="2099" spans="1:3" x14ac:dyDescent="0.25">
      <c r="A2099" s="265" t="s">
        <v>1456</v>
      </c>
      <c r="B2099" s="266">
        <f>'2025'!AA21</f>
        <v>102960.52732321952</v>
      </c>
      <c r="C2099" s="266">
        <f>'2025 (Cas)'!V23</f>
        <v>124349.02636976214</v>
      </c>
    </row>
    <row r="2100" spans="1:3" x14ac:dyDescent="0.25">
      <c r="A2100" s="265" t="s">
        <v>1457</v>
      </c>
      <c r="B2100" s="266">
        <f>'2025'!AA22</f>
        <v>106376.95594396122</v>
      </c>
      <c r="C2100" s="266">
        <f>'2025 (Cas)'!V24</f>
        <v>128475.16658772518</v>
      </c>
    </row>
    <row r="2101" spans="1:3" x14ac:dyDescent="0.25">
      <c r="A2101" s="265" t="s">
        <v>1458</v>
      </c>
      <c r="B2101" s="266">
        <f>'2025'!AA23</f>
        <v>109782.50854840133</v>
      </c>
      <c r="C2101" s="266">
        <f>'2025 (Cas)'!V25</f>
        <v>132588.17146078427</v>
      </c>
    </row>
    <row r="2102" spans="1:3" x14ac:dyDescent="0.25">
      <c r="A2102" s="265" t="s">
        <v>1459</v>
      </c>
      <c r="B2102" s="266">
        <f>'2025'!AA24</f>
        <v>113224.76770785928</v>
      </c>
      <c r="C2102" s="266">
        <f>'2025 (Cas)'!V26</f>
        <v>136745.50812289424</v>
      </c>
    </row>
    <row r="2103" spans="1:3" x14ac:dyDescent="0.25">
      <c r="A2103" s="265" t="s">
        <v>1460</v>
      </c>
      <c r="B2103" s="266">
        <f>'2025'!AA25</f>
        <v>120722.42144577827</v>
      </c>
      <c r="C2103" s="266">
        <f>'2025 (Cas)'!V27</f>
        <v>145800.68651607612</v>
      </c>
    </row>
    <row r="2104" spans="1:3" x14ac:dyDescent="0.25">
      <c r="A2104" s="265" t="s">
        <v>1461</v>
      </c>
      <c r="B2104" s="266">
        <f>'2025'!AA26</f>
        <v>124773.73751812612</v>
      </c>
      <c r="C2104" s="266">
        <f>'2025 (Cas)'!V28</f>
        <v>150693.60249280906</v>
      </c>
    </row>
    <row r="2105" spans="1:3" x14ac:dyDescent="0.25">
      <c r="A2105" s="265" t="s">
        <v>1462</v>
      </c>
      <c r="B2105" s="266">
        <f>'2025'!AA27</f>
        <v>128856.32213734114</v>
      </c>
      <c r="C2105" s="266">
        <f>'2025 (Cas)'!V29</f>
        <v>155624.28258614094</v>
      </c>
    </row>
    <row r="2106" spans="1:3" x14ac:dyDescent="0.25">
      <c r="A2106" s="265" t="s">
        <v>1463</v>
      </c>
      <c r="B2106" s="266">
        <f>'2025'!AA28</f>
        <v>130691.64988823695</v>
      </c>
      <c r="C2106" s="266">
        <f>'2025 (Cas)'!V30</f>
        <v>157840.8720386877</v>
      </c>
    </row>
    <row r="2107" spans="1:3" x14ac:dyDescent="0.25">
      <c r="A2107" s="265" t="s">
        <v>1464</v>
      </c>
      <c r="B2107" s="266">
        <f>'2025'!AA29</f>
        <v>132524.25863505743</v>
      </c>
      <c r="C2107" s="266">
        <f>'2025 (Cas)'!V31</f>
        <v>160054.17765500851</v>
      </c>
    </row>
    <row r="2108" spans="1:3" x14ac:dyDescent="0.25">
      <c r="A2108" s="265" t="s">
        <v>1465</v>
      </c>
      <c r="B2108" s="266">
        <f>'2025'!AA30</f>
        <v>136190.83563073602</v>
      </c>
      <c r="C2108" s="266">
        <f>'2025 (Cas)'!V32</f>
        <v>164482.43080576311</v>
      </c>
    </row>
    <row r="2109" spans="1:3" x14ac:dyDescent="0.25">
      <c r="A2109" s="265" t="s">
        <v>1466</v>
      </c>
      <c r="B2109" s="266">
        <f>'2025'!AA31</f>
        <v>139854.69362233923</v>
      </c>
      <c r="C2109" s="266">
        <f>'2025 (Cas)'!V33</f>
        <v>168907.40012029168</v>
      </c>
    </row>
    <row r="2110" spans="1:3" x14ac:dyDescent="0.25">
      <c r="A2110" s="265" t="s">
        <v>1467</v>
      </c>
      <c r="B2110" s="266">
        <f>'2025'!AA32</f>
        <v>143522.63012005555</v>
      </c>
      <c r="C2110" s="266">
        <f>'2025 (Cas)'!V34</f>
        <v>173337.29518915931</v>
      </c>
    </row>
    <row r="2111" spans="1:3" x14ac:dyDescent="0.25">
      <c r="A2111" s="265" t="s">
        <v>1468</v>
      </c>
      <c r="B2111" s="266">
        <f>'2025'!AA33</f>
        <v>148283.60625608312</v>
      </c>
      <c r="C2111" s="266">
        <f>'2025 (Cas)'!V35</f>
        <v>179087.29242087697</v>
      </c>
    </row>
    <row r="2112" spans="1:3" x14ac:dyDescent="0.25">
      <c r="A2112" s="265" t="s">
        <v>1469</v>
      </c>
      <c r="B2112" s="266">
        <f>'2025'!AA34</f>
        <v>153018.75185339444</v>
      </c>
      <c r="C2112" s="266">
        <f>'2025 (Cas)'!V36</f>
        <v>184806.09320844771</v>
      </c>
    </row>
    <row r="2113" spans="1:3" x14ac:dyDescent="0.25">
      <c r="A2113" s="265" t="s">
        <v>1470</v>
      </c>
      <c r="B2113" s="266">
        <f>'2025'!AA35</f>
        <v>157738.94292829104</v>
      </c>
      <c r="C2113" s="266">
        <f>'2025 (Cas)'!V37</f>
        <v>190506.83289677545</v>
      </c>
    </row>
    <row r="2114" spans="1:3" x14ac:dyDescent="0.25">
      <c r="A2114" s="265" t="s">
        <v>1471</v>
      </c>
      <c r="B2114" s="266">
        <f>'2025'!AA36</f>
        <v>162468.65051745152</v>
      </c>
      <c r="C2114" s="266">
        <f>'2025 (Cas)'!V38</f>
        <v>196219.0660118942</v>
      </c>
    </row>
    <row r="2115" spans="1:3" x14ac:dyDescent="0.25">
      <c r="A2115" s="265" t="s">
        <v>1472</v>
      </c>
      <c r="B2115" s="266">
        <f>'2025'!AA37</f>
        <v>172508.57306587067</v>
      </c>
      <c r="C2115" s="266">
        <f>'2025 (Cas)'!V39</f>
        <v>208344.63127638167</v>
      </c>
    </row>
    <row r="2116" spans="1:3" x14ac:dyDescent="0.25">
      <c r="A2116" s="265" t="s">
        <v>1473</v>
      </c>
      <c r="B2116" s="266">
        <f>'2025'!AA38</f>
        <v>177816.0690210539</v>
      </c>
      <c r="C2116" s="266">
        <f>'2025 (Cas)'!V40</f>
        <v>214754.67958952434</v>
      </c>
    </row>
    <row r="2117" spans="1:3" x14ac:dyDescent="0.25">
      <c r="A2117" s="265" t="s">
        <v>1474</v>
      </c>
      <c r="B2117" s="266">
        <f>'2025'!AA39</f>
        <v>183127.64348235031</v>
      </c>
      <c r="C2117" s="266">
        <f>'2025 (Cas)'!V41</f>
        <v>221169.6536570061</v>
      </c>
    </row>
    <row r="2118" spans="1:3" x14ac:dyDescent="0.25">
      <c r="A2118" s="265" t="s">
        <v>1475</v>
      </c>
      <c r="B2118" s="266">
        <f>'2025'!AA40</f>
        <v>0</v>
      </c>
      <c r="C2118" s="266">
        <f>'2025 (Cas)'!V42</f>
        <v>0</v>
      </c>
    </row>
    <row r="2119" spans="1:3" x14ac:dyDescent="0.25">
      <c r="A2119" s="265" t="s">
        <v>1476</v>
      </c>
      <c r="B2119" s="266">
        <f>'2025'!AA41</f>
        <v>0</v>
      </c>
      <c r="C2119" s="266">
        <f>'2025 (Cas)'!V43</f>
        <v>0</v>
      </c>
    </row>
    <row r="2120" spans="1:3" x14ac:dyDescent="0.25">
      <c r="A2120" s="265" t="s">
        <v>1477</v>
      </c>
      <c r="B2120" s="266">
        <f>'2025'!AA42</f>
        <v>194861.50556974445</v>
      </c>
      <c r="C2120" s="266">
        <f>'2025 (Cas)'!V44</f>
        <v>235341.04889028863</v>
      </c>
    </row>
    <row r="2121" spans="1:3" x14ac:dyDescent="0.25">
      <c r="A2121" s="265" t="s">
        <v>1478</v>
      </c>
      <c r="B2121" s="266">
        <f>'2025'!AA43</f>
        <v>198727.92936496506</v>
      </c>
      <c r="C2121" s="266">
        <f>'2025 (Cas)'!V45</f>
        <v>240010.66400365386</v>
      </c>
    </row>
    <row r="2122" spans="1:3" x14ac:dyDescent="0.25">
      <c r="A2122" s="265" t="s">
        <v>1479</v>
      </c>
      <c r="B2122" s="266">
        <f>'2025'!AA44</f>
        <v>202587.55564999711</v>
      </c>
      <c r="C2122" s="266">
        <f>'2025 (Cas)'!V46</f>
        <v>244672.06952645408</v>
      </c>
    </row>
    <row r="2123" spans="1:3" x14ac:dyDescent="0.25">
      <c r="A2123" s="265" t="s">
        <v>1480</v>
      </c>
      <c r="B2123" s="266">
        <f>'2025'!AA45</f>
        <v>0</v>
      </c>
      <c r="C2123" s="266">
        <f>'2025 (Cas)'!V47</f>
        <v>0</v>
      </c>
    </row>
    <row r="2124" spans="1:3" x14ac:dyDescent="0.25">
      <c r="A2124" s="265" t="s">
        <v>1481</v>
      </c>
      <c r="B2124" s="266">
        <f>'2025'!AA46</f>
        <v>0</v>
      </c>
      <c r="C2124" s="266">
        <f>'2025 (Cas)'!V48</f>
        <v>0</v>
      </c>
    </row>
    <row r="2125" spans="1:3" x14ac:dyDescent="0.25">
      <c r="A2125" s="265" t="s">
        <v>1482</v>
      </c>
      <c r="B2125" s="266">
        <f>'2025'!AA47</f>
        <v>0</v>
      </c>
      <c r="C2125" s="266">
        <f>'2025 (Cas)'!V49</f>
        <v>0</v>
      </c>
    </row>
    <row r="2126" spans="1:3" x14ac:dyDescent="0.25">
      <c r="A2126" s="265" t="s">
        <v>1483</v>
      </c>
      <c r="B2126" s="266">
        <f>'2025'!AA48</f>
        <v>0</v>
      </c>
      <c r="C2126" s="266">
        <f>'2025 (Cas)'!V50</f>
        <v>0</v>
      </c>
    </row>
    <row r="2127" spans="1:3" x14ac:dyDescent="0.25">
      <c r="A2127" s="265" t="s">
        <v>1484</v>
      </c>
      <c r="B2127" s="266">
        <f>'2025'!AA49</f>
        <v>0</v>
      </c>
      <c r="C2127" s="266">
        <f>'2025 (Cas)'!V51</f>
        <v>0</v>
      </c>
    </row>
    <row r="2128" spans="1:3" x14ac:dyDescent="0.25">
      <c r="A2128" s="265" t="s">
        <v>1485</v>
      </c>
      <c r="B2128" s="266">
        <f>'2025'!AA50</f>
        <v>0</v>
      </c>
      <c r="C2128" s="266">
        <f>'2025 (Cas)'!V52</f>
        <v>0</v>
      </c>
    </row>
    <row r="2129" spans="1:3" x14ac:dyDescent="0.25">
      <c r="A2129" s="265" t="s">
        <v>1486</v>
      </c>
      <c r="B2129" s="266">
        <f>'2025'!AA51</f>
        <v>0</v>
      </c>
      <c r="C2129" s="266">
        <f>'2025 (Cas)'!V53</f>
        <v>0</v>
      </c>
    </row>
    <row r="2130" spans="1:3" x14ac:dyDescent="0.25">
      <c r="A2130" s="265" t="s">
        <v>1487</v>
      </c>
      <c r="B2130" s="266">
        <f>'2025'!AA52</f>
        <v>0</v>
      </c>
      <c r="C2130" s="266">
        <f>'2025 (Cas)'!V54</f>
        <v>0</v>
      </c>
    </row>
    <row r="2131" spans="1:3" x14ac:dyDescent="0.25">
      <c r="A2131" s="265" t="s">
        <v>1488</v>
      </c>
      <c r="B2131" s="266">
        <f>'2025'!AA53</f>
        <v>0</v>
      </c>
      <c r="C2131" s="266">
        <f>'2025 (Cas)'!V55</f>
        <v>0</v>
      </c>
    </row>
    <row r="2132" spans="1:3" x14ac:dyDescent="0.25">
      <c r="A2132" s="265" t="s">
        <v>1489</v>
      </c>
      <c r="B2132" s="266">
        <f>'2025'!AA54</f>
        <v>0</v>
      </c>
      <c r="C2132" s="266">
        <f>'2025 (Cas)'!V56</f>
        <v>0</v>
      </c>
    </row>
    <row r="2133" spans="1:3" x14ac:dyDescent="0.25">
      <c r="A2133" s="265" t="s">
        <v>1490</v>
      </c>
      <c r="B2133" s="266">
        <f>'2025'!AA55</f>
        <v>0</v>
      </c>
      <c r="C2133" s="266">
        <f>'2025 (Cas)'!V57</f>
        <v>0</v>
      </c>
    </row>
    <row r="2134" spans="1:3" x14ac:dyDescent="0.25">
      <c r="A2134" s="265" t="s">
        <v>1491</v>
      </c>
      <c r="B2134" s="266">
        <f>'2025'!AA56</f>
        <v>0</v>
      </c>
      <c r="C2134" s="266">
        <f>'2025 (Cas)'!V58</f>
        <v>0</v>
      </c>
    </row>
    <row r="2135" spans="1:3" x14ac:dyDescent="0.25">
      <c r="A2135" s="265" t="s">
        <v>1492</v>
      </c>
      <c r="B2135" s="266">
        <f>'2025'!AA57</f>
        <v>0</v>
      </c>
      <c r="C2135" s="266">
        <f>'2025 (Cas)'!V59</f>
        <v>0</v>
      </c>
    </row>
    <row r="2136" spans="1:3" x14ac:dyDescent="0.25">
      <c r="A2136" s="265" t="s">
        <v>1493</v>
      </c>
      <c r="B2136" s="266">
        <f>'2025'!AA58</f>
        <v>98741.992500234468</v>
      </c>
      <c r="C2136" s="266">
        <f>'2025 (Cas)'!V60</f>
        <v>119254.1544651305</v>
      </c>
    </row>
    <row r="2137" spans="1:3" x14ac:dyDescent="0.25">
      <c r="A2137" s="265" t="s">
        <v>1494</v>
      </c>
      <c r="B2137" s="266">
        <f>'2025'!AA59</f>
        <v>103965.19932908028</v>
      </c>
      <c r="C2137" s="266">
        <f>'2025 (Cas)'!V61</f>
        <v>125562.40385526736</v>
      </c>
    </row>
    <row r="2138" spans="1:3" x14ac:dyDescent="0.25">
      <c r="A2138" s="265" t="s">
        <v>1495</v>
      </c>
      <c r="B2138" s="266">
        <f>'2025'!AA60</f>
        <v>109234.62922720792</v>
      </c>
      <c r="C2138" s="266">
        <f>'2025 (Cas)'!V62</f>
        <v>131926.47846124618</v>
      </c>
    </row>
    <row r="2139" spans="1:3" x14ac:dyDescent="0.25">
      <c r="A2139" s="265" t="s">
        <v>1496</v>
      </c>
      <c r="B2139" s="266">
        <f>'2025'!AA61</f>
        <v>114516.29464367489</v>
      </c>
      <c r="C2139" s="266">
        <f>'2025 (Cas)'!V63</f>
        <v>138305.33033024197</v>
      </c>
    </row>
    <row r="2140" spans="1:3" x14ac:dyDescent="0.25">
      <c r="A2140" s="265" t="s">
        <v>1497</v>
      </c>
      <c r="B2140" s="266">
        <f>'2025'!AA62</f>
        <v>118800.08556446957</v>
      </c>
      <c r="C2140" s="266">
        <f>'2025 (Cas)'!V64</f>
        <v>143479.01430429748</v>
      </c>
    </row>
    <row r="2141" spans="1:3" x14ac:dyDescent="0.25">
      <c r="A2141" s="265" t="s">
        <v>1498</v>
      </c>
      <c r="B2141" s="266">
        <f>'2025'!AA63</f>
        <v>123087.95499137735</v>
      </c>
      <c r="C2141" s="266">
        <f>'2025 (Cas)'!V65</f>
        <v>148657.62403269199</v>
      </c>
    </row>
    <row r="2142" spans="1:3" x14ac:dyDescent="0.25">
      <c r="A2142" s="265" t="s">
        <v>1499</v>
      </c>
      <c r="B2142" s="266">
        <f>'2025'!AA64</f>
        <v>127374.46491624745</v>
      </c>
      <c r="C2142" s="266">
        <f>'2025 (Cas)'!V66</f>
        <v>153834.59184297349</v>
      </c>
    </row>
    <row r="2143" spans="1:3" x14ac:dyDescent="0.25">
      <c r="A2143" s="265" t="s">
        <v>1500</v>
      </c>
      <c r="B2143" s="266">
        <f>'2025'!AA65</f>
        <v>131656.89633500442</v>
      </c>
      <c r="C2143" s="266">
        <f>'2025 (Cas)'!V67</f>
        <v>159006.63389891601</v>
      </c>
    </row>
    <row r="2144" spans="1:3" x14ac:dyDescent="0.25">
      <c r="A2144" s="265" t="s">
        <v>1501</v>
      </c>
      <c r="B2144" s="266">
        <f>'2025'!AA66</f>
        <v>138255.91922600329</v>
      </c>
      <c r="C2144" s="266">
        <f>'2025 (Cas)'!V68</f>
        <v>166976.50441940647</v>
      </c>
    </row>
    <row r="2145" spans="1:3" x14ac:dyDescent="0.25">
      <c r="A2145" s="265" t="s">
        <v>1502</v>
      </c>
      <c r="B2145" s="266">
        <f>'2025'!AA67</f>
        <v>143203.14714119586</v>
      </c>
      <c r="C2145" s="266">
        <f>'2025 (Cas)'!V69</f>
        <v>172951.44443260483</v>
      </c>
    </row>
    <row r="2146" spans="1:3" x14ac:dyDescent="0.25">
      <c r="A2146" s="265" t="s">
        <v>1503</v>
      </c>
      <c r="B2146" s="266">
        <f>'2025'!AA68</f>
        <v>148142.21804416229</v>
      </c>
      <c r="C2146" s="266">
        <f>'2025 (Cas)'!V70</f>
        <v>178916.53293712524</v>
      </c>
    </row>
    <row r="2147" spans="1:3" x14ac:dyDescent="0.25">
      <c r="A2147" s="265" t="s">
        <v>1504</v>
      </c>
      <c r="B2147" s="266">
        <f>'2025'!AA69</f>
        <v>153090.80546139253</v>
      </c>
      <c r="C2147" s="266">
        <f>'2025 (Cas)'!V71</f>
        <v>184893.11486843656</v>
      </c>
    </row>
    <row r="2148" spans="1:3" x14ac:dyDescent="0.25">
      <c r="A2148" s="265" t="s">
        <v>1505</v>
      </c>
      <c r="B2148" s="266">
        <f>'2025'!AA70</f>
        <v>158031.23586639663</v>
      </c>
      <c r="C2148" s="266">
        <f>'2025 (Cas)'!V72</f>
        <v>190859.84529106994</v>
      </c>
    </row>
    <row r="2149" spans="1:3" x14ac:dyDescent="0.25">
      <c r="A2149" s="265" t="s">
        <v>1506</v>
      </c>
      <c r="B2149" s="266">
        <f>'2025'!AA71</f>
        <v>162985.26129177774</v>
      </c>
      <c r="C2149" s="266">
        <f>'2025 (Cas)'!V73</f>
        <v>196842.9948948333</v>
      </c>
    </row>
    <row r="2150" spans="1:3" x14ac:dyDescent="0.25">
      <c r="A2150" s="265" t="s">
        <v>1507</v>
      </c>
      <c r="B2150" s="266">
        <f>'2025'!AA72</f>
        <v>167924.33219474417</v>
      </c>
      <c r="C2150" s="266">
        <f>'2025 (Cas)'!V74</f>
        <v>202808.08339935367</v>
      </c>
    </row>
    <row r="2151" spans="1:3" x14ac:dyDescent="0.25">
      <c r="A2151" s="265" t="s">
        <v>1508</v>
      </c>
      <c r="B2151" s="266">
        <f>'2025'!AA73</f>
        <v>172870.20060789902</v>
      </c>
      <c r="C2151" s="266">
        <f>'2025 (Cas)'!V75</f>
        <v>208781.381494439</v>
      </c>
    </row>
    <row r="2152" spans="1:3" x14ac:dyDescent="0.25">
      <c r="A2152" s="265" t="s">
        <v>1509</v>
      </c>
      <c r="B2152" s="266">
        <f>'2025'!AA74</f>
        <v>177811.99051494079</v>
      </c>
      <c r="C2152" s="266">
        <f>'2025 (Cas)'!V76</f>
        <v>214749.75383518537</v>
      </c>
    </row>
    <row r="2153" spans="1:3" x14ac:dyDescent="0.25">
      <c r="A2153" s="265" t="s">
        <v>1510</v>
      </c>
      <c r="B2153" s="266">
        <f>'2025'!AA75</f>
        <v>182763.29693624648</v>
      </c>
      <c r="C2153" s="266">
        <f>'2025 (Cas)'!V77</f>
        <v>220729.6196027227</v>
      </c>
    </row>
    <row r="2154" spans="1:3" x14ac:dyDescent="0.25">
      <c r="A2154" s="265" t="s">
        <v>1511</v>
      </c>
      <c r="B2154" s="266">
        <f>'2025'!AA76</f>
        <v>187703.72734125063</v>
      </c>
      <c r="C2154" s="266">
        <f>'2025 (Cas)'!V78</f>
        <v>226696.35002535617</v>
      </c>
    </row>
    <row r="2155" spans="1:3" x14ac:dyDescent="0.25">
      <c r="A2155" s="265" t="s">
        <v>1512</v>
      </c>
      <c r="B2155" s="266">
        <f>'2025'!AA77</f>
        <v>192653.6742605186</v>
      </c>
      <c r="C2155" s="266">
        <f>'2025 (Cas)'!V79</f>
        <v>232674.57387478047</v>
      </c>
    </row>
    <row r="2156" spans="1:3" x14ac:dyDescent="0.25">
      <c r="A2156" s="265" t="s">
        <v>1513</v>
      </c>
      <c r="B2156" s="266">
        <f>'2025'!AA78</f>
        <v>200899.05411917291</v>
      </c>
      <c r="C2156" s="266">
        <f>'2025 (Cas)'!V80</f>
        <v>242632.80723011107</v>
      </c>
    </row>
    <row r="2157" spans="1:3" x14ac:dyDescent="0.25">
      <c r="A2157" s="265" t="s">
        <v>1514</v>
      </c>
      <c r="B2157" s="266">
        <f>'2025'!AA79</f>
        <v>207484.48198979479</v>
      </c>
      <c r="C2157" s="266">
        <f>'2025 (Cas)'!V81</f>
        <v>250586.25856947154</v>
      </c>
    </row>
    <row r="2158" spans="1:3" x14ac:dyDescent="0.25">
      <c r="A2158" s="265" t="s">
        <v>1515</v>
      </c>
      <c r="B2158" s="266">
        <f>'2025'!AA80</f>
        <v>214076.70737060512</v>
      </c>
      <c r="C2158" s="266">
        <f>'2025 (Cas)'!V82</f>
        <v>258547.91949939707</v>
      </c>
    </row>
    <row r="2159" spans="1:3" x14ac:dyDescent="0.25">
      <c r="A2159" s="265" t="s">
        <v>1516</v>
      </c>
      <c r="B2159" s="266">
        <f>'2025'!AA81</f>
        <v>220671.65175549095</v>
      </c>
      <c r="C2159" s="266">
        <f>'2025 (Cas)'!V83</f>
        <v>266512.86426554853</v>
      </c>
    </row>
    <row r="2160" spans="1:3" x14ac:dyDescent="0.25">
      <c r="A2160" s="267" t="s">
        <v>1517</v>
      </c>
      <c r="B2160" s="266">
        <f>'2025'!AA82</f>
        <v>256943.16612134373</v>
      </c>
      <c r="C2160" s="266">
        <f>'2025 (Cas)'!V84</f>
        <v>310319.23952032515</v>
      </c>
    </row>
    <row r="2161" spans="1:3" x14ac:dyDescent="0.25">
      <c r="A2161" s="234" t="s">
        <v>1518</v>
      </c>
      <c r="B2161" s="235">
        <f>'2023'!L6</f>
        <v>0</v>
      </c>
      <c r="C2161" s="235">
        <f>'2023 (Cas)'!J8</f>
        <v>0</v>
      </c>
    </row>
    <row r="2162" spans="1:3" x14ac:dyDescent="0.25">
      <c r="A2162" s="234" t="s">
        <v>1519</v>
      </c>
      <c r="B2162" s="235">
        <f>'2023'!L7</f>
        <v>0</v>
      </c>
      <c r="C2162" s="235">
        <f>'2023 (Cas)'!J9</f>
        <v>0</v>
      </c>
    </row>
    <row r="2163" spans="1:3" x14ac:dyDescent="0.25">
      <c r="A2163" s="234" t="s">
        <v>1520</v>
      </c>
      <c r="B2163" s="235">
        <f>'2023'!L8</f>
        <v>0</v>
      </c>
      <c r="C2163" s="235">
        <f>'2023 (Cas)'!J10</f>
        <v>0</v>
      </c>
    </row>
    <row r="2164" spans="1:3" x14ac:dyDescent="0.25">
      <c r="A2164" s="236" t="s">
        <v>1521</v>
      </c>
      <c r="B2164" s="235">
        <f>'2023'!L9</f>
        <v>64279.359945716496</v>
      </c>
      <c r="C2164" s="235">
        <f>'2023 (Cas)'!J11</f>
        <v>78113.471377329392</v>
      </c>
    </row>
    <row r="2165" spans="1:3" x14ac:dyDescent="0.25">
      <c r="A2165" s="234" t="s">
        <v>1522</v>
      </c>
      <c r="B2165" s="235">
        <f>'2023'!L10</f>
        <v>65622.84888355984</v>
      </c>
      <c r="C2165" s="235">
        <f>'2023 (Cas)'!J12</f>
        <v>79746.104072810631</v>
      </c>
    </row>
    <row r="2166" spans="1:3" x14ac:dyDescent="0.25">
      <c r="A2166" s="234" t="s">
        <v>1523</v>
      </c>
      <c r="B2166" s="235">
        <f>'2023'!L11</f>
        <v>66978.192135560632</v>
      </c>
      <c r="C2166" s="235">
        <f>'2023 (Cas)'!J13</f>
        <v>81393.14235089907</v>
      </c>
    </row>
    <row r="2167" spans="1:3" x14ac:dyDescent="0.25">
      <c r="A2167" s="234" t="s">
        <v>1524</v>
      </c>
      <c r="B2167" s="235">
        <f>'2023'!L12</f>
        <v>68997.376980378118</v>
      </c>
      <c r="C2167" s="235">
        <f>'2023 (Cas)'!J14</f>
        <v>83846.893254990006</v>
      </c>
    </row>
    <row r="2168" spans="1:3" x14ac:dyDescent="0.25">
      <c r="A2168" s="234" t="s">
        <v>1525</v>
      </c>
      <c r="B2168" s="235">
        <f>'2023'!L13</f>
        <v>70351.403086361403</v>
      </c>
      <c r="C2168" s="235">
        <f>'2023 (Cas)'!J15</f>
        <v>85492.330912788748</v>
      </c>
    </row>
    <row r="2169" spans="1:3" x14ac:dyDescent="0.25">
      <c r="A2169" s="234" t="s">
        <v>1526</v>
      </c>
      <c r="B2169" s="235">
        <f>'2023'!L14</f>
        <v>71361.654081778906</v>
      </c>
      <c r="C2169" s="235">
        <f>'2023 (Cas)'!J16</f>
        <v>86720.006674979071</v>
      </c>
    </row>
    <row r="2170" spans="1:3" x14ac:dyDescent="0.25">
      <c r="A2170" s="234" t="s">
        <v>1527</v>
      </c>
      <c r="B2170" s="235">
        <f>'2023'!L15</f>
        <v>72720.948771832147</v>
      </c>
      <c r="C2170" s="235">
        <f>'2023 (Cas)'!J17</f>
        <v>88371.846813936572</v>
      </c>
    </row>
    <row r="2171" spans="1:3" x14ac:dyDescent="0.25">
      <c r="A2171" s="234" t="s">
        <v>1528</v>
      </c>
      <c r="B2171" s="235">
        <f>'2023'!L16</f>
        <v>74757.256514877081</v>
      </c>
      <c r="C2171" s="235">
        <f>'2023 (Cas)'!J18</f>
        <v>90846.405781793452</v>
      </c>
    </row>
    <row r="2172" spans="1:3" x14ac:dyDescent="0.25">
      <c r="A2172" s="234" t="s">
        <v>1529</v>
      </c>
      <c r="B2172" s="235">
        <f>'2023'!L17</f>
        <v>76793.564257921986</v>
      </c>
      <c r="C2172" s="235">
        <f>'2023 (Cas)'!J19</f>
        <v>93320.964749650302</v>
      </c>
    </row>
    <row r="2173" spans="1:3" x14ac:dyDescent="0.25">
      <c r="A2173" s="234" t="s">
        <v>1530</v>
      </c>
      <c r="B2173" s="235">
        <f>'2023'!L18</f>
        <v>78833.823439019383</v>
      </c>
      <c r="C2173" s="235">
        <f>'2023 (Cas)'!J20</f>
        <v>95800.325578376229</v>
      </c>
    </row>
    <row r="2174" spans="1:3" x14ac:dyDescent="0.25">
      <c r="A2174" s="234" t="s">
        <v>1531</v>
      </c>
      <c r="B2174" s="235">
        <f>'2023'!L19</f>
        <v>80868.814036046795</v>
      </c>
      <c r="C2174" s="235">
        <f>'2023 (Cas)'!J21</f>
        <v>98273.283925943426</v>
      </c>
    </row>
    <row r="2175" spans="1:3" x14ac:dyDescent="0.25">
      <c r="A2175" s="234" t="s">
        <v>1532</v>
      </c>
      <c r="B2175" s="235">
        <f>'2023'!L20</f>
        <v>84261.78217710997</v>
      </c>
      <c r="C2175" s="235">
        <f>'2023 (Cas)'!J22</f>
        <v>102396.48179217846</v>
      </c>
    </row>
    <row r="2176" spans="1:3" x14ac:dyDescent="0.25">
      <c r="A2176" s="234" t="s">
        <v>1533</v>
      </c>
      <c r="B2176" s="235">
        <f>'2023'!L21</f>
        <v>86299.407066172353</v>
      </c>
      <c r="C2176" s="235">
        <f>'2023 (Cas)'!J23</f>
        <v>104872.64138032499</v>
      </c>
    </row>
    <row r="2177" spans="1:3" x14ac:dyDescent="0.25">
      <c r="A2177" s="234" t="s">
        <v>1534</v>
      </c>
      <c r="B2177" s="235">
        <f>'2023'!L22</f>
        <v>87997.208282721491</v>
      </c>
      <c r="C2177" s="235">
        <f>'2023 (Cas)'!J24</f>
        <v>106935.84093373218</v>
      </c>
    </row>
    <row r="2178" spans="1:3" x14ac:dyDescent="0.25">
      <c r="A2178" s="234" t="s">
        <v>1535</v>
      </c>
      <c r="B2178" s="235">
        <f>'2023'!L23</f>
        <v>89691.058061218078</v>
      </c>
      <c r="C2178" s="235">
        <f>'2023 (Cas)'!J25</f>
        <v>108994.23862627031</v>
      </c>
    </row>
    <row r="2179" spans="1:3" x14ac:dyDescent="0.25">
      <c r="A2179" s="234" t="s">
        <v>1536</v>
      </c>
      <c r="B2179" s="235">
        <f>'2023'!L24</f>
        <v>91051.669897288841</v>
      </c>
      <c r="C2179" s="235">
        <f>'2023 (Cas)'!J26</f>
        <v>110647.67938551749</v>
      </c>
    </row>
    <row r="2180" spans="1:3" x14ac:dyDescent="0.25">
      <c r="A2180" s="234" t="s">
        <v>1537</v>
      </c>
      <c r="B2180" s="235">
        <f>'2023'!L25</f>
        <v>93763.673547307902</v>
      </c>
      <c r="C2180" s="235">
        <f>'2023 (Cas)'!J27</f>
        <v>113943.35656198408</v>
      </c>
    </row>
    <row r="2181" spans="1:3" x14ac:dyDescent="0.25">
      <c r="A2181" s="234" t="s">
        <v>1538</v>
      </c>
      <c r="B2181" s="235">
        <f>'2023'!L26</f>
        <v>97163.227418458555</v>
      </c>
      <c r="C2181" s="235">
        <f>'2023 (Cas)'!J28</f>
        <v>118074.55752966749</v>
      </c>
    </row>
    <row r="2182" spans="1:3" x14ac:dyDescent="0.25">
      <c r="A2182" s="234" t="s">
        <v>1539</v>
      </c>
      <c r="B2182" s="235">
        <f>'2023'!L27</f>
        <v>101238.47719658338</v>
      </c>
      <c r="C2182" s="235">
        <f>'2023 (Cas)'!J29</f>
        <v>123026.87670596063</v>
      </c>
    </row>
    <row r="2183" spans="1:3" x14ac:dyDescent="0.25">
      <c r="A2183" s="234" t="s">
        <v>1540</v>
      </c>
      <c r="B2183" s="235">
        <f>'2023'!L28</f>
        <v>104631.44533764654</v>
      </c>
      <c r="C2183" s="235">
        <f>'2023 (Cas)'!J30</f>
        <v>127150.07457219562</v>
      </c>
    </row>
    <row r="2184" spans="1:3" x14ac:dyDescent="0.25">
      <c r="A2184" s="234" t="s">
        <v>1541</v>
      </c>
      <c r="B2184" s="235">
        <f>'2023'!L29</f>
        <v>106666.43593467395</v>
      </c>
      <c r="C2184" s="235">
        <f>'2023 (Cas)'!J31</f>
        <v>129623.0329197628</v>
      </c>
    </row>
    <row r="2185" spans="1:3" x14ac:dyDescent="0.25">
      <c r="A2185" s="234" t="s">
        <v>1542</v>
      </c>
      <c r="B2185" s="235">
        <f>'2023'!L30</f>
        <v>108701.42653170139</v>
      </c>
      <c r="C2185" s="235">
        <f>'2023 (Cas)'!J32</f>
        <v>132095.99126733001</v>
      </c>
    </row>
    <row r="2186" spans="1:3" x14ac:dyDescent="0.25">
      <c r="A2186" s="234" t="s">
        <v>1543</v>
      </c>
      <c r="B2186" s="235">
        <f>'2023'!L31</f>
        <v>110739.05142076378</v>
      </c>
      <c r="C2186" s="235">
        <f>'2023 (Cas)'!J33</f>
        <v>134572.15085547656</v>
      </c>
    </row>
    <row r="2187" spans="1:3" x14ac:dyDescent="0.25">
      <c r="A2187" s="234" t="s">
        <v>1544</v>
      </c>
      <c r="B2187" s="235">
        <f>'2023'!L32</f>
        <v>114812.98405287111</v>
      </c>
      <c r="C2187" s="235">
        <f>'2023 (Cas)'!J34</f>
        <v>139522.86941148</v>
      </c>
    </row>
    <row r="2188" spans="1:3" x14ac:dyDescent="0.25">
      <c r="A2188" s="234" t="s">
        <v>1545</v>
      </c>
      <c r="B2188" s="235">
        <f>'2023'!L33</f>
        <v>118885.5995389609</v>
      </c>
      <c r="C2188" s="235">
        <f>'2023 (Cas)'!J35</f>
        <v>144471.98734719376</v>
      </c>
    </row>
    <row r="2189" spans="1:3" x14ac:dyDescent="0.25">
      <c r="A2189" s="234" t="s">
        <v>1546</v>
      </c>
      <c r="B2189" s="235">
        <f>'2023'!L34</f>
        <v>122958.21502505074</v>
      </c>
      <c r="C2189" s="235">
        <f>'2023 (Cas)'!J36</f>
        <v>149421.10528290752</v>
      </c>
    </row>
    <row r="2190" spans="1:3" x14ac:dyDescent="0.25">
      <c r="A2190" s="234" t="s">
        <v>1547</v>
      </c>
      <c r="B2190" s="235">
        <f>'2023'!L35</f>
        <v>127706.52641811471</v>
      </c>
      <c r="C2190" s="235">
        <f>'2023 (Cas)'!J37</f>
        <v>155191.34142723095</v>
      </c>
    </row>
    <row r="2191" spans="1:3" x14ac:dyDescent="0.25">
      <c r="A2191" s="234" t="s">
        <v>1548</v>
      </c>
      <c r="B2191" s="235">
        <f>'2023'!L36</f>
        <v>128388.80805517631</v>
      </c>
      <c r="C2191" s="235">
        <f>'2023 (Cas)'!J38</f>
        <v>156020.46273728908</v>
      </c>
    </row>
    <row r="2192" spans="1:3" x14ac:dyDescent="0.25">
      <c r="A2192" s="234" t="s">
        <v>1549</v>
      </c>
      <c r="B2192" s="235">
        <f>'2023'!L37</f>
        <v>132461.42354126615</v>
      </c>
      <c r="C2192" s="235">
        <f>'2023 (Cas)'!J39</f>
        <v>160969.58067300281</v>
      </c>
    </row>
    <row r="2193" spans="1:3" x14ac:dyDescent="0.25">
      <c r="A2193" s="234" t="s">
        <v>1550</v>
      </c>
      <c r="B2193" s="235">
        <f>'2023'!L38</f>
        <v>136541.94190346092</v>
      </c>
      <c r="C2193" s="235">
        <f>'2023 (Cas)'!J40</f>
        <v>165928.30233045472</v>
      </c>
    </row>
    <row r="2194" spans="1:3" x14ac:dyDescent="0.25">
      <c r="A2194" s="234" t="s">
        <v>1551</v>
      </c>
      <c r="B2194" s="235">
        <f>'2023'!L39</f>
        <v>140610.60595149826</v>
      </c>
      <c r="C2194" s="235">
        <f>'2023 (Cas)'!J41</f>
        <v>170872.61840529938</v>
      </c>
    </row>
    <row r="2195" spans="1:3" x14ac:dyDescent="0.25">
      <c r="A2195" s="234" t="s">
        <v>1552</v>
      </c>
      <c r="B2195" s="235">
        <f>'2023'!L40</f>
        <v>148754.5197776604</v>
      </c>
      <c r="C2195" s="235">
        <f>'2023 (Cas)'!J42</f>
        <v>180769.25365643718</v>
      </c>
    </row>
    <row r="2196" spans="1:3" x14ac:dyDescent="0.25">
      <c r="A2196" s="234" t="s">
        <v>1553</v>
      </c>
      <c r="B2196" s="235">
        <f>'2023'!L41</f>
        <v>151473.10915776697</v>
      </c>
      <c r="C2196" s="235">
        <f>'2023 (Cas)'!J43</f>
        <v>184072.93393435219</v>
      </c>
    </row>
    <row r="2197" spans="1:3" x14ac:dyDescent="0.25">
      <c r="A2197" s="234" t="s">
        <v>1554</v>
      </c>
      <c r="B2197" s="235">
        <f>'2023'!L42</f>
        <v>154189.0642458385</v>
      </c>
      <c r="C2197" s="235">
        <f>'2023 (Cas)'!J44</f>
        <v>187373.41297168779</v>
      </c>
    </row>
    <row r="2198" spans="1:3" x14ac:dyDescent="0.25">
      <c r="A2198" s="234" t="s">
        <v>1555</v>
      </c>
      <c r="B2198" s="235">
        <f>'2023'!L43</f>
        <v>157579.39809486669</v>
      </c>
      <c r="C2198" s="235">
        <f>'2023 (Cas)'!J45</f>
        <v>191493.40959734347</v>
      </c>
    </row>
    <row r="2199" spans="1:3" x14ac:dyDescent="0.25">
      <c r="A2199" s="234" t="s">
        <v>1556</v>
      </c>
      <c r="B2199" s="235">
        <f>'2023'!L44</f>
        <v>0</v>
      </c>
      <c r="C2199" s="235">
        <f>'2023 (Cas)'!J46</f>
        <v>0</v>
      </c>
    </row>
    <row r="2200" spans="1:3" x14ac:dyDescent="0.25">
      <c r="A2200" s="234" t="s">
        <v>1557</v>
      </c>
      <c r="B2200" s="235">
        <f>'2023'!L45</f>
        <v>170080.43094689725</v>
      </c>
      <c r="C2200" s="235">
        <f>'2023 (Cas)'!J47</f>
        <v>206684.89676676749</v>
      </c>
    </row>
    <row r="2201" spans="1:3" x14ac:dyDescent="0.25">
      <c r="A2201" s="234" t="s">
        <v>1558</v>
      </c>
      <c r="B2201" s="235">
        <f>'2023'!L46</f>
        <v>173453.64189769805</v>
      </c>
      <c r="C2201" s="235">
        <f>'2023 (Cas)'!J48</f>
        <v>210784.08532865721</v>
      </c>
    </row>
    <row r="2202" spans="1:3" x14ac:dyDescent="0.25">
      <c r="A2202" s="234" t="s">
        <v>1559</v>
      </c>
      <c r="B2202" s="235">
        <f>'2023'!L47</f>
        <v>176826.85284849882</v>
      </c>
      <c r="C2202" s="235">
        <f>'2023 (Cas)'!J49</f>
        <v>214883.27389054693</v>
      </c>
    </row>
    <row r="2203" spans="1:3" x14ac:dyDescent="0.25">
      <c r="A2203" s="234" t="s">
        <v>1560</v>
      </c>
      <c r="B2203" s="235">
        <f>'2023'!L48</f>
        <v>0</v>
      </c>
      <c r="C2203" s="235">
        <f>'2023 (Cas)'!J50</f>
        <v>0</v>
      </c>
    </row>
    <row r="2204" spans="1:3" x14ac:dyDescent="0.25">
      <c r="A2204" s="234" t="s">
        <v>1561</v>
      </c>
      <c r="B2204" s="235">
        <f>'2023'!L49</f>
        <v>0</v>
      </c>
      <c r="C2204" s="235">
        <f>'2023 (Cas)'!J51</f>
        <v>0</v>
      </c>
    </row>
    <row r="2205" spans="1:3" x14ac:dyDescent="0.25">
      <c r="A2205" s="234" t="s">
        <v>1562</v>
      </c>
      <c r="B2205" s="235">
        <f>'2023'!L50</f>
        <v>0</v>
      </c>
      <c r="C2205" s="235">
        <f>'2023 (Cas)'!J52</f>
        <v>0</v>
      </c>
    </row>
    <row r="2206" spans="1:3" x14ac:dyDescent="0.25">
      <c r="A2206" s="234" t="s">
        <v>1563</v>
      </c>
      <c r="B2206" s="235">
        <f>'2023'!L51</f>
        <v>0</v>
      </c>
      <c r="C2206" s="235">
        <f>'2023 (Cas)'!J53</f>
        <v>0</v>
      </c>
    </row>
    <row r="2207" spans="1:3" x14ac:dyDescent="0.25">
      <c r="A2207" s="234" t="s">
        <v>1564</v>
      </c>
      <c r="B2207" s="235">
        <f>'2023'!L52</f>
        <v>0</v>
      </c>
      <c r="C2207" s="235">
        <f>'2023 (Cas)'!J54</f>
        <v>0</v>
      </c>
    </row>
    <row r="2208" spans="1:3" x14ac:dyDescent="0.25">
      <c r="A2208" s="234" t="s">
        <v>1565</v>
      </c>
      <c r="B2208" s="235">
        <f>'2023'!L53</f>
        <v>0</v>
      </c>
      <c r="C2208" s="235">
        <f>'2023 (Cas)'!J55</f>
        <v>0</v>
      </c>
    </row>
    <row r="2209" spans="1:3" x14ac:dyDescent="0.25">
      <c r="A2209" s="234" t="s">
        <v>1566</v>
      </c>
      <c r="B2209" s="235">
        <f>'2023'!L54</f>
        <v>0</v>
      </c>
      <c r="C2209" s="235">
        <f>'2023 (Cas)'!J56</f>
        <v>0</v>
      </c>
    </row>
    <row r="2210" spans="1:3" x14ac:dyDescent="0.25">
      <c r="A2210" s="234" t="s">
        <v>1567</v>
      </c>
      <c r="B2210" s="235">
        <f>'2023'!L55</f>
        <v>0</v>
      </c>
      <c r="C2210" s="235">
        <f>'2023 (Cas)'!J57</f>
        <v>0</v>
      </c>
    </row>
    <row r="2211" spans="1:3" x14ac:dyDescent="0.25">
      <c r="A2211" s="234" t="s">
        <v>1568</v>
      </c>
      <c r="B2211" s="235">
        <f>'2023'!L56</f>
        <v>0</v>
      </c>
      <c r="C2211" s="235">
        <f>'2023 (Cas)'!J58</f>
        <v>0</v>
      </c>
    </row>
    <row r="2212" spans="1:3" x14ac:dyDescent="0.25">
      <c r="A2212" s="234" t="s">
        <v>1569</v>
      </c>
      <c r="B2212" s="235">
        <f>'2023'!L57</f>
        <v>0</v>
      </c>
      <c r="C2212" s="235">
        <f>'2023 (Cas)'!J59</f>
        <v>0</v>
      </c>
    </row>
    <row r="2213" spans="1:3" x14ac:dyDescent="0.25">
      <c r="A2213" s="234" t="s">
        <v>1570</v>
      </c>
      <c r="B2213" s="235">
        <f>'2023'!L58</f>
        <v>0</v>
      </c>
      <c r="C2213" s="235">
        <f>'2023 (Cas)'!J60</f>
        <v>0</v>
      </c>
    </row>
    <row r="2214" spans="1:3" x14ac:dyDescent="0.25">
      <c r="A2214" s="234" t="s">
        <v>1571</v>
      </c>
      <c r="B2214" s="235">
        <f>'2023'!L59</f>
        <v>0</v>
      </c>
      <c r="C2214" s="235">
        <f>'2023 (Cas)'!J61</f>
        <v>0</v>
      </c>
    </row>
    <row r="2215" spans="1:3" x14ac:dyDescent="0.25">
      <c r="A2215" s="234" t="s">
        <v>1572</v>
      </c>
      <c r="B2215" s="235">
        <f>'2023'!L60</f>
        <v>0</v>
      </c>
      <c r="C2215" s="235">
        <f>'2023 (Cas)'!J62</f>
        <v>0</v>
      </c>
    </row>
    <row r="2216" spans="1:3" x14ac:dyDescent="0.25">
      <c r="A2216" s="234" t="s">
        <v>1573</v>
      </c>
      <c r="B2216" s="235">
        <f>'2023'!L61</f>
        <v>89572.514919643669</v>
      </c>
      <c r="C2216" s="235">
        <f>'2023 (Cas)'!J63</f>
        <v>108850.18280019845</v>
      </c>
    </row>
    <row r="2217" spans="1:3" x14ac:dyDescent="0.25">
      <c r="A2217" s="234" t="s">
        <v>1574</v>
      </c>
      <c r="B2217" s="235">
        <f>'2023'!L62</f>
        <v>94689.62719760582</v>
      </c>
      <c r="C2217" s="235">
        <f>'2023 (Cas)'!J64</f>
        <v>115068.5926256344</v>
      </c>
    </row>
    <row r="2218" spans="1:3" x14ac:dyDescent="0.25">
      <c r="A2218" s="234" t="s">
        <v>1575</v>
      </c>
      <c r="B2218" s="235">
        <f>'2023'!L63</f>
        <v>99806.739475567956</v>
      </c>
      <c r="C2218" s="235">
        <f>'2023 (Cas)'!J65</f>
        <v>121287.00245107031</v>
      </c>
    </row>
    <row r="2219" spans="1:3" x14ac:dyDescent="0.25">
      <c r="A2219" s="234" t="s">
        <v>1576</v>
      </c>
      <c r="B2219" s="235">
        <f>'2023'!L64</f>
        <v>104923.85175353011</v>
      </c>
      <c r="C2219" s="235">
        <f>'2023 (Cas)'!J66</f>
        <v>127505.41227650626</v>
      </c>
    </row>
    <row r="2220" spans="1:3" x14ac:dyDescent="0.25">
      <c r="A2220" s="234" t="s">
        <v>1577</v>
      </c>
      <c r="B2220" s="235">
        <f>'2023'!L65</f>
        <v>109087.35031482697</v>
      </c>
      <c r="C2220" s="235">
        <f>'2023 (Cas)'!J67</f>
        <v>132564.97301220841</v>
      </c>
    </row>
    <row r="2221" spans="1:3" x14ac:dyDescent="0.25">
      <c r="A2221" s="234" t="s">
        <v>1578</v>
      </c>
      <c r="B2221" s="235">
        <f>'2023'!L66</f>
        <v>113241.62885400139</v>
      </c>
      <c r="C2221" s="235">
        <f>'2023 (Cas)'!J68</f>
        <v>137613.3294058828</v>
      </c>
    </row>
    <row r="2222" spans="1:3" x14ac:dyDescent="0.25">
      <c r="A2222" s="234" t="s">
        <v>1579</v>
      </c>
      <c r="B2222" s="235">
        <f>'2023'!L67</f>
        <v>117401.17597724579</v>
      </c>
      <c r="C2222" s="235">
        <f>'2023 (Cas)'!J69</f>
        <v>142668.08828071598</v>
      </c>
    </row>
    <row r="2223" spans="1:3" x14ac:dyDescent="0.25">
      <c r="A2223" s="234" t="s">
        <v>1580</v>
      </c>
      <c r="B2223" s="235">
        <f>'2023'!L68</f>
        <v>121554.13737040268</v>
      </c>
      <c r="C2223" s="235">
        <f>'2023 (Cas)'!J70</f>
        <v>147714.84405410063</v>
      </c>
    </row>
    <row r="2224" spans="1:3" x14ac:dyDescent="0.25">
      <c r="A2224" s="234" t="s">
        <v>1581</v>
      </c>
      <c r="B2224" s="235">
        <f>'2023'!L69</f>
        <v>127954.14986940348</v>
      </c>
      <c r="C2224" s="235">
        <f>'2023 (Cas)'!J71</f>
        <v>155492.25804169223</v>
      </c>
    </row>
    <row r="2225" spans="1:3" x14ac:dyDescent="0.25">
      <c r="A2225" s="234" t="s">
        <v>1582</v>
      </c>
      <c r="B2225" s="235">
        <f>'2023'!L70</f>
        <v>132752.51281113221</v>
      </c>
      <c r="C2225" s="235">
        <f>'2023 (Cas)'!J72</f>
        <v>161323.31775702373</v>
      </c>
    </row>
    <row r="2226" spans="1:3" x14ac:dyDescent="0.25">
      <c r="A2226" s="234" t="s">
        <v>1583</v>
      </c>
      <c r="B2226" s="235">
        <f>'2023'!L71</f>
        <v>137554.82719091341</v>
      </c>
      <c r="C2226" s="235">
        <f>'2023 (Cas)'!J73</f>
        <v>167159.17933322434</v>
      </c>
    </row>
    <row r="2227" spans="1:3" x14ac:dyDescent="0.25">
      <c r="A2227" s="234" t="s">
        <v>1584</v>
      </c>
      <c r="B2227" s="235">
        <f>'2023'!L72</f>
        <v>142354.50727865961</v>
      </c>
      <c r="C2227" s="235">
        <f>'2023 (Cas)'!J74</f>
        <v>172991.83966884564</v>
      </c>
    </row>
    <row r="2228" spans="1:3" x14ac:dyDescent="0.25">
      <c r="A2228" s="234" t="s">
        <v>1585</v>
      </c>
      <c r="B2228" s="235">
        <f>'2023'!L73</f>
        <v>147150.23592835336</v>
      </c>
      <c r="C2228" s="235">
        <f>'2023 (Cas)'!J75</f>
        <v>178819.69814359781</v>
      </c>
    </row>
    <row r="2229" spans="1:3" x14ac:dyDescent="0.25">
      <c r="A2229" s="234" t="s">
        <v>1586</v>
      </c>
      <c r="B2229" s="235">
        <f>'2023'!L74</f>
        <v>151949.91601609957</v>
      </c>
      <c r="C2229" s="235">
        <f>'2023 (Cas)'!J76</f>
        <v>184652.35847921908</v>
      </c>
    </row>
    <row r="2230" spans="1:3" x14ac:dyDescent="0.25">
      <c r="A2230" s="234" t="s">
        <v>1587</v>
      </c>
      <c r="B2230" s="235">
        <f>'2023'!L75</f>
        <v>156741.69322774085</v>
      </c>
      <c r="C2230" s="235">
        <f>'2023 (Cas)'!J77</f>
        <v>190475.4150931022</v>
      </c>
    </row>
    <row r="2231" spans="1:3" x14ac:dyDescent="0.25">
      <c r="A2231" s="234" t="s">
        <v>1588</v>
      </c>
      <c r="B2231" s="235">
        <f>'2023'!L76</f>
        <v>161542.69046150454</v>
      </c>
      <c r="C2231" s="235">
        <f>'2023 (Cas)'!J78</f>
        <v>196309.6760490131</v>
      </c>
    </row>
    <row r="2232" spans="1:3" x14ac:dyDescent="0.25">
      <c r="A2232" s="234" t="s">
        <v>1589</v>
      </c>
      <c r="B2232" s="235">
        <f>'2023'!L77</f>
        <v>166342.37054925077</v>
      </c>
      <c r="C2232" s="235">
        <f>'2023 (Cas)'!J79</f>
        <v>202142.33638463437</v>
      </c>
    </row>
    <row r="2233" spans="1:3" x14ac:dyDescent="0.25">
      <c r="A2233" s="234" t="s">
        <v>1590</v>
      </c>
      <c r="B2233" s="235">
        <f>'2023'!L78</f>
        <v>171142.05063699698</v>
      </c>
      <c r="C2233" s="235">
        <f>'2023 (Cas)'!J80</f>
        <v>207974.99672025559</v>
      </c>
    </row>
    <row r="2234" spans="1:3" x14ac:dyDescent="0.25">
      <c r="A2234" s="234" t="s">
        <v>1591</v>
      </c>
      <c r="B2234" s="235">
        <f>'2023'!L79</f>
        <v>175935.14499465571</v>
      </c>
      <c r="C2234" s="235">
        <f>'2023 (Cas)'!J81</f>
        <v>213799.65395442845</v>
      </c>
    </row>
    <row r="2235" spans="1:3" x14ac:dyDescent="0.25">
      <c r="A2235" s="234" t="s">
        <v>1592</v>
      </c>
      <c r="B2235" s="235">
        <f>'2023'!L80</f>
        <v>180738.77652045438</v>
      </c>
      <c r="C2235" s="235">
        <f>'2023 (Cas)'!J82</f>
        <v>219637.11615091871</v>
      </c>
    </row>
    <row r="2236" spans="1:3" x14ac:dyDescent="0.25">
      <c r="A2236" s="234" t="s">
        <v>1593</v>
      </c>
      <c r="B2236" s="235">
        <f>'2023'!L81</f>
        <v>188735.16999265732</v>
      </c>
      <c r="C2236" s="235">
        <f>'2023 (Cas)'!J83</f>
        <v>229354.48192961162</v>
      </c>
    </row>
    <row r="2237" spans="1:3" x14ac:dyDescent="0.25">
      <c r="A2237" s="234" t="s">
        <v>1594</v>
      </c>
      <c r="B2237" s="235">
        <f>'2023'!L82</f>
        <v>195129.91390758811</v>
      </c>
      <c r="C2237" s="235">
        <f>'2023 (Cas)'!J84</f>
        <v>237125.49343604437</v>
      </c>
    </row>
    <row r="2238" spans="1:3" x14ac:dyDescent="0.25">
      <c r="A2238" s="234" t="s">
        <v>1595</v>
      </c>
      <c r="B2238" s="235">
        <f>'2023'!L83</f>
        <v>201529.92640658893</v>
      </c>
      <c r="C2238" s="235">
        <f>'2023 (Cas)'!J85</f>
        <v>244902.907423636</v>
      </c>
    </row>
    <row r="2239" spans="1:3" x14ac:dyDescent="0.25">
      <c r="A2239" s="234" t="s">
        <v>1596</v>
      </c>
      <c r="B2239" s="235">
        <f>'2023'!L84</f>
        <v>207928.62175957221</v>
      </c>
      <c r="C2239" s="235">
        <f>'2023 (Cas)'!J86</f>
        <v>252678.72079093783</v>
      </c>
    </row>
    <row r="2240" spans="1:3" x14ac:dyDescent="0.25">
      <c r="A2240" s="234" t="s">
        <v>1597</v>
      </c>
      <c r="B2240" s="235">
        <f>'2023'!L85</f>
        <v>243121.4462009804</v>
      </c>
      <c r="C2240" s="235">
        <f>'2023 (Cas)'!J87</f>
        <v>295445.69431109814</v>
      </c>
    </row>
    <row r="2241" spans="1:3" x14ac:dyDescent="0.25">
      <c r="A2241" s="234" t="s">
        <v>1598</v>
      </c>
      <c r="B2241" s="235">
        <f>'2024'!L6</f>
        <v>0</v>
      </c>
      <c r="C2241" s="235">
        <f>'2024 (Cas)'!J8</f>
        <v>0</v>
      </c>
    </row>
    <row r="2242" spans="1:3" x14ac:dyDescent="0.25">
      <c r="A2242" s="234" t="s">
        <v>1599</v>
      </c>
      <c r="B2242" s="235">
        <f>'2024'!L7</f>
        <v>0</v>
      </c>
      <c r="C2242" s="235">
        <f>'2024 (Cas)'!J9</f>
        <v>0</v>
      </c>
    </row>
    <row r="2243" spans="1:3" x14ac:dyDescent="0.25">
      <c r="A2243" s="234" t="s">
        <v>1600</v>
      </c>
      <c r="B2243" s="235">
        <f>'2024'!L8</f>
        <v>0</v>
      </c>
      <c r="C2243" s="235">
        <f>'2024 (Cas)'!J10</f>
        <v>0</v>
      </c>
    </row>
    <row r="2244" spans="1:3" x14ac:dyDescent="0.25">
      <c r="A2244" s="236" t="s">
        <v>1601</v>
      </c>
      <c r="B2244" s="235">
        <f>'2024'!L9</f>
        <v>65066.186494561029</v>
      </c>
      <c r="C2244" s="235">
        <f>'2024 (Cas)'!J11</f>
        <v>78648.201011464989</v>
      </c>
    </row>
    <row r="2245" spans="1:3" x14ac:dyDescent="0.25">
      <c r="A2245" s="234" t="s">
        <v>1602</v>
      </c>
      <c r="B2245" s="235">
        <f>'2024'!L10</f>
        <v>66426.120723167478</v>
      </c>
      <c r="C2245" s="235">
        <f>'2024 (Cas)'!J12</f>
        <v>80292.009974861852</v>
      </c>
    </row>
    <row r="2246" spans="1:3" x14ac:dyDescent="0.25">
      <c r="A2246" s="234" t="s">
        <v>1603</v>
      </c>
      <c r="B2246" s="235">
        <f>'2024'!L11</f>
        <v>67798.054371438106</v>
      </c>
      <c r="C2246" s="235">
        <f>'2024 (Cas)'!J13</f>
        <v>81950.323134994571</v>
      </c>
    </row>
    <row r="2247" spans="1:3" x14ac:dyDescent="0.25">
      <c r="A2247" s="234" t="s">
        <v>1604</v>
      </c>
      <c r="B2247" s="235">
        <f>'2024'!L12</f>
        <v>69841.955520902513</v>
      </c>
      <c r="C2247" s="235">
        <f>'2024 (Cas)'!J14</f>
        <v>84420.871312335163</v>
      </c>
    </row>
    <row r="2248" spans="1:3" x14ac:dyDescent="0.25">
      <c r="A2248" s="234" t="s">
        <v>1605</v>
      </c>
      <c r="B2248" s="235">
        <f>'2024'!L13</f>
        <v>71212.555900321575</v>
      </c>
      <c r="C2248" s="235">
        <f>'2024 (Cas)'!J15</f>
        <v>86077.572895052814</v>
      </c>
    </row>
    <row r="2249" spans="1:3" x14ac:dyDescent="0.25">
      <c r="A2249" s="234" t="s">
        <v>1606</v>
      </c>
      <c r="B2249" s="235">
        <f>'2024'!L14</f>
        <v>72235.173109479569</v>
      </c>
      <c r="C2249" s="235">
        <f>'2024 (Cas)'!J16</f>
        <v>87313.652772430651</v>
      </c>
    </row>
    <row r="2250" spans="1:3" x14ac:dyDescent="0.25">
      <c r="A2250" s="234" t="s">
        <v>1607</v>
      </c>
      <c r="B2250" s="235">
        <f>'2024'!L15</f>
        <v>73611.106564304922</v>
      </c>
      <c r="C2250" s="235">
        <f>'2024 (Cas)'!J17</f>
        <v>88976.800664808674</v>
      </c>
    </row>
    <row r="2251" spans="1:3" x14ac:dyDescent="0.25">
      <c r="A2251" s="234" t="s">
        <v>1608</v>
      </c>
      <c r="B2251" s="235">
        <f>'2024'!L16</f>
        <v>75672.3402088398</v>
      </c>
      <c r="C2251" s="235">
        <f>'2024 (Cas)'!J18</f>
        <v>91468.299348545494</v>
      </c>
    </row>
    <row r="2252" spans="1:3" x14ac:dyDescent="0.25">
      <c r="A2252" s="234" t="s">
        <v>1609</v>
      </c>
      <c r="B2252" s="235">
        <f>'2024'!L17</f>
        <v>77733.573853374692</v>
      </c>
      <c r="C2252" s="235">
        <f>'2024 (Cas)'!J19</f>
        <v>93959.798032282328</v>
      </c>
    </row>
    <row r="2253" spans="1:3" x14ac:dyDescent="0.25">
      <c r="A2253" s="234" t="s">
        <v>1610</v>
      </c>
      <c r="B2253" s="235">
        <f>'2024'!L18</f>
        <v>79798.807304464295</v>
      </c>
      <c r="C2253" s="235">
        <f>'2024 (Cas)'!J20</f>
        <v>96456.131448264437</v>
      </c>
    </row>
    <row r="2254" spans="1:3" x14ac:dyDescent="0.25">
      <c r="A2254" s="234" t="s">
        <v>1611</v>
      </c>
      <c r="B2254" s="235">
        <f>'2024'!L19</f>
        <v>81858.707680147621</v>
      </c>
      <c r="C2254" s="235">
        <f>'2024 (Cas)'!J21</f>
        <v>98946.01855458619</v>
      </c>
    </row>
    <row r="2255" spans="1:3" x14ac:dyDescent="0.25">
      <c r="A2255" s="234" t="s">
        <v>1612</v>
      </c>
      <c r="B2255" s="235">
        <f>'2024'!L20</f>
        <v>85293.208241804678</v>
      </c>
      <c r="C2255" s="235">
        <f>'2024 (Cas)'!J22</f>
        <v>103097.44197587087</v>
      </c>
    </row>
    <row r="2256" spans="1:3" x14ac:dyDescent="0.25">
      <c r="A2256" s="234" t="s">
        <v>1613</v>
      </c>
      <c r="B2256" s="235">
        <f>'2024'!L21</f>
        <v>87355.775155191135</v>
      </c>
      <c r="C2256" s="235">
        <f>'2024 (Cas)'!J23</f>
        <v>105590.55223702276</v>
      </c>
    </row>
    <row r="2257" spans="1:3" x14ac:dyDescent="0.25">
      <c r="A2257" s="234" t="s">
        <v>1614</v>
      </c>
      <c r="B2257" s="235">
        <f>'2024'!L22</f>
        <v>89074.358704871265</v>
      </c>
      <c r="C2257" s="235">
        <f>'2024 (Cas)'!J24</f>
        <v>107667.87552508019</v>
      </c>
    </row>
    <row r="2258" spans="1:3" x14ac:dyDescent="0.25">
      <c r="A2258" s="234" t="s">
        <v>1615</v>
      </c>
      <c r="B2258" s="235">
        <f>'2024'!L23</f>
        <v>90788.94244799664</v>
      </c>
      <c r="C2258" s="235">
        <f>'2024 (Cas)'!J25</f>
        <v>109740.36408089231</v>
      </c>
    </row>
    <row r="2259" spans="1:3" x14ac:dyDescent="0.25">
      <c r="A2259" s="234" t="s">
        <v>1616</v>
      </c>
      <c r="B2259" s="235">
        <f>'2024'!L24</f>
        <v>92166.209171673574</v>
      </c>
      <c r="C2259" s="235">
        <f>'2024 (Cas)'!J26</f>
        <v>111405.12355068541</v>
      </c>
    </row>
    <row r="2260" spans="1:3" x14ac:dyDescent="0.25">
      <c r="A2260" s="234" t="s">
        <v>1617</v>
      </c>
      <c r="B2260" s="235">
        <f>'2024'!L25</f>
        <v>94911.409737066424</v>
      </c>
      <c r="C2260" s="235">
        <f>'2024 (Cas)'!J27</f>
        <v>114723.36144836598</v>
      </c>
    </row>
    <row r="2261" spans="1:3" x14ac:dyDescent="0.25">
      <c r="A2261" s="234" t="s">
        <v>1618</v>
      </c>
      <c r="B2261" s="235">
        <f>'2024'!L26</f>
        <v>98352.576642981381</v>
      </c>
      <c r="C2261" s="235">
        <f>'2024 (Cas)'!J28</f>
        <v>118882.84275672611</v>
      </c>
    </row>
    <row r="2262" spans="1:3" x14ac:dyDescent="0.25">
      <c r="A2262" s="234" t="s">
        <v>1619</v>
      </c>
      <c r="B2262" s="235">
        <f>'2024'!L27</f>
        <v>102477.71046975433</v>
      </c>
      <c r="C2262" s="235">
        <f>'2024 (Cas)'!J29</f>
        <v>123869.06327903</v>
      </c>
    </row>
    <row r="2263" spans="1:3" x14ac:dyDescent="0.25">
      <c r="A2263" s="234" t="s">
        <v>1620</v>
      </c>
      <c r="B2263" s="235">
        <f>'2024'!L28</f>
        <v>105912.21103141137</v>
      </c>
      <c r="C2263" s="235">
        <f>'2024 (Cas)'!J30</f>
        <v>128020.48670031464</v>
      </c>
    </row>
    <row r="2264" spans="1:3" x14ac:dyDescent="0.25">
      <c r="A2264" s="234" t="s">
        <v>1621</v>
      </c>
      <c r="B2264" s="235">
        <f>'2024'!L29</f>
        <v>107972.11140709469</v>
      </c>
      <c r="C2264" s="235">
        <f>'2024 (Cas)'!J31</f>
        <v>130510.37380663637</v>
      </c>
    </row>
    <row r="2265" spans="1:3" x14ac:dyDescent="0.25">
      <c r="A2265" s="234" t="s">
        <v>1622</v>
      </c>
      <c r="B2265" s="235">
        <f>'2024'!L30</f>
        <v>110032.011782778</v>
      </c>
      <c r="C2265" s="235">
        <f>'2024 (Cas)'!J32</f>
        <v>133000.26091295813</v>
      </c>
    </row>
    <row r="2266" spans="1:3" x14ac:dyDescent="0.25">
      <c r="A2266" s="234" t="s">
        <v>1623</v>
      </c>
      <c r="B2266" s="235">
        <f>'2024'!L31</f>
        <v>112094.57869616446</v>
      </c>
      <c r="C2266" s="235">
        <f>'2024 (Cas)'!J33</f>
        <v>135493.37117411004</v>
      </c>
    </row>
    <row r="2267" spans="1:3" x14ac:dyDescent="0.25">
      <c r="A2267" s="234" t="s">
        <v>1624</v>
      </c>
      <c r="B2267" s="235">
        <f>'2024'!L32</f>
        <v>116218.3792540858</v>
      </c>
      <c r="C2267" s="235">
        <f>'2024 (Cas)'!J34</f>
        <v>140477.98011899879</v>
      </c>
    </row>
    <row r="2268" spans="1:3" x14ac:dyDescent="0.25">
      <c r="A2268" s="234" t="s">
        <v>1625</v>
      </c>
      <c r="B2268" s="235">
        <f>'2024'!L33</f>
        <v>120340.84654315557</v>
      </c>
      <c r="C2268" s="235">
        <f>'2024 (Cas)'!J35</f>
        <v>145460.97748647243</v>
      </c>
    </row>
    <row r="2269" spans="1:3" x14ac:dyDescent="0.25">
      <c r="A2269" s="234" t="s">
        <v>1626</v>
      </c>
      <c r="B2269" s="235">
        <f>'2024'!L34</f>
        <v>124463.31383222537</v>
      </c>
      <c r="C2269" s="235">
        <f>'2024 (Cas)'!J36</f>
        <v>150443.97485394613</v>
      </c>
    </row>
    <row r="2270" spans="1:3" x14ac:dyDescent="0.25">
      <c r="A2270" s="234" t="s">
        <v>1627</v>
      </c>
      <c r="B2270" s="235">
        <f>'2024'!L35</f>
        <v>129269.74804215303</v>
      </c>
      <c r="C2270" s="235">
        <f>'2024 (Cas)'!J37</f>
        <v>156253.71143536348</v>
      </c>
    </row>
    <row r="2271" spans="1:3" x14ac:dyDescent="0.25">
      <c r="A2271" s="234" t="s">
        <v>1628</v>
      </c>
      <c r="B2271" s="235">
        <f>'2024'!L36</f>
        <v>129960.38130726886</v>
      </c>
      <c r="C2271" s="235">
        <f>'2024 (Cas)'!J38</f>
        <v>157088.50853638269</v>
      </c>
    </row>
    <row r="2272" spans="1:3" x14ac:dyDescent="0.25">
      <c r="A2272" s="234" t="s">
        <v>1629</v>
      </c>
      <c r="B2272" s="235">
        <f>'2024'!L37</f>
        <v>134082.84859633862</v>
      </c>
      <c r="C2272" s="235">
        <f>'2024 (Cas)'!J39</f>
        <v>162071.50590385636</v>
      </c>
    </row>
    <row r="2273" spans="1:3" x14ac:dyDescent="0.25">
      <c r="A2273" s="234" t="s">
        <v>1630</v>
      </c>
      <c r="B2273" s="235">
        <f>'2024'!L38</f>
        <v>138213.31549851783</v>
      </c>
      <c r="C2273" s="235">
        <f>'2024 (Cas)'!J40</f>
        <v>167064.17273582061</v>
      </c>
    </row>
    <row r="2274" spans="1:3" x14ac:dyDescent="0.25">
      <c r="A2274" s="234" t="s">
        <v>1631</v>
      </c>
      <c r="B2274" s="235">
        <f>'2024'!L39</f>
        <v>142331.78298103288</v>
      </c>
      <c r="C2274" s="235">
        <f>'2024 (Cas)'!J41</f>
        <v>172042.33537104898</v>
      </c>
    </row>
    <row r="2275" spans="1:3" x14ac:dyDescent="0.25">
      <c r="A2275" s="234" t="s">
        <v>1632</v>
      </c>
      <c r="B2275" s="235">
        <f>'2024'!L40</f>
        <v>150575.38429032083</v>
      </c>
      <c r="C2275" s="235">
        <f>'2024 (Cas)'!J42</f>
        <v>182006.7185285812</v>
      </c>
    </row>
    <row r="2276" spans="1:3" x14ac:dyDescent="0.25">
      <c r="A2276" s="234" t="s">
        <v>1633</v>
      </c>
      <c r="B2276" s="235">
        <f>'2024'!L41</f>
        <v>153327.25119997156</v>
      </c>
      <c r="C2276" s="235">
        <f>'2024 (Cas)'!J43</f>
        <v>185333.01431333722</v>
      </c>
    </row>
    <row r="2277" spans="1:3" x14ac:dyDescent="0.25">
      <c r="A2277" s="234" t="s">
        <v>1634</v>
      </c>
      <c r="B2277" s="235">
        <f>'2024'!L42</f>
        <v>156076.45157191914</v>
      </c>
      <c r="C2277" s="235">
        <f>'2024 (Cas)'!J44</f>
        <v>188656.08694326307</v>
      </c>
    </row>
    <row r="2278" spans="1:3" x14ac:dyDescent="0.25">
      <c r="A2278" s="234" t="s">
        <v>1635</v>
      </c>
      <c r="B2278" s="235">
        <f>'2024'!L43</f>
        <v>159508.28559587308</v>
      </c>
      <c r="C2278" s="235">
        <f>'2024 (Cas)'!J45</f>
        <v>192804.28720971756</v>
      </c>
    </row>
    <row r="2279" spans="1:3" x14ac:dyDescent="0.25">
      <c r="A2279" s="234" t="s">
        <v>1636</v>
      </c>
      <c r="B2279" s="235">
        <f>'2024'!L44</f>
        <v>0</v>
      </c>
      <c r="C2279" s="235">
        <f>'2024 (Cas)'!J46</f>
        <v>0</v>
      </c>
    </row>
    <row r="2280" spans="1:3" x14ac:dyDescent="0.25">
      <c r="A2280" s="234" t="s">
        <v>1637</v>
      </c>
      <c r="B2280" s="235">
        <f>'2024'!L45</f>
        <v>172162.34026617097</v>
      </c>
      <c r="C2280" s="235">
        <f>'2024 (Cas)'!J47</f>
        <v>208099.76845638393</v>
      </c>
    </row>
    <row r="2281" spans="1:3" x14ac:dyDescent="0.25">
      <c r="A2281" s="234" t="s">
        <v>1638</v>
      </c>
      <c r="B2281" s="235">
        <f>'2024'!L46</f>
        <v>175576.84179505447</v>
      </c>
      <c r="C2281" s="235">
        <f>'2024 (Cas)'!J48</f>
        <v>212227.0182164422</v>
      </c>
    </row>
    <row r="2282" spans="1:3" x14ac:dyDescent="0.25">
      <c r="A2282" s="234" t="s">
        <v>1639</v>
      </c>
      <c r="B2282" s="235">
        <f>'2024'!L47</f>
        <v>178991.34332393788</v>
      </c>
      <c r="C2282" s="235">
        <f>'2024 (Cas)'!J49</f>
        <v>216354.26797650041</v>
      </c>
    </row>
    <row r="2283" spans="1:3" x14ac:dyDescent="0.25">
      <c r="A2283" s="234" t="s">
        <v>1640</v>
      </c>
      <c r="B2283" s="235">
        <f>'2024'!L48</f>
        <v>0</v>
      </c>
      <c r="C2283" s="235">
        <f>'2024 (Cas)'!J50</f>
        <v>0</v>
      </c>
    </row>
    <row r="2284" spans="1:3" x14ac:dyDescent="0.25">
      <c r="A2284" s="234" t="s">
        <v>1641</v>
      </c>
      <c r="B2284" s="235">
        <f>'2024'!L49</f>
        <v>0</v>
      </c>
      <c r="C2284" s="235">
        <f>'2024 (Cas)'!J51</f>
        <v>0</v>
      </c>
    </row>
    <row r="2285" spans="1:3" x14ac:dyDescent="0.25">
      <c r="A2285" s="234" t="s">
        <v>1642</v>
      </c>
      <c r="B2285" s="235">
        <f>'2024'!L50</f>
        <v>0</v>
      </c>
      <c r="C2285" s="235">
        <f>'2024 (Cas)'!J52</f>
        <v>0</v>
      </c>
    </row>
    <row r="2286" spans="1:3" x14ac:dyDescent="0.25">
      <c r="A2286" s="234" t="s">
        <v>1643</v>
      </c>
      <c r="B2286" s="235">
        <f>'2024'!L51</f>
        <v>0</v>
      </c>
      <c r="C2286" s="235">
        <f>'2024 (Cas)'!J53</f>
        <v>0</v>
      </c>
    </row>
    <row r="2287" spans="1:3" x14ac:dyDescent="0.25">
      <c r="A2287" s="234" t="s">
        <v>1644</v>
      </c>
      <c r="B2287" s="235">
        <f>'2024'!L52</f>
        <v>0</v>
      </c>
      <c r="C2287" s="235">
        <f>'2024 (Cas)'!J54</f>
        <v>0</v>
      </c>
    </row>
    <row r="2288" spans="1:3" x14ac:dyDescent="0.25">
      <c r="A2288" s="234" t="s">
        <v>1645</v>
      </c>
      <c r="B2288" s="235">
        <f>'2024'!L53</f>
        <v>0</v>
      </c>
      <c r="C2288" s="235">
        <f>'2024 (Cas)'!J55</f>
        <v>0</v>
      </c>
    </row>
    <row r="2289" spans="1:3" x14ac:dyDescent="0.25">
      <c r="A2289" s="234" t="s">
        <v>1646</v>
      </c>
      <c r="B2289" s="235">
        <f>'2024'!L54</f>
        <v>0</v>
      </c>
      <c r="C2289" s="235">
        <f>'2024 (Cas)'!J56</f>
        <v>0</v>
      </c>
    </row>
    <row r="2290" spans="1:3" x14ac:dyDescent="0.25">
      <c r="A2290" s="234" t="s">
        <v>1647</v>
      </c>
      <c r="B2290" s="235">
        <f>'2024'!L55</f>
        <v>0</v>
      </c>
      <c r="C2290" s="235">
        <f>'2024 (Cas)'!J57</f>
        <v>0</v>
      </c>
    </row>
    <row r="2291" spans="1:3" x14ac:dyDescent="0.25">
      <c r="A2291" s="234" t="s">
        <v>1648</v>
      </c>
      <c r="B2291" s="235">
        <f>'2024'!L56</f>
        <v>0</v>
      </c>
      <c r="C2291" s="235">
        <f>'2024 (Cas)'!J58</f>
        <v>0</v>
      </c>
    </row>
    <row r="2292" spans="1:3" x14ac:dyDescent="0.25">
      <c r="A2292" s="234" t="s">
        <v>1649</v>
      </c>
      <c r="B2292" s="235">
        <f>'2024'!L57</f>
        <v>0</v>
      </c>
      <c r="C2292" s="235">
        <f>'2024 (Cas)'!J59</f>
        <v>0</v>
      </c>
    </row>
    <row r="2293" spans="1:3" x14ac:dyDescent="0.25">
      <c r="A2293" s="234" t="s">
        <v>1650</v>
      </c>
      <c r="B2293" s="235">
        <f>'2024'!L58</f>
        <v>0</v>
      </c>
      <c r="C2293" s="235">
        <f>'2024 (Cas)'!J60</f>
        <v>0</v>
      </c>
    </row>
    <row r="2294" spans="1:3" x14ac:dyDescent="0.25">
      <c r="A2294" s="234" t="s">
        <v>1651</v>
      </c>
      <c r="B2294" s="235">
        <f>'2024'!L59</f>
        <v>0</v>
      </c>
      <c r="C2294" s="235">
        <f>'2024 (Cas)'!J61</f>
        <v>0</v>
      </c>
    </row>
    <row r="2295" spans="1:3" x14ac:dyDescent="0.25">
      <c r="A2295" s="234" t="s">
        <v>1652</v>
      </c>
      <c r="B2295" s="235">
        <f>'2024'!L60</f>
        <v>0</v>
      </c>
      <c r="C2295" s="235">
        <f>'2024 (Cas)'!J62</f>
        <v>0</v>
      </c>
    </row>
    <row r="2296" spans="1:3" x14ac:dyDescent="0.25">
      <c r="A2296" s="234" t="s">
        <v>1653</v>
      </c>
      <c r="B2296" s="235">
        <f>'2024'!L61</f>
        <v>90668.94825135493</v>
      </c>
      <c r="C2296" s="235">
        <f>'2024 (Cas)'!J63</f>
        <v>109595.32211353382</v>
      </c>
    </row>
    <row r="2297" spans="1:3" x14ac:dyDescent="0.25">
      <c r="A2297" s="234" t="s">
        <v>1654</v>
      </c>
      <c r="B2297" s="235">
        <f>'2024'!L62</f>
        <v>95848.697739723619</v>
      </c>
      <c r="C2297" s="235">
        <f>'2024 (Cas)'!J64</f>
        <v>115856.30037117777</v>
      </c>
    </row>
    <row r="2298" spans="1:3" x14ac:dyDescent="0.25">
      <c r="A2298" s="234" t="s">
        <v>1655</v>
      </c>
      <c r="B2298" s="235">
        <f>'2024'!L63</f>
        <v>101028.44722809232</v>
      </c>
      <c r="C2298" s="235">
        <f>'2024 (Cas)'!J65</f>
        <v>122117.27862882173</v>
      </c>
    </row>
    <row r="2299" spans="1:3" x14ac:dyDescent="0.25">
      <c r="A2299" s="234" t="s">
        <v>1656</v>
      </c>
      <c r="B2299" s="235">
        <f>'2024'!L64</f>
        <v>106208.19671646103</v>
      </c>
      <c r="C2299" s="235">
        <f>'2024 (Cas)'!J66</f>
        <v>128378.25688646571</v>
      </c>
    </row>
    <row r="2300" spans="1:3" x14ac:dyDescent="0.25">
      <c r="A2300" s="234" t="s">
        <v>1657</v>
      </c>
      <c r="B2300" s="235">
        <f>'2024'!L65</f>
        <v>110422.65955628945</v>
      </c>
      <c r="C2300" s="235">
        <f>'2024 (Cas)'!J67</f>
        <v>133472.45309558092</v>
      </c>
    </row>
    <row r="2301" spans="1:3" x14ac:dyDescent="0.25">
      <c r="A2301" s="234" t="s">
        <v>1658</v>
      </c>
      <c r="B2301" s="235">
        <f>'2024'!L66</f>
        <v>114627.78951415689</v>
      </c>
      <c r="C2301" s="235">
        <f>'2024 (Cas)'!J68</f>
        <v>138555.36826279049</v>
      </c>
    </row>
    <row r="2302" spans="1:3" x14ac:dyDescent="0.25">
      <c r="A2302" s="234" t="s">
        <v>1659</v>
      </c>
      <c r="B2302" s="235">
        <f>'2024'!L67</f>
        <v>118838.2525474306</v>
      </c>
      <c r="C2302" s="235">
        <f>'2024 (Cas)'!J69</f>
        <v>143644.72973966043</v>
      </c>
    </row>
    <row r="2303" spans="1:3" x14ac:dyDescent="0.25">
      <c r="A2303" s="234" t="s">
        <v>1660</v>
      </c>
      <c r="B2303" s="235">
        <f>'2024'!L68</f>
        <v>123042.04923644642</v>
      </c>
      <c r="C2303" s="235">
        <f>'2024 (Cas)'!J70</f>
        <v>148726.03332945486</v>
      </c>
    </row>
    <row r="2304" spans="1:3" x14ac:dyDescent="0.25">
      <c r="A2304" s="234" t="s">
        <v>1661</v>
      </c>
      <c r="B2304" s="235">
        <f>'2024'!L69</f>
        <v>129520.40258624915</v>
      </c>
      <c r="C2304" s="235">
        <f>'2024 (Cas)'!J71</f>
        <v>156556.68798940137</v>
      </c>
    </row>
    <row r="2305" spans="1:3" x14ac:dyDescent="0.25">
      <c r="A2305" s="234" t="s">
        <v>1662</v>
      </c>
      <c r="B2305" s="235">
        <f>'2024'!L70</f>
        <v>134377.5010125367</v>
      </c>
      <c r="C2305" s="235">
        <f>'2024 (Cas)'!J72</f>
        <v>162427.66451259237</v>
      </c>
    </row>
    <row r="2306" spans="1:3" x14ac:dyDescent="0.25">
      <c r="A2306" s="234" t="s">
        <v>1663</v>
      </c>
      <c r="B2306" s="235">
        <f>'2024'!L71</f>
        <v>139238.59924537898</v>
      </c>
      <c r="C2306" s="235">
        <f>'2024 (Cas)'!J73</f>
        <v>168303.47576802861</v>
      </c>
    </row>
    <row r="2307" spans="1:3" x14ac:dyDescent="0.25">
      <c r="A2307" s="234" t="s">
        <v>1664</v>
      </c>
      <c r="B2307" s="235">
        <f>'2024'!L72</f>
        <v>144097.03094051813</v>
      </c>
      <c r="C2307" s="235">
        <f>'2024 (Cas)'!J74</f>
        <v>174176.06386863469</v>
      </c>
    </row>
    <row r="2308" spans="1:3" x14ac:dyDescent="0.25">
      <c r="A2308" s="234" t="s">
        <v>1665</v>
      </c>
      <c r="B2308" s="235">
        <f>'2024'!L73</f>
        <v>148951.46282910259</v>
      </c>
      <c r="C2308" s="235">
        <f>'2024 (Cas)'!J75</f>
        <v>180043.81723699556</v>
      </c>
    </row>
    <row r="2309" spans="1:3" x14ac:dyDescent="0.25">
      <c r="A2309" s="234" t="s">
        <v>1666</v>
      </c>
      <c r="B2309" s="235">
        <f>'2024'!L74</f>
        <v>153809.89452424171</v>
      </c>
      <c r="C2309" s="235">
        <f>'2024 (Cas)'!J76</f>
        <v>185916.40533760161</v>
      </c>
    </row>
    <row r="2310" spans="1:3" x14ac:dyDescent="0.25">
      <c r="A2310" s="234" t="s">
        <v>1667</v>
      </c>
      <c r="B2310" s="235">
        <f>'2024'!L75</f>
        <v>158660.32660627141</v>
      </c>
      <c r="C2310" s="235">
        <f>'2024 (Cas)'!J77</f>
        <v>191779.32397371714</v>
      </c>
    </row>
    <row r="2311" spans="1:3" x14ac:dyDescent="0.25">
      <c r="A2311" s="234" t="s">
        <v>1668</v>
      </c>
      <c r="B2311" s="235">
        <f>'2024'!L76</f>
        <v>163520.09157026207</v>
      </c>
      <c r="C2311" s="235">
        <f>'2024 (Cas)'!J78</f>
        <v>197653.5236517383</v>
      </c>
    </row>
    <row r="2312" spans="1:3" x14ac:dyDescent="0.25">
      <c r="A2312" s="234" t="s">
        <v>1669</v>
      </c>
      <c r="B2312" s="235">
        <f>'2024'!L77</f>
        <v>168378.52326540128</v>
      </c>
      <c r="C2312" s="235">
        <f>'2024 (Cas)'!J79</f>
        <v>203526.11175234441</v>
      </c>
    </row>
    <row r="2313" spans="1:3" x14ac:dyDescent="0.25">
      <c r="A2313" s="234" t="s">
        <v>1670</v>
      </c>
      <c r="B2313" s="235">
        <f>'2024'!L78</f>
        <v>173236.95496054037</v>
      </c>
      <c r="C2313" s="235">
        <f>'2024 (Cas)'!J80</f>
        <v>209398.69985295046</v>
      </c>
    </row>
    <row r="2314" spans="1:3" x14ac:dyDescent="0.25">
      <c r="A2314" s="234" t="s">
        <v>1671</v>
      </c>
      <c r="B2314" s="235">
        <f>'2024'!L79</f>
        <v>178088.72031142161</v>
      </c>
      <c r="C2314" s="235">
        <f>'2024 (Cas)'!J81</f>
        <v>215263.2300664811</v>
      </c>
    </row>
    <row r="2315" spans="1:3" x14ac:dyDescent="0.25">
      <c r="A2315" s="234" t="s">
        <v>1672</v>
      </c>
      <c r="B2315" s="235">
        <f>'2024'!L80</f>
        <v>182951.15181311552</v>
      </c>
      <c r="C2315" s="235">
        <f>'2024 (Cas)'!J82</f>
        <v>221140.65289933249</v>
      </c>
    </row>
    <row r="2316" spans="1:3" x14ac:dyDescent="0.25">
      <c r="A2316" s="234" t="s">
        <v>1673</v>
      </c>
      <c r="B2316" s="235">
        <f>'2024'!L81</f>
        <v>191045.42701102709</v>
      </c>
      <c r="C2316" s="235">
        <f>'2024 (Cas)'!J83</f>
        <v>230924.53938637406</v>
      </c>
    </row>
    <row r="2317" spans="1:3" x14ac:dyDescent="0.25">
      <c r="A2317" s="234" t="s">
        <v>1674</v>
      </c>
      <c r="B2317" s="235">
        <f>'2024'!L82</f>
        <v>197518.44728542349</v>
      </c>
      <c r="C2317" s="235">
        <f>'2024 (Cas)'!J84</f>
        <v>238748.74773666018</v>
      </c>
    </row>
    <row r="2318" spans="1:3" x14ac:dyDescent="0.25">
      <c r="A2318" s="234" t="s">
        <v>1675</v>
      </c>
      <c r="B2318" s="235">
        <f>'2024'!L83</f>
        <v>203996.80063522622</v>
      </c>
      <c r="C2318" s="235">
        <f>'2024 (Cas)'!J85</f>
        <v>246579.40239660669</v>
      </c>
    </row>
    <row r="2319" spans="1:3" x14ac:dyDescent="0.25">
      <c r="A2319" s="234" t="s">
        <v>1676</v>
      </c>
      <c r="B2319" s="235">
        <f>'2024'!L84</f>
        <v>210473.82071617732</v>
      </c>
      <c r="C2319" s="235">
        <f>'2024 (Cas)'!J86</f>
        <v>254408.44547913803</v>
      </c>
    </row>
    <row r="2320" spans="1:3" x14ac:dyDescent="0.25">
      <c r="A2320" s="234" t="s">
        <v>1677</v>
      </c>
      <c r="B2320" s="235">
        <f>'2024'!L85</f>
        <v>246097.43116140866</v>
      </c>
      <c r="C2320" s="235">
        <f>'2024 (Cas)'!J87</f>
        <v>297468.18243306072</v>
      </c>
    </row>
    <row r="2321" spans="1:3" x14ac:dyDescent="0.25">
      <c r="A2321" s="234" t="s">
        <v>1678</v>
      </c>
      <c r="B2321" s="235">
        <f>'2025'!L6</f>
        <v>0</v>
      </c>
      <c r="C2321" s="235">
        <f>'2025 (Cas)'!J8</f>
        <v>0</v>
      </c>
    </row>
    <row r="2322" spans="1:3" x14ac:dyDescent="0.25">
      <c r="A2322" s="234" t="s">
        <v>1679</v>
      </c>
      <c r="B2322" s="235">
        <f>'2025'!L7</f>
        <v>0</v>
      </c>
      <c r="C2322" s="235">
        <f>'2025 (Cas)'!J9</f>
        <v>0</v>
      </c>
    </row>
    <row r="2323" spans="1:3" x14ac:dyDescent="0.25">
      <c r="A2323" s="234" t="s">
        <v>1680</v>
      </c>
      <c r="B2323" s="235">
        <f>'2025'!L8</f>
        <v>0</v>
      </c>
      <c r="C2323" s="235">
        <f>'2025 (Cas)'!J10</f>
        <v>0</v>
      </c>
    </row>
    <row r="2324" spans="1:3" x14ac:dyDescent="0.25">
      <c r="A2324" s="236" t="s">
        <v>1681</v>
      </c>
      <c r="B2324" s="235">
        <f>'2025'!L9</f>
        <v>66367.510224452242</v>
      </c>
      <c r="C2324" s="235">
        <f>'2025 (Cas)'!J11</f>
        <v>80221.165031694283</v>
      </c>
    </row>
    <row r="2325" spans="1:3" x14ac:dyDescent="0.25">
      <c r="A2325" s="234" t="s">
        <v>1682</v>
      </c>
      <c r="B2325" s="235">
        <f>'2025'!L10</f>
        <v>67754.643137630817</v>
      </c>
      <c r="C2325" s="235">
        <f>'2025 (Cas)'!J12</f>
        <v>81897.850174359075</v>
      </c>
    </row>
    <row r="2326" spans="1:3" x14ac:dyDescent="0.25">
      <c r="A2326" s="234" t="s">
        <v>1683</v>
      </c>
      <c r="B2326" s="235">
        <f>'2025'!L11</f>
        <v>69154.015458866867</v>
      </c>
      <c r="C2326" s="235">
        <f>'2025 (Cas)'!J13</f>
        <v>83589.329597694479</v>
      </c>
    </row>
    <row r="2327" spans="1:3" x14ac:dyDescent="0.25">
      <c r="A2327" s="234" t="s">
        <v>1684</v>
      </c>
      <c r="B2327" s="235">
        <f>'2025'!L12</f>
        <v>71238.794631320561</v>
      </c>
      <c r="C2327" s="235">
        <f>'2025 (Cas)'!J14</f>
        <v>86109.288738581876</v>
      </c>
    </row>
    <row r="2328" spans="1:3" x14ac:dyDescent="0.25">
      <c r="A2328" s="234" t="s">
        <v>1685</v>
      </c>
      <c r="B2328" s="235">
        <f>'2025'!L13</f>
        <v>72636.807018327978</v>
      </c>
      <c r="C2328" s="235">
        <f>'2025 (Cas)'!J15</f>
        <v>87799.124352953862</v>
      </c>
    </row>
    <row r="2329" spans="1:3" x14ac:dyDescent="0.25">
      <c r="A2329" s="234" t="s">
        <v>1686</v>
      </c>
      <c r="B2329" s="235">
        <f>'2025'!L14</f>
        <v>73679.876571669156</v>
      </c>
      <c r="C2329" s="235">
        <f>'2025 (Cas)'!J16</f>
        <v>89059.925827879269</v>
      </c>
    </row>
    <row r="2330" spans="1:3" x14ac:dyDescent="0.25">
      <c r="A2330" s="234" t="s">
        <v>1687</v>
      </c>
      <c r="B2330" s="235">
        <f>'2025'!L15</f>
        <v>75083.32869559103</v>
      </c>
      <c r="C2330" s="235">
        <f>'2025 (Cas)'!J17</f>
        <v>90756.336678104853</v>
      </c>
    </row>
    <row r="2331" spans="1:3" x14ac:dyDescent="0.25">
      <c r="A2331" s="234" t="s">
        <v>1688</v>
      </c>
      <c r="B2331" s="235">
        <f>'2025'!L16</f>
        <v>77185.787013016583</v>
      </c>
      <c r="C2331" s="235">
        <f>'2025 (Cas)'!J18</f>
        <v>93297.665335516387</v>
      </c>
    </row>
    <row r="2332" spans="1:3" x14ac:dyDescent="0.25">
      <c r="A2332" s="234" t="s">
        <v>1689</v>
      </c>
      <c r="B2332" s="235">
        <f>'2025'!L17</f>
        <v>79288.24533044218</v>
      </c>
      <c r="C2332" s="235">
        <f>'2025 (Cas)'!J19</f>
        <v>95838.993992927979</v>
      </c>
    </row>
    <row r="2333" spans="1:3" x14ac:dyDescent="0.25">
      <c r="A2333" s="234" t="s">
        <v>1690</v>
      </c>
      <c r="B2333" s="235">
        <f>'2025'!L18</f>
        <v>81394.783450553587</v>
      </c>
      <c r="C2333" s="235">
        <f>'2025 (Cas)'!J20</f>
        <v>98385.254077229751</v>
      </c>
    </row>
    <row r="2334" spans="1:3" x14ac:dyDescent="0.25">
      <c r="A2334" s="234" t="s">
        <v>1691</v>
      </c>
      <c r="B2334" s="235">
        <f>'2025'!L19</f>
        <v>83495.881833750536</v>
      </c>
      <c r="C2334" s="235">
        <f>'2025 (Cas)'!J21</f>
        <v>100924.93892567788</v>
      </c>
    </row>
    <row r="2335" spans="1:3" x14ac:dyDescent="0.25">
      <c r="A2335" s="234" t="s">
        <v>1692</v>
      </c>
      <c r="B2335" s="235">
        <f>'2025'!L20</f>
        <v>86999.0724066408</v>
      </c>
      <c r="C2335" s="235">
        <f>'2025 (Cas)'!J22</f>
        <v>105159.39081538829</v>
      </c>
    </row>
    <row r="2336" spans="1:3" x14ac:dyDescent="0.25">
      <c r="A2336" s="234" t="s">
        <v>1693</v>
      </c>
      <c r="B2336" s="235">
        <f>'2025'!L21</f>
        <v>89102.890658294942</v>
      </c>
      <c r="C2336" s="235">
        <f>'2025 (Cas)'!J23</f>
        <v>107702.36328176322</v>
      </c>
    </row>
    <row r="2337" spans="1:3" x14ac:dyDescent="0.25">
      <c r="A2337" s="234" t="s">
        <v>1694</v>
      </c>
      <c r="B2337" s="235">
        <f>'2025'!L22</f>
        <v>90855.845878968699</v>
      </c>
      <c r="C2337" s="235">
        <f>'2025 (Cas)'!J24</f>
        <v>109821.23303558177</v>
      </c>
    </row>
    <row r="2338" spans="1:3" x14ac:dyDescent="0.25">
      <c r="A2338" s="234" t="s">
        <v>1695</v>
      </c>
      <c r="B2338" s="235">
        <f>'2025'!L23</f>
        <v>92604.721296956573</v>
      </c>
      <c r="C2338" s="235">
        <f>'2025 (Cas)'!J25</f>
        <v>111935.17136251015</v>
      </c>
    </row>
    <row r="2339" spans="1:3" x14ac:dyDescent="0.25">
      <c r="A2339" s="234" t="s">
        <v>1696</v>
      </c>
      <c r="B2339" s="235">
        <f>'2025'!L24</f>
        <v>94009.533355107036</v>
      </c>
      <c r="C2339" s="235">
        <f>'2025 (Cas)'!J26</f>
        <v>113633.22602169914</v>
      </c>
    </row>
    <row r="2340" spans="1:3" x14ac:dyDescent="0.25">
      <c r="A2340" s="234" t="s">
        <v>1697</v>
      </c>
      <c r="B2340" s="235">
        <f>'2025'!L25</f>
        <v>96809.637931807738</v>
      </c>
      <c r="C2340" s="235">
        <f>'2025 (Cas)'!J27</f>
        <v>117017.82867733329</v>
      </c>
    </row>
    <row r="2341" spans="1:3" x14ac:dyDescent="0.25">
      <c r="A2341" s="234" t="s">
        <v>1698</v>
      </c>
      <c r="B2341" s="235">
        <f>'2025'!L26</f>
        <v>100319.62817584102</v>
      </c>
      <c r="C2341" s="235">
        <f>'2025 (Cas)'!J28</f>
        <v>121260.49961186064</v>
      </c>
    </row>
    <row r="2342" spans="1:3" x14ac:dyDescent="0.25">
      <c r="A2342" s="234" t="s">
        <v>1699</v>
      </c>
      <c r="B2342" s="235">
        <f>'2025'!L27</f>
        <v>104527.26467914939</v>
      </c>
      <c r="C2342" s="235">
        <f>'2025 (Cas)'!J29</f>
        <v>126346.44454461058</v>
      </c>
    </row>
    <row r="2343" spans="1:3" x14ac:dyDescent="0.25">
      <c r="A2343" s="234" t="s">
        <v>1700</v>
      </c>
      <c r="B2343" s="235">
        <f>'2025'!L28</f>
        <v>108030.4552520396</v>
      </c>
      <c r="C2343" s="235">
        <f>'2025 (Cas)'!J30</f>
        <v>130580.89643432091</v>
      </c>
    </row>
    <row r="2344" spans="1:3" x14ac:dyDescent="0.25">
      <c r="A2344" s="234" t="s">
        <v>1701</v>
      </c>
      <c r="B2344" s="235">
        <f>'2025'!L29</f>
        <v>110131.55363523663</v>
      </c>
      <c r="C2344" s="235">
        <f>'2025 (Cas)'!J31</f>
        <v>133120.58128276913</v>
      </c>
    </row>
    <row r="2345" spans="1:3" x14ac:dyDescent="0.25">
      <c r="A2345" s="234" t="s">
        <v>1702</v>
      </c>
      <c r="B2345" s="235">
        <f>'2025'!L30</f>
        <v>112232.65201843358</v>
      </c>
      <c r="C2345" s="235">
        <f>'2025 (Cas)'!J32</f>
        <v>135660.2661312173</v>
      </c>
    </row>
    <row r="2346" spans="1:3" x14ac:dyDescent="0.25">
      <c r="A2346" s="234" t="s">
        <v>1703</v>
      </c>
      <c r="B2346" s="235">
        <f>'2025'!L31</f>
        <v>114336.47027008774</v>
      </c>
      <c r="C2346" s="235">
        <f>'2025 (Cas)'!J33</f>
        <v>138203.23859759222</v>
      </c>
    </row>
    <row r="2347" spans="1:3" x14ac:dyDescent="0.25">
      <c r="A2347" s="234" t="s">
        <v>1704</v>
      </c>
      <c r="B2347" s="235">
        <f>'2025'!L32</f>
        <v>118542.74683916751</v>
      </c>
      <c r="C2347" s="235">
        <f>'2025 (Cas)'!J34</f>
        <v>143287.53972137877</v>
      </c>
    </row>
    <row r="2348" spans="1:3" x14ac:dyDescent="0.25">
      <c r="A2348" s="234" t="s">
        <v>1705</v>
      </c>
      <c r="B2348" s="235">
        <f>'2025'!L33</f>
        <v>122747.66347401869</v>
      </c>
      <c r="C2348" s="235">
        <f>'2025 (Cas)'!J35</f>
        <v>148370.19703620192</v>
      </c>
    </row>
    <row r="2349" spans="1:3" x14ac:dyDescent="0.25">
      <c r="A2349" s="234" t="s">
        <v>1706</v>
      </c>
      <c r="B2349" s="235">
        <f>'2025'!L34</f>
        <v>126952.58010886985</v>
      </c>
      <c r="C2349" s="235">
        <f>'2025 (Cas)'!J36</f>
        <v>153452.85435102505</v>
      </c>
    </row>
    <row r="2350" spans="1:3" x14ac:dyDescent="0.25">
      <c r="A2350" s="234" t="s">
        <v>1707</v>
      </c>
      <c r="B2350" s="235">
        <f>'2025'!L35</f>
        <v>131855.14300299608</v>
      </c>
      <c r="C2350" s="235">
        <f>'2025 (Cas)'!J37</f>
        <v>159378.78566407075</v>
      </c>
    </row>
    <row r="2351" spans="1:3" x14ac:dyDescent="0.25">
      <c r="A2351" s="234" t="s">
        <v>1708</v>
      </c>
      <c r="B2351" s="235">
        <f>'2025'!L36</f>
        <v>132559.58893341426</v>
      </c>
      <c r="C2351" s="235">
        <f>'2025 (Cas)'!J38</f>
        <v>160230.27870711032</v>
      </c>
    </row>
    <row r="2352" spans="1:3" x14ac:dyDescent="0.25">
      <c r="A2352" s="234" t="s">
        <v>1709</v>
      </c>
      <c r="B2352" s="235">
        <f>'2025'!L37</f>
        <v>136764.50556826542</v>
      </c>
      <c r="C2352" s="235">
        <f>'2025 (Cas)'!J39</f>
        <v>165312.93602193351</v>
      </c>
    </row>
    <row r="2353" spans="1:3" x14ac:dyDescent="0.25">
      <c r="A2353" s="234" t="s">
        <v>1710</v>
      </c>
      <c r="B2353" s="235">
        <f>'2025'!L38</f>
        <v>140977.5818084882</v>
      </c>
      <c r="C2353" s="235">
        <f>'2025 (Cas)'!J40</f>
        <v>170405.45619053705</v>
      </c>
    </row>
    <row r="2354" spans="1:3" x14ac:dyDescent="0.25">
      <c r="A2354" s="234" t="s">
        <v>1711</v>
      </c>
      <c r="B2354" s="235">
        <f>'2025'!L39</f>
        <v>145178.41864065354</v>
      </c>
      <c r="C2354" s="235">
        <f>'2025 (Cas)'!J41</f>
        <v>175483.18207846995</v>
      </c>
    </row>
    <row r="2355" spans="1:3" x14ac:dyDescent="0.25">
      <c r="A2355" s="234" t="s">
        <v>1712</v>
      </c>
      <c r="B2355" s="235">
        <f>'2025'!L40</f>
        <v>153586.89197612726</v>
      </c>
      <c r="C2355" s="235">
        <f>'2025 (Cas)'!J42</f>
        <v>185646.85289915284</v>
      </c>
    </row>
    <row r="2356" spans="1:3" x14ac:dyDescent="0.25">
      <c r="A2356" s="234" t="s">
        <v>1713</v>
      </c>
      <c r="B2356" s="235">
        <f>'2025'!L41</f>
        <v>156393.796223971</v>
      </c>
      <c r="C2356" s="235">
        <f>'2025 (Cas)'!J43</f>
        <v>189039.67459960401</v>
      </c>
    </row>
    <row r="2357" spans="1:3" x14ac:dyDescent="0.25">
      <c r="A2357" s="234" t="s">
        <v>1714</v>
      </c>
      <c r="B2357" s="235">
        <f>'2025'!L42</f>
        <v>159197.98060335752</v>
      </c>
      <c r="C2357" s="235">
        <f>'2025 (Cas)'!J44</f>
        <v>192429.20868212834</v>
      </c>
    </row>
    <row r="2358" spans="1:3" x14ac:dyDescent="0.25">
      <c r="A2358" s="234" t="s">
        <v>1715</v>
      </c>
      <c r="B2358" s="235">
        <f>'2025'!L43</f>
        <v>162698.4513077905</v>
      </c>
      <c r="C2358" s="235">
        <f>'2025 (Cas)'!J45</f>
        <v>196660.37295391189</v>
      </c>
    </row>
    <row r="2359" spans="1:3" x14ac:dyDescent="0.25">
      <c r="A2359" s="234" t="s">
        <v>1716</v>
      </c>
      <c r="B2359" s="235">
        <f>'2025'!L44</f>
        <v>0</v>
      </c>
      <c r="C2359" s="235">
        <f>'2025 (Cas)'!J46</f>
        <v>0</v>
      </c>
    </row>
    <row r="2360" spans="1:3" x14ac:dyDescent="0.25">
      <c r="A2360" s="234" t="s">
        <v>1717</v>
      </c>
      <c r="B2360" s="235">
        <f>'2025'!L45</f>
        <v>175605.58707149437</v>
      </c>
      <c r="C2360" s="235">
        <f>'2025 (Cas)'!J47</f>
        <v>212261.76382551159</v>
      </c>
    </row>
    <row r="2361" spans="1:3" x14ac:dyDescent="0.25">
      <c r="A2361" s="234" t="s">
        <v>1718</v>
      </c>
      <c r="B2361" s="235">
        <f>'2025'!L46</f>
        <v>179088.37863095556</v>
      </c>
      <c r="C2361" s="235">
        <f>'2025 (Cas)'!J48</f>
        <v>216471.55858077103</v>
      </c>
    </row>
    <row r="2362" spans="1:3" x14ac:dyDescent="0.25">
      <c r="A2362" s="234" t="s">
        <v>1719</v>
      </c>
      <c r="B2362" s="235">
        <f>'2025'!L47</f>
        <v>182571.17019041668</v>
      </c>
      <c r="C2362" s="235">
        <f>'2025 (Cas)'!J49</f>
        <v>220681.35333603044</v>
      </c>
    </row>
    <row r="2363" spans="1:3" x14ac:dyDescent="0.25">
      <c r="A2363" s="234" t="s">
        <v>1720</v>
      </c>
      <c r="B2363" s="235">
        <f>'2025'!L48</f>
        <v>0</v>
      </c>
      <c r="C2363" s="235">
        <f>'2025 (Cas)'!J50</f>
        <v>0</v>
      </c>
    </row>
    <row r="2364" spans="1:3" x14ac:dyDescent="0.25">
      <c r="A2364" s="234" t="s">
        <v>1721</v>
      </c>
      <c r="B2364" s="235">
        <f>'2025'!L49</f>
        <v>0</v>
      </c>
      <c r="C2364" s="235">
        <f>'2025 (Cas)'!J51</f>
        <v>0</v>
      </c>
    </row>
    <row r="2365" spans="1:3" x14ac:dyDescent="0.25">
      <c r="A2365" s="234" t="s">
        <v>1722</v>
      </c>
      <c r="B2365" s="235">
        <f>'2025'!L50</f>
        <v>0</v>
      </c>
      <c r="C2365" s="235">
        <f>'2025 (Cas)'!J52</f>
        <v>0</v>
      </c>
    </row>
    <row r="2366" spans="1:3" x14ac:dyDescent="0.25">
      <c r="A2366" s="234" t="s">
        <v>1723</v>
      </c>
      <c r="B2366" s="235">
        <f>'2025'!L51</f>
        <v>0</v>
      </c>
      <c r="C2366" s="235">
        <f>'2025 (Cas)'!J53</f>
        <v>0</v>
      </c>
    </row>
    <row r="2367" spans="1:3" x14ac:dyDescent="0.25">
      <c r="A2367" s="234" t="s">
        <v>1724</v>
      </c>
      <c r="B2367" s="235">
        <f>'2025'!L52</f>
        <v>0</v>
      </c>
      <c r="C2367" s="235">
        <f>'2025 (Cas)'!J54</f>
        <v>0</v>
      </c>
    </row>
    <row r="2368" spans="1:3" x14ac:dyDescent="0.25">
      <c r="A2368" s="234" t="s">
        <v>1725</v>
      </c>
      <c r="B2368" s="235">
        <f>'2025'!L53</f>
        <v>0</v>
      </c>
      <c r="C2368" s="235">
        <f>'2025 (Cas)'!J55</f>
        <v>0</v>
      </c>
    </row>
    <row r="2369" spans="1:3" x14ac:dyDescent="0.25">
      <c r="A2369" s="234" t="s">
        <v>1726</v>
      </c>
      <c r="B2369" s="235">
        <f>'2025'!L54</f>
        <v>0</v>
      </c>
      <c r="C2369" s="235">
        <f>'2025 (Cas)'!J56</f>
        <v>0</v>
      </c>
    </row>
    <row r="2370" spans="1:3" x14ac:dyDescent="0.25">
      <c r="A2370" s="234" t="s">
        <v>1727</v>
      </c>
      <c r="B2370" s="235">
        <f>'2025'!L55</f>
        <v>0</v>
      </c>
      <c r="C2370" s="235">
        <f>'2025 (Cas)'!J57</f>
        <v>0</v>
      </c>
    </row>
    <row r="2371" spans="1:3" x14ac:dyDescent="0.25">
      <c r="A2371" s="234" t="s">
        <v>1728</v>
      </c>
      <c r="B2371" s="235">
        <f>'2025'!L56</f>
        <v>0</v>
      </c>
      <c r="C2371" s="235">
        <f>'2025 (Cas)'!J58</f>
        <v>0</v>
      </c>
    </row>
    <row r="2372" spans="1:3" x14ac:dyDescent="0.25">
      <c r="A2372" s="234" t="s">
        <v>1729</v>
      </c>
      <c r="B2372" s="235">
        <f>'2025'!L57</f>
        <v>0</v>
      </c>
      <c r="C2372" s="235">
        <f>'2025 (Cas)'!J59</f>
        <v>0</v>
      </c>
    </row>
    <row r="2373" spans="1:3" x14ac:dyDescent="0.25">
      <c r="A2373" s="234" t="s">
        <v>1730</v>
      </c>
      <c r="B2373" s="235">
        <f>'2025'!L58</f>
        <v>0</v>
      </c>
      <c r="C2373" s="235">
        <f>'2025 (Cas)'!J60</f>
        <v>0</v>
      </c>
    </row>
    <row r="2374" spans="1:3" x14ac:dyDescent="0.25">
      <c r="A2374" s="234" t="s">
        <v>1731</v>
      </c>
      <c r="B2374" s="235">
        <f>'2025'!L59</f>
        <v>0</v>
      </c>
      <c r="C2374" s="235">
        <f>'2025 (Cas)'!J61</f>
        <v>0</v>
      </c>
    </row>
    <row r="2375" spans="1:3" x14ac:dyDescent="0.25">
      <c r="A2375" s="234" t="s">
        <v>1732</v>
      </c>
      <c r="B2375" s="235">
        <f>'2025'!L60</f>
        <v>0</v>
      </c>
      <c r="C2375" s="235">
        <f>'2025 (Cas)'!J62</f>
        <v>0</v>
      </c>
    </row>
    <row r="2376" spans="1:3" x14ac:dyDescent="0.25">
      <c r="A2376" s="234" t="s">
        <v>1733</v>
      </c>
      <c r="B2376" s="235">
        <f>'2025'!L61</f>
        <v>92482.327216382037</v>
      </c>
      <c r="C2376" s="235">
        <f>'2025 (Cas)'!J63</f>
        <v>111787.2285558045</v>
      </c>
    </row>
    <row r="2377" spans="1:3" x14ac:dyDescent="0.25">
      <c r="A2377" s="234" t="s">
        <v>1734</v>
      </c>
      <c r="B2377" s="235">
        <f>'2025'!L62</f>
        <v>97765.671694518111</v>
      </c>
      <c r="C2377" s="235">
        <f>'2025 (Cas)'!J64</f>
        <v>118173.42637860135</v>
      </c>
    </row>
    <row r="2378" spans="1:3" x14ac:dyDescent="0.25">
      <c r="A2378" s="234" t="s">
        <v>1735</v>
      </c>
      <c r="B2378" s="235">
        <f>'2025'!L63</f>
        <v>103049.01617265417</v>
      </c>
      <c r="C2378" s="235">
        <f>'2025 (Cas)'!J65</f>
        <v>124559.62420139818</v>
      </c>
    </row>
    <row r="2379" spans="1:3" x14ac:dyDescent="0.25">
      <c r="A2379" s="234" t="s">
        <v>1736</v>
      </c>
      <c r="B2379" s="235">
        <f>'2025'!L64</f>
        <v>108332.36065079024</v>
      </c>
      <c r="C2379" s="235">
        <f>'2025 (Cas)'!J66</f>
        <v>130945.82202419505</v>
      </c>
    </row>
    <row r="2380" spans="1:3" x14ac:dyDescent="0.25">
      <c r="A2380" s="234" t="s">
        <v>1737</v>
      </c>
      <c r="B2380" s="235">
        <f>'2025'!L65</f>
        <v>112631.11274741526</v>
      </c>
      <c r="C2380" s="235">
        <f>'2025 (Cas)'!J67</f>
        <v>136141.90215749256</v>
      </c>
    </row>
    <row r="2381" spans="1:3" x14ac:dyDescent="0.25">
      <c r="A2381" s="234" t="s">
        <v>1738</v>
      </c>
      <c r="B2381" s="235">
        <f>'2025'!L66</f>
        <v>116920.34530444001</v>
      </c>
      <c r="C2381" s="235">
        <f>'2025 (Cas)'!J68</f>
        <v>141326.47562804629</v>
      </c>
    </row>
    <row r="2382" spans="1:3" x14ac:dyDescent="0.25">
      <c r="A2382" s="234" t="s">
        <v>1739</v>
      </c>
      <c r="B2382" s="235">
        <f>'2025'!L67</f>
        <v>121215.01759837923</v>
      </c>
      <c r="C2382" s="235">
        <f>'2025 (Cas)'!J69</f>
        <v>146517.62433445366</v>
      </c>
    </row>
    <row r="2383" spans="1:3" x14ac:dyDescent="0.25">
      <c r="A2383" s="234" t="s">
        <v>1740</v>
      </c>
      <c r="B2383" s="235">
        <f>'2025'!L68</f>
        <v>125502.89022117534</v>
      </c>
      <c r="C2383" s="235">
        <f>'2025 (Cas)'!J70</f>
        <v>151700.55399604398</v>
      </c>
    </row>
    <row r="2384" spans="1:3" x14ac:dyDescent="0.25">
      <c r="A2384" s="234" t="s">
        <v>1741</v>
      </c>
      <c r="B2384" s="235">
        <f>'2025'!L69</f>
        <v>132110.81063797412</v>
      </c>
      <c r="C2384" s="235">
        <f>'2025 (Cas)'!J71</f>
        <v>159687.8217491894</v>
      </c>
    </row>
    <row r="2385" spans="1:3" x14ac:dyDescent="0.25">
      <c r="A2385" s="234" t="s">
        <v>1742</v>
      </c>
      <c r="B2385" s="235">
        <f>'2025'!L70</f>
        <v>137065.05103278742</v>
      </c>
      <c r="C2385" s="235">
        <f>'2025 (Cas)'!J72</f>
        <v>165676.21780284416</v>
      </c>
    </row>
    <row r="2386" spans="1:3" x14ac:dyDescent="0.25">
      <c r="A2386" s="234" t="s">
        <v>1743</v>
      </c>
      <c r="B2386" s="235">
        <f>'2025'!L71</f>
        <v>142023.37123028655</v>
      </c>
      <c r="C2386" s="235">
        <f>'2025 (Cas)'!J73</f>
        <v>171669.54528338919</v>
      </c>
    </row>
    <row r="2387" spans="1:3" x14ac:dyDescent="0.25">
      <c r="A2387" s="234" t="s">
        <v>1744</v>
      </c>
      <c r="B2387" s="235">
        <f>'2025'!L72</f>
        <v>146978.97155932849</v>
      </c>
      <c r="C2387" s="235">
        <f>'2025 (Cas)'!J74</f>
        <v>177659.58514600742</v>
      </c>
    </row>
    <row r="2388" spans="1:3" x14ac:dyDescent="0.25">
      <c r="A2388" s="234" t="s">
        <v>1745</v>
      </c>
      <c r="B2388" s="235">
        <f>'2025'!L73</f>
        <v>151930.49208568461</v>
      </c>
      <c r="C2388" s="235">
        <f>'2025 (Cas)'!J75</f>
        <v>183644.69358173542</v>
      </c>
    </row>
    <row r="2389" spans="1:3" x14ac:dyDescent="0.25">
      <c r="A2389" s="234" t="s">
        <v>1746</v>
      </c>
      <c r="B2389" s="235">
        <f>'2025'!L74</f>
        <v>156886.09241472653</v>
      </c>
      <c r="C2389" s="235">
        <f>'2025 (Cas)'!J76</f>
        <v>189634.73344435362</v>
      </c>
    </row>
    <row r="2390" spans="1:3" x14ac:dyDescent="0.25">
      <c r="A2390" s="234" t="s">
        <v>1747</v>
      </c>
      <c r="B2390" s="235">
        <f>'2025'!L75</f>
        <v>161833.5331383968</v>
      </c>
      <c r="C2390" s="235">
        <f>'2025 (Cas)'!J77</f>
        <v>195614.91045319143</v>
      </c>
    </row>
    <row r="2391" spans="1:3" x14ac:dyDescent="0.25">
      <c r="A2391" s="234" t="s">
        <v>1748</v>
      </c>
      <c r="B2391" s="235">
        <f>'2025'!L76</f>
        <v>166790.49340166731</v>
      </c>
      <c r="C2391" s="235">
        <f>'2025 (Cas)'!J78</f>
        <v>201606.59412477308</v>
      </c>
    </row>
    <row r="2392" spans="1:3" x14ac:dyDescent="0.25">
      <c r="A2392" s="234" t="s">
        <v>1749</v>
      </c>
      <c r="B2392" s="235">
        <f>'2025'!L77</f>
        <v>171746.09373070925</v>
      </c>
      <c r="C2392" s="235">
        <f>'2025 (Cas)'!J79</f>
        <v>207596.63398739128</v>
      </c>
    </row>
    <row r="2393" spans="1:3" x14ac:dyDescent="0.25">
      <c r="A2393" s="234" t="s">
        <v>1750</v>
      </c>
      <c r="B2393" s="235">
        <f>'2025'!L78</f>
        <v>176701.69405975117</v>
      </c>
      <c r="C2393" s="235">
        <f>'2025 (Cas)'!J80</f>
        <v>213586.67385000945</v>
      </c>
    </row>
    <row r="2394" spans="1:3" x14ac:dyDescent="0.25">
      <c r="A2394" s="234" t="s">
        <v>1751</v>
      </c>
      <c r="B2394" s="235">
        <f>'2025'!L79</f>
        <v>181650.49471765009</v>
      </c>
      <c r="C2394" s="235">
        <f>'2025 (Cas)'!J81</f>
        <v>219568.49466781074</v>
      </c>
    </row>
    <row r="2395" spans="1:3" x14ac:dyDescent="0.25">
      <c r="A2395" s="234" t="s">
        <v>1752</v>
      </c>
      <c r="B2395" s="235">
        <f>'2025'!L80</f>
        <v>186610.17484937786</v>
      </c>
      <c r="C2395" s="235">
        <f>'2025 (Cas)'!J82</f>
        <v>225563.4659573191</v>
      </c>
    </row>
    <row r="2396" spans="1:3" x14ac:dyDescent="0.25">
      <c r="A2396" s="234" t="s">
        <v>1753</v>
      </c>
      <c r="B2396" s="235">
        <f>'2025'!L81</f>
        <v>194866.33555124767</v>
      </c>
      <c r="C2396" s="235">
        <f>'2025 (Cas)'!J83</f>
        <v>235543.03017410156</v>
      </c>
    </row>
    <row r="2397" spans="1:3" x14ac:dyDescent="0.25">
      <c r="A2397" s="234" t="s">
        <v>1754</v>
      </c>
      <c r="B2397" s="235">
        <f>'2025'!L82</f>
        <v>201468.81623113196</v>
      </c>
      <c r="C2397" s="235">
        <f>'2025 (Cas)'!J84</f>
        <v>243523.72269139337</v>
      </c>
    </row>
    <row r="2398" spans="1:3" x14ac:dyDescent="0.25">
      <c r="A2398" s="234" t="s">
        <v>1755</v>
      </c>
      <c r="B2398" s="235">
        <f>'2025'!L83</f>
        <v>208076.73664793078</v>
      </c>
      <c r="C2398" s="235">
        <f>'2025 (Cas)'!J85</f>
        <v>251510.99044453882</v>
      </c>
    </row>
    <row r="2399" spans="1:3" x14ac:dyDescent="0.25">
      <c r="A2399" s="234" t="s">
        <v>1756</v>
      </c>
      <c r="B2399" s="235">
        <f>'2025'!L84</f>
        <v>214683.29713050093</v>
      </c>
      <c r="C2399" s="235">
        <f>'2025 (Cas)'!J86</f>
        <v>259496.61438872077</v>
      </c>
    </row>
    <row r="2400" spans="1:3" x14ac:dyDescent="0.25">
      <c r="A2400" s="234" t="s">
        <v>1757</v>
      </c>
      <c r="B2400" s="235">
        <f>'2025'!L85</f>
        <v>251019.37978463675</v>
      </c>
      <c r="C2400" s="235">
        <f>'2025 (Cas)'!J87</f>
        <v>303417.5460817219</v>
      </c>
    </row>
    <row r="2401" spans="1:3" x14ac:dyDescent="0.25">
      <c r="A2401" s="263" t="s">
        <v>1758</v>
      </c>
      <c r="B2401" s="268">
        <f t="shared" ref="B2401:C2420" si="16">B2161</f>
        <v>0</v>
      </c>
      <c r="C2401" s="268">
        <f t="shared" si="16"/>
        <v>0</v>
      </c>
    </row>
    <row r="2402" spans="1:3" x14ac:dyDescent="0.25">
      <c r="A2402" s="263" t="s">
        <v>1759</v>
      </c>
      <c r="B2402" s="268">
        <f t="shared" si="16"/>
        <v>0</v>
      </c>
      <c r="C2402" s="268">
        <f t="shared" si="16"/>
        <v>0</v>
      </c>
    </row>
    <row r="2403" spans="1:3" x14ac:dyDescent="0.25">
      <c r="A2403" s="263" t="s">
        <v>1760</v>
      </c>
      <c r="B2403" s="268">
        <f t="shared" si="16"/>
        <v>0</v>
      </c>
      <c r="C2403" s="268">
        <f t="shared" si="16"/>
        <v>0</v>
      </c>
    </row>
    <row r="2404" spans="1:3" x14ac:dyDescent="0.25">
      <c r="A2404" s="264" t="s">
        <v>1761</v>
      </c>
      <c r="B2404" s="268">
        <f t="shared" si="16"/>
        <v>64279.359945716496</v>
      </c>
      <c r="C2404" s="268">
        <f t="shared" si="16"/>
        <v>78113.471377329392</v>
      </c>
    </row>
    <row r="2405" spans="1:3" x14ac:dyDescent="0.25">
      <c r="A2405" s="263" t="s">
        <v>1762</v>
      </c>
      <c r="B2405" s="268">
        <f t="shared" si="16"/>
        <v>65622.84888355984</v>
      </c>
      <c r="C2405" s="268">
        <f t="shared" si="16"/>
        <v>79746.104072810631</v>
      </c>
    </row>
    <row r="2406" spans="1:3" x14ac:dyDescent="0.25">
      <c r="A2406" s="263" t="s">
        <v>1763</v>
      </c>
      <c r="B2406" s="268">
        <f t="shared" si="16"/>
        <v>66978.192135560632</v>
      </c>
      <c r="C2406" s="268">
        <f t="shared" si="16"/>
        <v>81393.14235089907</v>
      </c>
    </row>
    <row r="2407" spans="1:3" x14ac:dyDescent="0.25">
      <c r="A2407" s="263" t="s">
        <v>1764</v>
      </c>
      <c r="B2407" s="268">
        <f t="shared" si="16"/>
        <v>68997.376980378118</v>
      </c>
      <c r="C2407" s="268">
        <f t="shared" si="16"/>
        <v>83846.893254990006</v>
      </c>
    </row>
    <row r="2408" spans="1:3" x14ac:dyDescent="0.25">
      <c r="A2408" s="263" t="s">
        <v>1765</v>
      </c>
      <c r="B2408" s="268">
        <f t="shared" si="16"/>
        <v>70351.403086361403</v>
      </c>
      <c r="C2408" s="268">
        <f t="shared" si="16"/>
        <v>85492.330912788748</v>
      </c>
    </row>
    <row r="2409" spans="1:3" x14ac:dyDescent="0.25">
      <c r="A2409" s="263" t="s">
        <v>1766</v>
      </c>
      <c r="B2409" s="268">
        <f t="shared" si="16"/>
        <v>71361.654081778906</v>
      </c>
      <c r="C2409" s="268">
        <f t="shared" si="16"/>
        <v>86720.006674979071</v>
      </c>
    </row>
    <row r="2410" spans="1:3" x14ac:dyDescent="0.25">
      <c r="A2410" s="263" t="s">
        <v>1767</v>
      </c>
      <c r="B2410" s="268">
        <f t="shared" si="16"/>
        <v>72720.948771832147</v>
      </c>
      <c r="C2410" s="268">
        <f t="shared" si="16"/>
        <v>88371.846813936572</v>
      </c>
    </row>
    <row r="2411" spans="1:3" x14ac:dyDescent="0.25">
      <c r="A2411" s="263" t="s">
        <v>1768</v>
      </c>
      <c r="B2411" s="268">
        <f t="shared" si="16"/>
        <v>74757.256514877081</v>
      </c>
      <c r="C2411" s="268">
        <f t="shared" si="16"/>
        <v>90846.405781793452</v>
      </c>
    </row>
    <row r="2412" spans="1:3" x14ac:dyDescent="0.25">
      <c r="A2412" s="263" t="s">
        <v>1769</v>
      </c>
      <c r="B2412" s="268">
        <f t="shared" si="16"/>
        <v>76793.564257921986</v>
      </c>
      <c r="C2412" s="268">
        <f t="shared" si="16"/>
        <v>93320.964749650302</v>
      </c>
    </row>
    <row r="2413" spans="1:3" x14ac:dyDescent="0.25">
      <c r="A2413" s="263" t="s">
        <v>1770</v>
      </c>
      <c r="B2413" s="268">
        <f t="shared" si="16"/>
        <v>78833.823439019383</v>
      </c>
      <c r="C2413" s="268">
        <f t="shared" si="16"/>
        <v>95800.325578376229</v>
      </c>
    </row>
    <row r="2414" spans="1:3" x14ac:dyDescent="0.25">
      <c r="A2414" s="263" t="s">
        <v>1771</v>
      </c>
      <c r="B2414" s="268">
        <f t="shared" si="16"/>
        <v>80868.814036046795</v>
      </c>
      <c r="C2414" s="268">
        <f t="shared" si="16"/>
        <v>98273.283925943426</v>
      </c>
    </row>
    <row r="2415" spans="1:3" x14ac:dyDescent="0.25">
      <c r="A2415" s="263" t="s">
        <v>1772</v>
      </c>
      <c r="B2415" s="268">
        <f t="shared" si="16"/>
        <v>84261.78217710997</v>
      </c>
      <c r="C2415" s="268">
        <f t="shared" si="16"/>
        <v>102396.48179217846</v>
      </c>
    </row>
    <row r="2416" spans="1:3" x14ac:dyDescent="0.25">
      <c r="A2416" s="263" t="s">
        <v>1773</v>
      </c>
      <c r="B2416" s="268">
        <f t="shared" si="16"/>
        <v>86299.407066172353</v>
      </c>
      <c r="C2416" s="268">
        <f t="shared" si="16"/>
        <v>104872.64138032499</v>
      </c>
    </row>
    <row r="2417" spans="1:3" x14ac:dyDescent="0.25">
      <c r="A2417" s="263" t="s">
        <v>1774</v>
      </c>
      <c r="B2417" s="268">
        <f t="shared" si="16"/>
        <v>87997.208282721491</v>
      </c>
      <c r="C2417" s="268">
        <f t="shared" si="16"/>
        <v>106935.84093373218</v>
      </c>
    </row>
    <row r="2418" spans="1:3" x14ac:dyDescent="0.25">
      <c r="A2418" s="263" t="s">
        <v>1775</v>
      </c>
      <c r="B2418" s="268">
        <f t="shared" si="16"/>
        <v>89691.058061218078</v>
      </c>
      <c r="C2418" s="268">
        <f t="shared" si="16"/>
        <v>108994.23862627031</v>
      </c>
    </row>
    <row r="2419" spans="1:3" x14ac:dyDescent="0.25">
      <c r="A2419" s="263" t="s">
        <v>1776</v>
      </c>
      <c r="B2419" s="268">
        <f t="shared" si="16"/>
        <v>91051.669897288841</v>
      </c>
      <c r="C2419" s="268">
        <f t="shared" si="16"/>
        <v>110647.67938551749</v>
      </c>
    </row>
    <row r="2420" spans="1:3" x14ac:dyDescent="0.25">
      <c r="A2420" s="263" t="s">
        <v>1777</v>
      </c>
      <c r="B2420" s="268">
        <f t="shared" si="16"/>
        <v>93763.673547307902</v>
      </c>
      <c r="C2420" s="268">
        <f t="shared" si="16"/>
        <v>113943.35656198408</v>
      </c>
    </row>
    <row r="2421" spans="1:3" x14ac:dyDescent="0.25">
      <c r="A2421" s="263" t="s">
        <v>1778</v>
      </c>
      <c r="B2421" s="268">
        <f t="shared" ref="B2421:C2440" si="17">B2181</f>
        <v>97163.227418458555</v>
      </c>
      <c r="C2421" s="268">
        <f t="shared" si="17"/>
        <v>118074.55752966749</v>
      </c>
    </row>
    <row r="2422" spans="1:3" x14ac:dyDescent="0.25">
      <c r="A2422" s="263" t="s">
        <v>1779</v>
      </c>
      <c r="B2422" s="268">
        <f t="shared" si="17"/>
        <v>101238.47719658338</v>
      </c>
      <c r="C2422" s="268">
        <f t="shared" si="17"/>
        <v>123026.87670596063</v>
      </c>
    </row>
    <row r="2423" spans="1:3" x14ac:dyDescent="0.25">
      <c r="A2423" s="263" t="s">
        <v>1780</v>
      </c>
      <c r="B2423" s="268">
        <f t="shared" si="17"/>
        <v>104631.44533764654</v>
      </c>
      <c r="C2423" s="268">
        <f t="shared" si="17"/>
        <v>127150.07457219562</v>
      </c>
    </row>
    <row r="2424" spans="1:3" x14ac:dyDescent="0.25">
      <c r="A2424" s="263" t="s">
        <v>1781</v>
      </c>
      <c r="B2424" s="268">
        <f t="shared" si="17"/>
        <v>106666.43593467395</v>
      </c>
      <c r="C2424" s="268">
        <f t="shared" si="17"/>
        <v>129623.0329197628</v>
      </c>
    </row>
    <row r="2425" spans="1:3" x14ac:dyDescent="0.25">
      <c r="A2425" s="263" t="s">
        <v>1782</v>
      </c>
      <c r="B2425" s="268">
        <f t="shared" si="17"/>
        <v>108701.42653170139</v>
      </c>
      <c r="C2425" s="268">
        <f t="shared" si="17"/>
        <v>132095.99126733001</v>
      </c>
    </row>
    <row r="2426" spans="1:3" x14ac:dyDescent="0.25">
      <c r="A2426" s="263" t="s">
        <v>1783</v>
      </c>
      <c r="B2426" s="268">
        <f t="shared" si="17"/>
        <v>110739.05142076378</v>
      </c>
      <c r="C2426" s="268">
        <f t="shared" si="17"/>
        <v>134572.15085547656</v>
      </c>
    </row>
    <row r="2427" spans="1:3" x14ac:dyDescent="0.25">
      <c r="A2427" s="263" t="s">
        <v>1784</v>
      </c>
      <c r="B2427" s="268">
        <f t="shared" si="17"/>
        <v>114812.98405287111</v>
      </c>
      <c r="C2427" s="268">
        <f t="shared" si="17"/>
        <v>139522.86941148</v>
      </c>
    </row>
    <row r="2428" spans="1:3" x14ac:dyDescent="0.25">
      <c r="A2428" s="263" t="s">
        <v>1785</v>
      </c>
      <c r="B2428" s="268">
        <f t="shared" si="17"/>
        <v>118885.5995389609</v>
      </c>
      <c r="C2428" s="268">
        <f t="shared" si="17"/>
        <v>144471.98734719376</v>
      </c>
    </row>
    <row r="2429" spans="1:3" x14ac:dyDescent="0.25">
      <c r="A2429" s="263" t="s">
        <v>1786</v>
      </c>
      <c r="B2429" s="268">
        <f t="shared" si="17"/>
        <v>122958.21502505074</v>
      </c>
      <c r="C2429" s="268">
        <f t="shared" si="17"/>
        <v>149421.10528290752</v>
      </c>
    </row>
    <row r="2430" spans="1:3" x14ac:dyDescent="0.25">
      <c r="A2430" s="263" t="s">
        <v>1787</v>
      </c>
      <c r="B2430" s="268">
        <f t="shared" si="17"/>
        <v>127706.52641811471</v>
      </c>
      <c r="C2430" s="268">
        <f t="shared" si="17"/>
        <v>155191.34142723095</v>
      </c>
    </row>
    <row r="2431" spans="1:3" x14ac:dyDescent="0.25">
      <c r="A2431" s="263" t="s">
        <v>1788</v>
      </c>
      <c r="B2431" s="268">
        <f t="shared" si="17"/>
        <v>128388.80805517631</v>
      </c>
      <c r="C2431" s="268">
        <f t="shared" si="17"/>
        <v>156020.46273728908</v>
      </c>
    </row>
    <row r="2432" spans="1:3" x14ac:dyDescent="0.25">
      <c r="A2432" s="263" t="s">
        <v>1789</v>
      </c>
      <c r="B2432" s="268">
        <f t="shared" si="17"/>
        <v>132461.42354126615</v>
      </c>
      <c r="C2432" s="268">
        <f t="shared" si="17"/>
        <v>160969.58067300281</v>
      </c>
    </row>
    <row r="2433" spans="1:3" x14ac:dyDescent="0.25">
      <c r="A2433" s="263" t="s">
        <v>1790</v>
      </c>
      <c r="B2433" s="268">
        <f t="shared" si="17"/>
        <v>136541.94190346092</v>
      </c>
      <c r="C2433" s="268">
        <f t="shared" si="17"/>
        <v>165928.30233045472</v>
      </c>
    </row>
    <row r="2434" spans="1:3" x14ac:dyDescent="0.25">
      <c r="A2434" s="263" t="s">
        <v>1791</v>
      </c>
      <c r="B2434" s="268">
        <f t="shared" si="17"/>
        <v>140610.60595149826</v>
      </c>
      <c r="C2434" s="268">
        <f t="shared" si="17"/>
        <v>170872.61840529938</v>
      </c>
    </row>
    <row r="2435" spans="1:3" x14ac:dyDescent="0.25">
      <c r="A2435" s="263" t="s">
        <v>1792</v>
      </c>
      <c r="B2435" s="268">
        <f t="shared" si="17"/>
        <v>148754.5197776604</v>
      </c>
      <c r="C2435" s="268">
        <f t="shared" si="17"/>
        <v>180769.25365643718</v>
      </c>
    </row>
    <row r="2436" spans="1:3" x14ac:dyDescent="0.25">
      <c r="A2436" s="263" t="s">
        <v>1793</v>
      </c>
      <c r="B2436" s="268">
        <f t="shared" si="17"/>
        <v>151473.10915776697</v>
      </c>
      <c r="C2436" s="268">
        <f t="shared" si="17"/>
        <v>184072.93393435219</v>
      </c>
    </row>
    <row r="2437" spans="1:3" x14ac:dyDescent="0.25">
      <c r="A2437" s="263" t="s">
        <v>1794</v>
      </c>
      <c r="B2437" s="268">
        <f t="shared" si="17"/>
        <v>154189.0642458385</v>
      </c>
      <c r="C2437" s="268">
        <f t="shared" si="17"/>
        <v>187373.41297168779</v>
      </c>
    </row>
    <row r="2438" spans="1:3" x14ac:dyDescent="0.25">
      <c r="A2438" s="263" t="s">
        <v>1795</v>
      </c>
      <c r="B2438" s="268">
        <f t="shared" si="17"/>
        <v>157579.39809486669</v>
      </c>
      <c r="C2438" s="268">
        <f t="shared" si="17"/>
        <v>191493.40959734347</v>
      </c>
    </row>
    <row r="2439" spans="1:3" x14ac:dyDescent="0.25">
      <c r="A2439" s="263" t="s">
        <v>1796</v>
      </c>
      <c r="B2439" s="268">
        <f t="shared" si="17"/>
        <v>0</v>
      </c>
      <c r="C2439" s="268">
        <f t="shared" si="17"/>
        <v>0</v>
      </c>
    </row>
    <row r="2440" spans="1:3" x14ac:dyDescent="0.25">
      <c r="A2440" s="263" t="s">
        <v>1797</v>
      </c>
      <c r="B2440" s="268">
        <f t="shared" si="17"/>
        <v>170080.43094689725</v>
      </c>
      <c r="C2440" s="268">
        <f t="shared" si="17"/>
        <v>206684.89676676749</v>
      </c>
    </row>
    <row r="2441" spans="1:3" x14ac:dyDescent="0.25">
      <c r="A2441" s="263" t="s">
        <v>1798</v>
      </c>
      <c r="B2441" s="268">
        <f t="shared" ref="B2441:C2460" si="18">B2201</f>
        <v>173453.64189769805</v>
      </c>
      <c r="C2441" s="268">
        <f t="shared" si="18"/>
        <v>210784.08532865721</v>
      </c>
    </row>
    <row r="2442" spans="1:3" x14ac:dyDescent="0.25">
      <c r="A2442" s="263" t="s">
        <v>1799</v>
      </c>
      <c r="B2442" s="268">
        <f t="shared" si="18"/>
        <v>176826.85284849882</v>
      </c>
      <c r="C2442" s="268">
        <f t="shared" si="18"/>
        <v>214883.27389054693</v>
      </c>
    </row>
    <row r="2443" spans="1:3" x14ac:dyDescent="0.25">
      <c r="A2443" s="263" t="s">
        <v>1800</v>
      </c>
      <c r="B2443" s="268">
        <f t="shared" si="18"/>
        <v>0</v>
      </c>
      <c r="C2443" s="268">
        <f t="shared" si="18"/>
        <v>0</v>
      </c>
    </row>
    <row r="2444" spans="1:3" x14ac:dyDescent="0.25">
      <c r="A2444" s="263" t="s">
        <v>1801</v>
      </c>
      <c r="B2444" s="268">
        <f t="shared" si="18"/>
        <v>0</v>
      </c>
      <c r="C2444" s="268">
        <f t="shared" si="18"/>
        <v>0</v>
      </c>
    </row>
    <row r="2445" spans="1:3" x14ac:dyDescent="0.25">
      <c r="A2445" s="263" t="s">
        <v>1802</v>
      </c>
      <c r="B2445" s="268">
        <f t="shared" si="18"/>
        <v>0</v>
      </c>
      <c r="C2445" s="268">
        <f t="shared" si="18"/>
        <v>0</v>
      </c>
    </row>
    <row r="2446" spans="1:3" x14ac:dyDescent="0.25">
      <c r="A2446" s="263" t="s">
        <v>1803</v>
      </c>
      <c r="B2446" s="268">
        <f t="shared" si="18"/>
        <v>0</v>
      </c>
      <c r="C2446" s="268">
        <f t="shared" si="18"/>
        <v>0</v>
      </c>
    </row>
    <row r="2447" spans="1:3" x14ac:dyDescent="0.25">
      <c r="A2447" s="263" t="s">
        <v>1804</v>
      </c>
      <c r="B2447" s="268">
        <f t="shared" si="18"/>
        <v>0</v>
      </c>
      <c r="C2447" s="268">
        <f t="shared" si="18"/>
        <v>0</v>
      </c>
    </row>
    <row r="2448" spans="1:3" x14ac:dyDescent="0.25">
      <c r="A2448" s="263" t="s">
        <v>1805</v>
      </c>
      <c r="B2448" s="268">
        <f t="shared" si="18"/>
        <v>0</v>
      </c>
      <c r="C2448" s="268">
        <f t="shared" si="18"/>
        <v>0</v>
      </c>
    </row>
    <row r="2449" spans="1:3" x14ac:dyDescent="0.25">
      <c r="A2449" s="263" t="s">
        <v>1806</v>
      </c>
      <c r="B2449" s="268">
        <f t="shared" si="18"/>
        <v>0</v>
      </c>
      <c r="C2449" s="268">
        <f t="shared" si="18"/>
        <v>0</v>
      </c>
    </row>
    <row r="2450" spans="1:3" x14ac:dyDescent="0.25">
      <c r="A2450" s="263" t="s">
        <v>1807</v>
      </c>
      <c r="B2450" s="268">
        <f t="shared" si="18"/>
        <v>0</v>
      </c>
      <c r="C2450" s="268">
        <f t="shared" si="18"/>
        <v>0</v>
      </c>
    </row>
    <row r="2451" spans="1:3" x14ac:dyDescent="0.25">
      <c r="A2451" s="263" t="s">
        <v>1808</v>
      </c>
      <c r="B2451" s="268">
        <f t="shared" si="18"/>
        <v>0</v>
      </c>
      <c r="C2451" s="268">
        <f t="shared" si="18"/>
        <v>0</v>
      </c>
    </row>
    <row r="2452" spans="1:3" x14ac:dyDescent="0.25">
      <c r="A2452" s="263" t="s">
        <v>1809</v>
      </c>
      <c r="B2452" s="268">
        <f t="shared" si="18"/>
        <v>0</v>
      </c>
      <c r="C2452" s="268">
        <f t="shared" si="18"/>
        <v>0</v>
      </c>
    </row>
    <row r="2453" spans="1:3" x14ac:dyDescent="0.25">
      <c r="A2453" s="263" t="s">
        <v>1810</v>
      </c>
      <c r="B2453" s="268">
        <f t="shared" si="18"/>
        <v>0</v>
      </c>
      <c r="C2453" s="268">
        <f t="shared" si="18"/>
        <v>0</v>
      </c>
    </row>
    <row r="2454" spans="1:3" x14ac:dyDescent="0.25">
      <c r="A2454" s="263" t="s">
        <v>1811</v>
      </c>
      <c r="B2454" s="268">
        <f t="shared" si="18"/>
        <v>0</v>
      </c>
      <c r="C2454" s="268">
        <f t="shared" si="18"/>
        <v>0</v>
      </c>
    </row>
    <row r="2455" spans="1:3" x14ac:dyDescent="0.25">
      <c r="A2455" s="263" t="s">
        <v>1812</v>
      </c>
      <c r="B2455" s="268">
        <f t="shared" si="18"/>
        <v>0</v>
      </c>
      <c r="C2455" s="268">
        <f t="shared" si="18"/>
        <v>0</v>
      </c>
    </row>
    <row r="2456" spans="1:3" x14ac:dyDescent="0.25">
      <c r="A2456" s="263" t="s">
        <v>1813</v>
      </c>
      <c r="B2456" s="268">
        <f t="shared" si="18"/>
        <v>89572.514919643669</v>
      </c>
      <c r="C2456" s="268">
        <f t="shared" si="18"/>
        <v>108850.18280019845</v>
      </c>
    </row>
    <row r="2457" spans="1:3" x14ac:dyDescent="0.25">
      <c r="A2457" s="263" t="s">
        <v>1814</v>
      </c>
      <c r="B2457" s="268">
        <f t="shared" si="18"/>
        <v>94689.62719760582</v>
      </c>
      <c r="C2457" s="268">
        <f t="shared" si="18"/>
        <v>115068.5926256344</v>
      </c>
    </row>
    <row r="2458" spans="1:3" x14ac:dyDescent="0.25">
      <c r="A2458" s="263" t="s">
        <v>1815</v>
      </c>
      <c r="B2458" s="268">
        <f t="shared" si="18"/>
        <v>99806.739475567956</v>
      </c>
      <c r="C2458" s="268">
        <f t="shared" si="18"/>
        <v>121287.00245107031</v>
      </c>
    </row>
    <row r="2459" spans="1:3" x14ac:dyDescent="0.25">
      <c r="A2459" s="263" t="s">
        <v>1816</v>
      </c>
      <c r="B2459" s="268">
        <f t="shared" si="18"/>
        <v>104923.85175353011</v>
      </c>
      <c r="C2459" s="268">
        <f t="shared" si="18"/>
        <v>127505.41227650626</v>
      </c>
    </row>
    <row r="2460" spans="1:3" x14ac:dyDescent="0.25">
      <c r="A2460" s="263" t="s">
        <v>1817</v>
      </c>
      <c r="B2460" s="268">
        <f t="shared" si="18"/>
        <v>109087.35031482697</v>
      </c>
      <c r="C2460" s="268">
        <f t="shared" si="18"/>
        <v>132564.97301220841</v>
      </c>
    </row>
    <row r="2461" spans="1:3" x14ac:dyDescent="0.25">
      <c r="A2461" s="263" t="s">
        <v>1818</v>
      </c>
      <c r="B2461" s="268">
        <f t="shared" ref="B2461:C2480" si="19">B2221</f>
        <v>113241.62885400139</v>
      </c>
      <c r="C2461" s="268">
        <f t="shared" si="19"/>
        <v>137613.3294058828</v>
      </c>
    </row>
    <row r="2462" spans="1:3" x14ac:dyDescent="0.25">
      <c r="A2462" s="263" t="s">
        <v>1819</v>
      </c>
      <c r="B2462" s="268">
        <f t="shared" si="19"/>
        <v>117401.17597724579</v>
      </c>
      <c r="C2462" s="268">
        <f t="shared" si="19"/>
        <v>142668.08828071598</v>
      </c>
    </row>
    <row r="2463" spans="1:3" x14ac:dyDescent="0.25">
      <c r="A2463" s="263" t="s">
        <v>1820</v>
      </c>
      <c r="B2463" s="268">
        <f t="shared" si="19"/>
        <v>121554.13737040268</v>
      </c>
      <c r="C2463" s="268">
        <f t="shared" si="19"/>
        <v>147714.84405410063</v>
      </c>
    </row>
    <row r="2464" spans="1:3" x14ac:dyDescent="0.25">
      <c r="A2464" s="263" t="s">
        <v>1821</v>
      </c>
      <c r="B2464" s="268">
        <f t="shared" si="19"/>
        <v>127954.14986940348</v>
      </c>
      <c r="C2464" s="268">
        <f t="shared" si="19"/>
        <v>155492.25804169223</v>
      </c>
    </row>
    <row r="2465" spans="1:3" x14ac:dyDescent="0.25">
      <c r="A2465" s="263" t="s">
        <v>1822</v>
      </c>
      <c r="B2465" s="268">
        <f t="shared" si="19"/>
        <v>132752.51281113221</v>
      </c>
      <c r="C2465" s="268">
        <f t="shared" si="19"/>
        <v>161323.31775702373</v>
      </c>
    </row>
    <row r="2466" spans="1:3" x14ac:dyDescent="0.25">
      <c r="A2466" s="263" t="s">
        <v>1823</v>
      </c>
      <c r="B2466" s="268">
        <f t="shared" si="19"/>
        <v>137554.82719091341</v>
      </c>
      <c r="C2466" s="268">
        <f t="shared" si="19"/>
        <v>167159.17933322434</v>
      </c>
    </row>
    <row r="2467" spans="1:3" x14ac:dyDescent="0.25">
      <c r="A2467" s="263" t="s">
        <v>1824</v>
      </c>
      <c r="B2467" s="268">
        <f t="shared" si="19"/>
        <v>142354.50727865961</v>
      </c>
      <c r="C2467" s="268">
        <f t="shared" si="19"/>
        <v>172991.83966884564</v>
      </c>
    </row>
    <row r="2468" spans="1:3" x14ac:dyDescent="0.25">
      <c r="A2468" s="263" t="s">
        <v>1825</v>
      </c>
      <c r="B2468" s="268">
        <f t="shared" si="19"/>
        <v>147150.23592835336</v>
      </c>
      <c r="C2468" s="268">
        <f t="shared" si="19"/>
        <v>178819.69814359781</v>
      </c>
    </row>
    <row r="2469" spans="1:3" x14ac:dyDescent="0.25">
      <c r="A2469" s="263" t="s">
        <v>1826</v>
      </c>
      <c r="B2469" s="268">
        <f t="shared" si="19"/>
        <v>151949.91601609957</v>
      </c>
      <c r="C2469" s="268">
        <f t="shared" si="19"/>
        <v>184652.35847921908</v>
      </c>
    </row>
    <row r="2470" spans="1:3" x14ac:dyDescent="0.25">
      <c r="A2470" s="263" t="s">
        <v>1827</v>
      </c>
      <c r="B2470" s="268">
        <f t="shared" si="19"/>
        <v>156741.69322774085</v>
      </c>
      <c r="C2470" s="268">
        <f t="shared" si="19"/>
        <v>190475.4150931022</v>
      </c>
    </row>
    <row r="2471" spans="1:3" x14ac:dyDescent="0.25">
      <c r="A2471" s="263" t="s">
        <v>1828</v>
      </c>
      <c r="B2471" s="268">
        <f t="shared" si="19"/>
        <v>161542.69046150454</v>
      </c>
      <c r="C2471" s="268">
        <f t="shared" si="19"/>
        <v>196309.6760490131</v>
      </c>
    </row>
    <row r="2472" spans="1:3" x14ac:dyDescent="0.25">
      <c r="A2472" s="263" t="s">
        <v>1829</v>
      </c>
      <c r="B2472" s="268">
        <f t="shared" si="19"/>
        <v>166342.37054925077</v>
      </c>
      <c r="C2472" s="268">
        <f t="shared" si="19"/>
        <v>202142.33638463437</v>
      </c>
    </row>
    <row r="2473" spans="1:3" x14ac:dyDescent="0.25">
      <c r="A2473" s="263" t="s">
        <v>1830</v>
      </c>
      <c r="B2473" s="268">
        <f t="shared" si="19"/>
        <v>171142.05063699698</v>
      </c>
      <c r="C2473" s="268">
        <f t="shared" si="19"/>
        <v>207974.99672025559</v>
      </c>
    </row>
    <row r="2474" spans="1:3" x14ac:dyDescent="0.25">
      <c r="A2474" s="263" t="s">
        <v>1831</v>
      </c>
      <c r="B2474" s="268">
        <f t="shared" si="19"/>
        <v>175935.14499465571</v>
      </c>
      <c r="C2474" s="268">
        <f t="shared" si="19"/>
        <v>213799.65395442845</v>
      </c>
    </row>
    <row r="2475" spans="1:3" x14ac:dyDescent="0.25">
      <c r="A2475" s="263" t="s">
        <v>1832</v>
      </c>
      <c r="B2475" s="268">
        <f t="shared" si="19"/>
        <v>180738.77652045438</v>
      </c>
      <c r="C2475" s="268">
        <f t="shared" si="19"/>
        <v>219637.11615091871</v>
      </c>
    </row>
    <row r="2476" spans="1:3" x14ac:dyDescent="0.25">
      <c r="A2476" s="263" t="s">
        <v>1833</v>
      </c>
      <c r="B2476" s="268">
        <f t="shared" si="19"/>
        <v>188735.16999265732</v>
      </c>
      <c r="C2476" s="268">
        <f t="shared" si="19"/>
        <v>229354.48192961162</v>
      </c>
    </row>
    <row r="2477" spans="1:3" x14ac:dyDescent="0.25">
      <c r="A2477" s="263" t="s">
        <v>1834</v>
      </c>
      <c r="B2477" s="268">
        <f t="shared" si="19"/>
        <v>195129.91390758811</v>
      </c>
      <c r="C2477" s="268">
        <f t="shared" si="19"/>
        <v>237125.49343604437</v>
      </c>
    </row>
    <row r="2478" spans="1:3" x14ac:dyDescent="0.25">
      <c r="A2478" s="263" t="s">
        <v>1835</v>
      </c>
      <c r="B2478" s="268">
        <f t="shared" si="19"/>
        <v>201529.92640658893</v>
      </c>
      <c r="C2478" s="268">
        <f t="shared" si="19"/>
        <v>244902.907423636</v>
      </c>
    </row>
    <row r="2479" spans="1:3" x14ac:dyDescent="0.25">
      <c r="A2479" s="263" t="s">
        <v>1836</v>
      </c>
      <c r="B2479" s="268">
        <f t="shared" si="19"/>
        <v>207928.62175957221</v>
      </c>
      <c r="C2479" s="268">
        <f t="shared" si="19"/>
        <v>252678.72079093783</v>
      </c>
    </row>
    <row r="2480" spans="1:3" x14ac:dyDescent="0.25">
      <c r="A2480" s="263" t="s">
        <v>1837</v>
      </c>
      <c r="B2480" s="268">
        <f t="shared" si="19"/>
        <v>243121.4462009804</v>
      </c>
      <c r="C2480" s="268">
        <f t="shared" si="19"/>
        <v>295445.69431109814</v>
      </c>
    </row>
    <row r="2481" spans="1:3" x14ac:dyDescent="0.25">
      <c r="A2481" s="263" t="s">
        <v>1838</v>
      </c>
      <c r="B2481" s="268">
        <f t="shared" ref="B2481:C2500" si="20">B2241</f>
        <v>0</v>
      </c>
      <c r="C2481" s="268">
        <f t="shared" si="20"/>
        <v>0</v>
      </c>
    </row>
    <row r="2482" spans="1:3" x14ac:dyDescent="0.25">
      <c r="A2482" s="263" t="s">
        <v>1839</v>
      </c>
      <c r="B2482" s="268">
        <f t="shared" si="20"/>
        <v>0</v>
      </c>
      <c r="C2482" s="268">
        <f t="shared" si="20"/>
        <v>0</v>
      </c>
    </row>
    <row r="2483" spans="1:3" x14ac:dyDescent="0.25">
      <c r="A2483" s="263" t="s">
        <v>1840</v>
      </c>
      <c r="B2483" s="268">
        <f t="shared" si="20"/>
        <v>0</v>
      </c>
      <c r="C2483" s="268">
        <f t="shared" si="20"/>
        <v>0</v>
      </c>
    </row>
    <row r="2484" spans="1:3" x14ac:dyDescent="0.25">
      <c r="A2484" s="264" t="s">
        <v>1841</v>
      </c>
      <c r="B2484" s="268">
        <f t="shared" si="20"/>
        <v>65066.186494561029</v>
      </c>
      <c r="C2484" s="268">
        <f t="shared" si="20"/>
        <v>78648.201011464989</v>
      </c>
    </row>
    <row r="2485" spans="1:3" x14ac:dyDescent="0.25">
      <c r="A2485" s="263" t="s">
        <v>1842</v>
      </c>
      <c r="B2485" s="268">
        <f t="shared" si="20"/>
        <v>66426.120723167478</v>
      </c>
      <c r="C2485" s="268">
        <f t="shared" si="20"/>
        <v>80292.009974861852</v>
      </c>
    </row>
    <row r="2486" spans="1:3" x14ac:dyDescent="0.25">
      <c r="A2486" s="263" t="s">
        <v>1843</v>
      </c>
      <c r="B2486" s="268">
        <f t="shared" si="20"/>
        <v>67798.054371438106</v>
      </c>
      <c r="C2486" s="268">
        <f t="shared" si="20"/>
        <v>81950.323134994571</v>
      </c>
    </row>
    <row r="2487" spans="1:3" x14ac:dyDescent="0.25">
      <c r="A2487" s="263" t="s">
        <v>1844</v>
      </c>
      <c r="B2487" s="268">
        <f t="shared" si="20"/>
        <v>69841.955520902513</v>
      </c>
      <c r="C2487" s="268">
        <f t="shared" si="20"/>
        <v>84420.871312335163</v>
      </c>
    </row>
    <row r="2488" spans="1:3" x14ac:dyDescent="0.25">
      <c r="A2488" s="263" t="s">
        <v>1845</v>
      </c>
      <c r="B2488" s="268">
        <f t="shared" si="20"/>
        <v>71212.555900321575</v>
      </c>
      <c r="C2488" s="268">
        <f t="shared" si="20"/>
        <v>86077.572895052814</v>
      </c>
    </row>
    <row r="2489" spans="1:3" x14ac:dyDescent="0.25">
      <c r="A2489" s="263" t="s">
        <v>1846</v>
      </c>
      <c r="B2489" s="268">
        <f t="shared" si="20"/>
        <v>72235.173109479569</v>
      </c>
      <c r="C2489" s="268">
        <f t="shared" si="20"/>
        <v>87313.652772430651</v>
      </c>
    </row>
    <row r="2490" spans="1:3" x14ac:dyDescent="0.25">
      <c r="A2490" s="263" t="s">
        <v>1847</v>
      </c>
      <c r="B2490" s="268">
        <f t="shared" si="20"/>
        <v>73611.106564304922</v>
      </c>
      <c r="C2490" s="268">
        <f t="shared" si="20"/>
        <v>88976.800664808674</v>
      </c>
    </row>
    <row r="2491" spans="1:3" x14ac:dyDescent="0.25">
      <c r="A2491" s="263" t="s">
        <v>1848</v>
      </c>
      <c r="B2491" s="268">
        <f t="shared" si="20"/>
        <v>75672.3402088398</v>
      </c>
      <c r="C2491" s="268">
        <f t="shared" si="20"/>
        <v>91468.299348545494</v>
      </c>
    </row>
    <row r="2492" spans="1:3" x14ac:dyDescent="0.25">
      <c r="A2492" s="263" t="s">
        <v>1849</v>
      </c>
      <c r="B2492" s="268">
        <f t="shared" si="20"/>
        <v>77733.573853374692</v>
      </c>
      <c r="C2492" s="268">
        <f t="shared" si="20"/>
        <v>93959.798032282328</v>
      </c>
    </row>
    <row r="2493" spans="1:3" x14ac:dyDescent="0.25">
      <c r="A2493" s="263" t="s">
        <v>1850</v>
      </c>
      <c r="B2493" s="268">
        <f t="shared" si="20"/>
        <v>79798.807304464295</v>
      </c>
      <c r="C2493" s="268">
        <f t="shared" si="20"/>
        <v>96456.131448264437</v>
      </c>
    </row>
    <row r="2494" spans="1:3" x14ac:dyDescent="0.25">
      <c r="A2494" s="263" t="s">
        <v>1851</v>
      </c>
      <c r="B2494" s="268">
        <f t="shared" si="20"/>
        <v>81858.707680147621</v>
      </c>
      <c r="C2494" s="268">
        <f t="shared" si="20"/>
        <v>98946.01855458619</v>
      </c>
    </row>
    <row r="2495" spans="1:3" x14ac:dyDescent="0.25">
      <c r="A2495" s="263" t="s">
        <v>1852</v>
      </c>
      <c r="B2495" s="268">
        <f t="shared" si="20"/>
        <v>85293.208241804678</v>
      </c>
      <c r="C2495" s="268">
        <f t="shared" si="20"/>
        <v>103097.44197587087</v>
      </c>
    </row>
    <row r="2496" spans="1:3" x14ac:dyDescent="0.25">
      <c r="A2496" s="263" t="s">
        <v>1853</v>
      </c>
      <c r="B2496" s="268">
        <f t="shared" si="20"/>
        <v>87355.775155191135</v>
      </c>
      <c r="C2496" s="268">
        <f t="shared" si="20"/>
        <v>105590.55223702276</v>
      </c>
    </row>
    <row r="2497" spans="1:3" x14ac:dyDescent="0.25">
      <c r="A2497" s="263" t="s">
        <v>1854</v>
      </c>
      <c r="B2497" s="268">
        <f t="shared" si="20"/>
        <v>89074.358704871265</v>
      </c>
      <c r="C2497" s="268">
        <f t="shared" si="20"/>
        <v>107667.87552508019</v>
      </c>
    </row>
    <row r="2498" spans="1:3" x14ac:dyDescent="0.25">
      <c r="A2498" s="263" t="s">
        <v>1855</v>
      </c>
      <c r="B2498" s="268">
        <f t="shared" si="20"/>
        <v>90788.94244799664</v>
      </c>
      <c r="C2498" s="268">
        <f t="shared" si="20"/>
        <v>109740.36408089231</v>
      </c>
    </row>
    <row r="2499" spans="1:3" x14ac:dyDescent="0.25">
      <c r="A2499" s="263" t="s">
        <v>1856</v>
      </c>
      <c r="B2499" s="268">
        <f t="shared" si="20"/>
        <v>92166.209171673574</v>
      </c>
      <c r="C2499" s="268">
        <f t="shared" si="20"/>
        <v>111405.12355068541</v>
      </c>
    </row>
    <row r="2500" spans="1:3" x14ac:dyDescent="0.25">
      <c r="A2500" s="263" t="s">
        <v>1857</v>
      </c>
      <c r="B2500" s="268">
        <f t="shared" si="20"/>
        <v>94911.409737066424</v>
      </c>
      <c r="C2500" s="268">
        <f t="shared" si="20"/>
        <v>114723.36144836598</v>
      </c>
    </row>
    <row r="2501" spans="1:3" x14ac:dyDescent="0.25">
      <c r="A2501" s="263" t="s">
        <v>1858</v>
      </c>
      <c r="B2501" s="268">
        <f t="shared" ref="B2501:C2520" si="21">B2261</f>
        <v>98352.576642981381</v>
      </c>
      <c r="C2501" s="268">
        <f t="shared" si="21"/>
        <v>118882.84275672611</v>
      </c>
    </row>
    <row r="2502" spans="1:3" x14ac:dyDescent="0.25">
      <c r="A2502" s="263" t="s">
        <v>1859</v>
      </c>
      <c r="B2502" s="268">
        <f t="shared" si="21"/>
        <v>102477.71046975433</v>
      </c>
      <c r="C2502" s="268">
        <f t="shared" si="21"/>
        <v>123869.06327903</v>
      </c>
    </row>
    <row r="2503" spans="1:3" x14ac:dyDescent="0.25">
      <c r="A2503" s="263" t="s">
        <v>1860</v>
      </c>
      <c r="B2503" s="268">
        <f t="shared" si="21"/>
        <v>105912.21103141137</v>
      </c>
      <c r="C2503" s="268">
        <f t="shared" si="21"/>
        <v>128020.48670031464</v>
      </c>
    </row>
    <row r="2504" spans="1:3" x14ac:dyDescent="0.25">
      <c r="A2504" s="263" t="s">
        <v>1861</v>
      </c>
      <c r="B2504" s="268">
        <f t="shared" si="21"/>
        <v>107972.11140709469</v>
      </c>
      <c r="C2504" s="268">
        <f t="shared" si="21"/>
        <v>130510.37380663637</v>
      </c>
    </row>
    <row r="2505" spans="1:3" x14ac:dyDescent="0.25">
      <c r="A2505" s="263" t="s">
        <v>1862</v>
      </c>
      <c r="B2505" s="268">
        <f t="shared" si="21"/>
        <v>110032.011782778</v>
      </c>
      <c r="C2505" s="268">
        <f t="shared" si="21"/>
        <v>133000.26091295813</v>
      </c>
    </row>
    <row r="2506" spans="1:3" x14ac:dyDescent="0.25">
      <c r="A2506" s="263" t="s">
        <v>1863</v>
      </c>
      <c r="B2506" s="268">
        <f t="shared" si="21"/>
        <v>112094.57869616446</v>
      </c>
      <c r="C2506" s="268">
        <f t="shared" si="21"/>
        <v>135493.37117411004</v>
      </c>
    </row>
    <row r="2507" spans="1:3" x14ac:dyDescent="0.25">
      <c r="A2507" s="263" t="s">
        <v>1864</v>
      </c>
      <c r="B2507" s="268">
        <f t="shared" si="21"/>
        <v>116218.3792540858</v>
      </c>
      <c r="C2507" s="268">
        <f t="shared" si="21"/>
        <v>140477.98011899879</v>
      </c>
    </row>
    <row r="2508" spans="1:3" x14ac:dyDescent="0.25">
      <c r="A2508" s="263" t="s">
        <v>1865</v>
      </c>
      <c r="B2508" s="268">
        <f t="shared" si="21"/>
        <v>120340.84654315557</v>
      </c>
      <c r="C2508" s="268">
        <f t="shared" si="21"/>
        <v>145460.97748647243</v>
      </c>
    </row>
    <row r="2509" spans="1:3" x14ac:dyDescent="0.25">
      <c r="A2509" s="263" t="s">
        <v>1866</v>
      </c>
      <c r="B2509" s="268">
        <f t="shared" si="21"/>
        <v>124463.31383222537</v>
      </c>
      <c r="C2509" s="268">
        <f t="shared" si="21"/>
        <v>150443.97485394613</v>
      </c>
    </row>
    <row r="2510" spans="1:3" x14ac:dyDescent="0.25">
      <c r="A2510" s="263" t="s">
        <v>1867</v>
      </c>
      <c r="B2510" s="268">
        <f t="shared" si="21"/>
        <v>129269.74804215303</v>
      </c>
      <c r="C2510" s="268">
        <f t="shared" si="21"/>
        <v>156253.71143536348</v>
      </c>
    </row>
    <row r="2511" spans="1:3" x14ac:dyDescent="0.25">
      <c r="A2511" s="263" t="s">
        <v>1868</v>
      </c>
      <c r="B2511" s="268">
        <f t="shared" si="21"/>
        <v>129960.38130726886</v>
      </c>
      <c r="C2511" s="268">
        <f t="shared" si="21"/>
        <v>157088.50853638269</v>
      </c>
    </row>
    <row r="2512" spans="1:3" x14ac:dyDescent="0.25">
      <c r="A2512" s="263" t="s">
        <v>1869</v>
      </c>
      <c r="B2512" s="268">
        <f t="shared" si="21"/>
        <v>134082.84859633862</v>
      </c>
      <c r="C2512" s="268">
        <f t="shared" si="21"/>
        <v>162071.50590385636</v>
      </c>
    </row>
    <row r="2513" spans="1:3" x14ac:dyDescent="0.25">
      <c r="A2513" s="263" t="s">
        <v>1870</v>
      </c>
      <c r="B2513" s="268">
        <f t="shared" si="21"/>
        <v>138213.31549851783</v>
      </c>
      <c r="C2513" s="268">
        <f t="shared" si="21"/>
        <v>167064.17273582061</v>
      </c>
    </row>
    <row r="2514" spans="1:3" x14ac:dyDescent="0.25">
      <c r="A2514" s="263" t="s">
        <v>1871</v>
      </c>
      <c r="B2514" s="268">
        <f t="shared" si="21"/>
        <v>142331.78298103288</v>
      </c>
      <c r="C2514" s="268">
        <f t="shared" si="21"/>
        <v>172042.33537104898</v>
      </c>
    </row>
    <row r="2515" spans="1:3" x14ac:dyDescent="0.25">
      <c r="A2515" s="263" t="s">
        <v>1872</v>
      </c>
      <c r="B2515" s="268">
        <f t="shared" si="21"/>
        <v>150575.38429032083</v>
      </c>
      <c r="C2515" s="268">
        <f t="shared" si="21"/>
        <v>182006.7185285812</v>
      </c>
    </row>
    <row r="2516" spans="1:3" x14ac:dyDescent="0.25">
      <c r="A2516" s="263" t="s">
        <v>1873</v>
      </c>
      <c r="B2516" s="268">
        <f t="shared" si="21"/>
        <v>153327.25119997156</v>
      </c>
      <c r="C2516" s="268">
        <f t="shared" si="21"/>
        <v>185333.01431333722</v>
      </c>
    </row>
    <row r="2517" spans="1:3" x14ac:dyDescent="0.25">
      <c r="A2517" s="263" t="s">
        <v>1874</v>
      </c>
      <c r="B2517" s="268">
        <f t="shared" si="21"/>
        <v>156076.45157191914</v>
      </c>
      <c r="C2517" s="268">
        <f t="shared" si="21"/>
        <v>188656.08694326307</v>
      </c>
    </row>
    <row r="2518" spans="1:3" x14ac:dyDescent="0.25">
      <c r="A2518" s="263" t="s">
        <v>1875</v>
      </c>
      <c r="B2518" s="268">
        <f t="shared" si="21"/>
        <v>159508.28559587308</v>
      </c>
      <c r="C2518" s="268">
        <f t="shared" si="21"/>
        <v>192804.28720971756</v>
      </c>
    </row>
    <row r="2519" spans="1:3" x14ac:dyDescent="0.25">
      <c r="A2519" s="263" t="s">
        <v>1876</v>
      </c>
      <c r="B2519" s="268">
        <f t="shared" si="21"/>
        <v>0</v>
      </c>
      <c r="C2519" s="268">
        <f t="shared" si="21"/>
        <v>0</v>
      </c>
    </row>
    <row r="2520" spans="1:3" x14ac:dyDescent="0.25">
      <c r="A2520" s="263" t="s">
        <v>1877</v>
      </c>
      <c r="B2520" s="268">
        <f t="shared" si="21"/>
        <v>172162.34026617097</v>
      </c>
      <c r="C2520" s="268">
        <f t="shared" si="21"/>
        <v>208099.76845638393</v>
      </c>
    </row>
    <row r="2521" spans="1:3" x14ac:dyDescent="0.25">
      <c r="A2521" s="263" t="s">
        <v>1878</v>
      </c>
      <c r="B2521" s="268">
        <f t="shared" ref="B2521:C2540" si="22">B2281</f>
        <v>175576.84179505447</v>
      </c>
      <c r="C2521" s="268">
        <f t="shared" si="22"/>
        <v>212227.0182164422</v>
      </c>
    </row>
    <row r="2522" spans="1:3" x14ac:dyDescent="0.25">
      <c r="A2522" s="263" t="s">
        <v>1879</v>
      </c>
      <c r="B2522" s="268">
        <f t="shared" si="22"/>
        <v>178991.34332393788</v>
      </c>
      <c r="C2522" s="268">
        <f t="shared" si="22"/>
        <v>216354.26797650041</v>
      </c>
    </row>
    <row r="2523" spans="1:3" x14ac:dyDescent="0.25">
      <c r="A2523" s="263" t="s">
        <v>1880</v>
      </c>
      <c r="B2523" s="268">
        <f t="shared" si="22"/>
        <v>0</v>
      </c>
      <c r="C2523" s="268">
        <f t="shared" si="22"/>
        <v>0</v>
      </c>
    </row>
    <row r="2524" spans="1:3" x14ac:dyDescent="0.25">
      <c r="A2524" s="263" t="s">
        <v>1881</v>
      </c>
      <c r="B2524" s="268">
        <f t="shared" si="22"/>
        <v>0</v>
      </c>
      <c r="C2524" s="268">
        <f t="shared" si="22"/>
        <v>0</v>
      </c>
    </row>
    <row r="2525" spans="1:3" x14ac:dyDescent="0.25">
      <c r="A2525" s="263" t="s">
        <v>1882</v>
      </c>
      <c r="B2525" s="268">
        <f t="shared" si="22"/>
        <v>0</v>
      </c>
      <c r="C2525" s="268">
        <f t="shared" si="22"/>
        <v>0</v>
      </c>
    </row>
    <row r="2526" spans="1:3" x14ac:dyDescent="0.25">
      <c r="A2526" s="263" t="s">
        <v>1883</v>
      </c>
      <c r="B2526" s="268">
        <f t="shared" si="22"/>
        <v>0</v>
      </c>
      <c r="C2526" s="268">
        <f t="shared" si="22"/>
        <v>0</v>
      </c>
    </row>
    <row r="2527" spans="1:3" x14ac:dyDescent="0.25">
      <c r="A2527" s="263" t="s">
        <v>1884</v>
      </c>
      <c r="B2527" s="268">
        <f t="shared" si="22"/>
        <v>0</v>
      </c>
      <c r="C2527" s="268">
        <f t="shared" si="22"/>
        <v>0</v>
      </c>
    </row>
    <row r="2528" spans="1:3" x14ac:dyDescent="0.25">
      <c r="A2528" s="263" t="s">
        <v>1885</v>
      </c>
      <c r="B2528" s="268">
        <f t="shared" si="22"/>
        <v>0</v>
      </c>
      <c r="C2528" s="268">
        <f t="shared" si="22"/>
        <v>0</v>
      </c>
    </row>
    <row r="2529" spans="1:3" x14ac:dyDescent="0.25">
      <c r="A2529" s="263" t="s">
        <v>1886</v>
      </c>
      <c r="B2529" s="268">
        <f t="shared" si="22"/>
        <v>0</v>
      </c>
      <c r="C2529" s="268">
        <f t="shared" si="22"/>
        <v>0</v>
      </c>
    </row>
    <row r="2530" spans="1:3" x14ac:dyDescent="0.25">
      <c r="A2530" s="263" t="s">
        <v>1887</v>
      </c>
      <c r="B2530" s="268">
        <f t="shared" si="22"/>
        <v>0</v>
      </c>
      <c r="C2530" s="268">
        <f t="shared" si="22"/>
        <v>0</v>
      </c>
    </row>
    <row r="2531" spans="1:3" x14ac:dyDescent="0.25">
      <c r="A2531" s="263" t="s">
        <v>1888</v>
      </c>
      <c r="B2531" s="268">
        <f t="shared" si="22"/>
        <v>0</v>
      </c>
      <c r="C2531" s="268">
        <f t="shared" si="22"/>
        <v>0</v>
      </c>
    </row>
    <row r="2532" spans="1:3" x14ac:dyDescent="0.25">
      <c r="A2532" s="263" t="s">
        <v>1889</v>
      </c>
      <c r="B2532" s="268">
        <f t="shared" si="22"/>
        <v>0</v>
      </c>
      <c r="C2532" s="268">
        <f t="shared" si="22"/>
        <v>0</v>
      </c>
    </row>
    <row r="2533" spans="1:3" x14ac:dyDescent="0.25">
      <c r="A2533" s="263" t="s">
        <v>1890</v>
      </c>
      <c r="B2533" s="268">
        <f t="shared" si="22"/>
        <v>0</v>
      </c>
      <c r="C2533" s="268">
        <f t="shared" si="22"/>
        <v>0</v>
      </c>
    </row>
    <row r="2534" spans="1:3" x14ac:dyDescent="0.25">
      <c r="A2534" s="263" t="s">
        <v>1891</v>
      </c>
      <c r="B2534" s="268">
        <f t="shared" si="22"/>
        <v>0</v>
      </c>
      <c r="C2534" s="268">
        <f t="shared" si="22"/>
        <v>0</v>
      </c>
    </row>
    <row r="2535" spans="1:3" x14ac:dyDescent="0.25">
      <c r="A2535" s="263" t="s">
        <v>1892</v>
      </c>
      <c r="B2535" s="268">
        <f t="shared" si="22"/>
        <v>0</v>
      </c>
      <c r="C2535" s="268">
        <f t="shared" si="22"/>
        <v>0</v>
      </c>
    </row>
    <row r="2536" spans="1:3" x14ac:dyDescent="0.25">
      <c r="A2536" s="263" t="s">
        <v>1893</v>
      </c>
      <c r="B2536" s="268">
        <f t="shared" si="22"/>
        <v>90668.94825135493</v>
      </c>
      <c r="C2536" s="268">
        <f t="shared" si="22"/>
        <v>109595.32211353382</v>
      </c>
    </row>
    <row r="2537" spans="1:3" x14ac:dyDescent="0.25">
      <c r="A2537" s="263" t="s">
        <v>1894</v>
      </c>
      <c r="B2537" s="268">
        <f t="shared" si="22"/>
        <v>95848.697739723619</v>
      </c>
      <c r="C2537" s="268">
        <f t="shared" si="22"/>
        <v>115856.30037117777</v>
      </c>
    </row>
    <row r="2538" spans="1:3" x14ac:dyDescent="0.25">
      <c r="A2538" s="263" t="s">
        <v>1895</v>
      </c>
      <c r="B2538" s="268">
        <f t="shared" si="22"/>
        <v>101028.44722809232</v>
      </c>
      <c r="C2538" s="268">
        <f t="shared" si="22"/>
        <v>122117.27862882173</v>
      </c>
    </row>
    <row r="2539" spans="1:3" x14ac:dyDescent="0.25">
      <c r="A2539" s="263" t="s">
        <v>1896</v>
      </c>
      <c r="B2539" s="268">
        <f t="shared" si="22"/>
        <v>106208.19671646103</v>
      </c>
      <c r="C2539" s="268">
        <f t="shared" si="22"/>
        <v>128378.25688646571</v>
      </c>
    </row>
    <row r="2540" spans="1:3" x14ac:dyDescent="0.25">
      <c r="A2540" s="263" t="s">
        <v>1897</v>
      </c>
      <c r="B2540" s="268">
        <f t="shared" si="22"/>
        <v>110422.65955628945</v>
      </c>
      <c r="C2540" s="268">
        <f t="shared" si="22"/>
        <v>133472.45309558092</v>
      </c>
    </row>
    <row r="2541" spans="1:3" x14ac:dyDescent="0.25">
      <c r="A2541" s="263" t="s">
        <v>1898</v>
      </c>
      <c r="B2541" s="268">
        <f t="shared" ref="B2541:C2560" si="23">B2301</f>
        <v>114627.78951415689</v>
      </c>
      <c r="C2541" s="268">
        <f t="shared" si="23"/>
        <v>138555.36826279049</v>
      </c>
    </row>
    <row r="2542" spans="1:3" x14ac:dyDescent="0.25">
      <c r="A2542" s="263" t="s">
        <v>1899</v>
      </c>
      <c r="B2542" s="268">
        <f t="shared" si="23"/>
        <v>118838.2525474306</v>
      </c>
      <c r="C2542" s="268">
        <f t="shared" si="23"/>
        <v>143644.72973966043</v>
      </c>
    </row>
    <row r="2543" spans="1:3" x14ac:dyDescent="0.25">
      <c r="A2543" s="263" t="s">
        <v>1900</v>
      </c>
      <c r="B2543" s="268">
        <f t="shared" si="23"/>
        <v>123042.04923644642</v>
      </c>
      <c r="C2543" s="268">
        <f t="shared" si="23"/>
        <v>148726.03332945486</v>
      </c>
    </row>
    <row r="2544" spans="1:3" x14ac:dyDescent="0.25">
      <c r="A2544" s="263" t="s">
        <v>1901</v>
      </c>
      <c r="B2544" s="268">
        <f t="shared" si="23"/>
        <v>129520.40258624915</v>
      </c>
      <c r="C2544" s="268">
        <f t="shared" si="23"/>
        <v>156556.68798940137</v>
      </c>
    </row>
    <row r="2545" spans="1:3" x14ac:dyDescent="0.25">
      <c r="A2545" s="263" t="s">
        <v>1902</v>
      </c>
      <c r="B2545" s="268">
        <f t="shared" si="23"/>
        <v>134377.5010125367</v>
      </c>
      <c r="C2545" s="268">
        <f t="shared" si="23"/>
        <v>162427.66451259237</v>
      </c>
    </row>
    <row r="2546" spans="1:3" x14ac:dyDescent="0.25">
      <c r="A2546" s="263" t="s">
        <v>1903</v>
      </c>
      <c r="B2546" s="268">
        <f t="shared" si="23"/>
        <v>139238.59924537898</v>
      </c>
      <c r="C2546" s="268">
        <f t="shared" si="23"/>
        <v>168303.47576802861</v>
      </c>
    </row>
    <row r="2547" spans="1:3" x14ac:dyDescent="0.25">
      <c r="A2547" s="263" t="s">
        <v>1904</v>
      </c>
      <c r="B2547" s="268">
        <f t="shared" si="23"/>
        <v>144097.03094051813</v>
      </c>
      <c r="C2547" s="268">
        <f t="shared" si="23"/>
        <v>174176.06386863469</v>
      </c>
    </row>
    <row r="2548" spans="1:3" x14ac:dyDescent="0.25">
      <c r="A2548" s="263" t="s">
        <v>1905</v>
      </c>
      <c r="B2548" s="268">
        <f t="shared" si="23"/>
        <v>148951.46282910259</v>
      </c>
      <c r="C2548" s="268">
        <f t="shared" si="23"/>
        <v>180043.81723699556</v>
      </c>
    </row>
    <row r="2549" spans="1:3" x14ac:dyDescent="0.25">
      <c r="A2549" s="263" t="s">
        <v>1906</v>
      </c>
      <c r="B2549" s="268">
        <f t="shared" si="23"/>
        <v>153809.89452424171</v>
      </c>
      <c r="C2549" s="268">
        <f t="shared" si="23"/>
        <v>185916.40533760161</v>
      </c>
    </row>
    <row r="2550" spans="1:3" x14ac:dyDescent="0.25">
      <c r="A2550" s="263" t="s">
        <v>1907</v>
      </c>
      <c r="B2550" s="268">
        <f t="shared" si="23"/>
        <v>158660.32660627141</v>
      </c>
      <c r="C2550" s="268">
        <f t="shared" si="23"/>
        <v>191779.32397371714</v>
      </c>
    </row>
    <row r="2551" spans="1:3" x14ac:dyDescent="0.25">
      <c r="A2551" s="263" t="s">
        <v>1908</v>
      </c>
      <c r="B2551" s="268">
        <f t="shared" si="23"/>
        <v>163520.09157026207</v>
      </c>
      <c r="C2551" s="268">
        <f t="shared" si="23"/>
        <v>197653.5236517383</v>
      </c>
    </row>
    <row r="2552" spans="1:3" x14ac:dyDescent="0.25">
      <c r="A2552" s="263" t="s">
        <v>1909</v>
      </c>
      <c r="B2552" s="268">
        <f t="shared" si="23"/>
        <v>168378.52326540128</v>
      </c>
      <c r="C2552" s="268">
        <f t="shared" si="23"/>
        <v>203526.11175234441</v>
      </c>
    </row>
    <row r="2553" spans="1:3" x14ac:dyDescent="0.25">
      <c r="A2553" s="263" t="s">
        <v>1910</v>
      </c>
      <c r="B2553" s="268">
        <f t="shared" si="23"/>
        <v>173236.95496054037</v>
      </c>
      <c r="C2553" s="268">
        <f t="shared" si="23"/>
        <v>209398.69985295046</v>
      </c>
    </row>
    <row r="2554" spans="1:3" x14ac:dyDescent="0.25">
      <c r="A2554" s="263" t="s">
        <v>1911</v>
      </c>
      <c r="B2554" s="268">
        <f t="shared" si="23"/>
        <v>178088.72031142161</v>
      </c>
      <c r="C2554" s="268">
        <f t="shared" si="23"/>
        <v>215263.2300664811</v>
      </c>
    </row>
    <row r="2555" spans="1:3" x14ac:dyDescent="0.25">
      <c r="A2555" s="263" t="s">
        <v>1912</v>
      </c>
      <c r="B2555" s="268">
        <f t="shared" si="23"/>
        <v>182951.15181311552</v>
      </c>
      <c r="C2555" s="268">
        <f t="shared" si="23"/>
        <v>221140.65289933249</v>
      </c>
    </row>
    <row r="2556" spans="1:3" x14ac:dyDescent="0.25">
      <c r="A2556" s="263" t="s">
        <v>1913</v>
      </c>
      <c r="B2556" s="268">
        <f t="shared" si="23"/>
        <v>191045.42701102709</v>
      </c>
      <c r="C2556" s="268">
        <f t="shared" si="23"/>
        <v>230924.53938637406</v>
      </c>
    </row>
    <row r="2557" spans="1:3" x14ac:dyDescent="0.25">
      <c r="A2557" s="263" t="s">
        <v>1914</v>
      </c>
      <c r="B2557" s="268">
        <f t="shared" si="23"/>
        <v>197518.44728542349</v>
      </c>
      <c r="C2557" s="268">
        <f t="shared" si="23"/>
        <v>238748.74773666018</v>
      </c>
    </row>
    <row r="2558" spans="1:3" x14ac:dyDescent="0.25">
      <c r="A2558" s="263" t="s">
        <v>1915</v>
      </c>
      <c r="B2558" s="268">
        <f t="shared" si="23"/>
        <v>203996.80063522622</v>
      </c>
      <c r="C2558" s="268">
        <f t="shared" si="23"/>
        <v>246579.40239660669</v>
      </c>
    </row>
    <row r="2559" spans="1:3" x14ac:dyDescent="0.25">
      <c r="A2559" s="263" t="s">
        <v>1916</v>
      </c>
      <c r="B2559" s="268">
        <f t="shared" si="23"/>
        <v>210473.82071617732</v>
      </c>
      <c r="C2559" s="268">
        <f t="shared" si="23"/>
        <v>254408.44547913803</v>
      </c>
    </row>
    <row r="2560" spans="1:3" x14ac:dyDescent="0.25">
      <c r="A2560" s="263" t="s">
        <v>1917</v>
      </c>
      <c r="B2560" s="268">
        <f t="shared" si="23"/>
        <v>246097.43116140866</v>
      </c>
      <c r="C2560" s="268">
        <f t="shared" si="23"/>
        <v>297468.18243306072</v>
      </c>
    </row>
    <row r="2561" spans="1:3" x14ac:dyDescent="0.25">
      <c r="A2561" s="263" t="s">
        <v>1918</v>
      </c>
      <c r="B2561" s="268">
        <f t="shared" ref="B2561:C2580" si="24">B2321</f>
        <v>0</v>
      </c>
      <c r="C2561" s="268">
        <f t="shared" si="24"/>
        <v>0</v>
      </c>
    </row>
    <row r="2562" spans="1:3" x14ac:dyDescent="0.25">
      <c r="A2562" s="263" t="s">
        <v>1919</v>
      </c>
      <c r="B2562" s="268">
        <f t="shared" si="24"/>
        <v>0</v>
      </c>
      <c r="C2562" s="268">
        <f t="shared" si="24"/>
        <v>0</v>
      </c>
    </row>
    <row r="2563" spans="1:3" x14ac:dyDescent="0.25">
      <c r="A2563" s="263" t="s">
        <v>1920</v>
      </c>
      <c r="B2563" s="268">
        <f t="shared" si="24"/>
        <v>0</v>
      </c>
      <c r="C2563" s="268">
        <f t="shared" si="24"/>
        <v>0</v>
      </c>
    </row>
    <row r="2564" spans="1:3" x14ac:dyDescent="0.25">
      <c r="A2564" s="264" t="s">
        <v>1921</v>
      </c>
      <c r="B2564" s="268">
        <f t="shared" si="24"/>
        <v>66367.510224452242</v>
      </c>
      <c r="C2564" s="268">
        <f t="shared" si="24"/>
        <v>80221.165031694283</v>
      </c>
    </row>
    <row r="2565" spans="1:3" x14ac:dyDescent="0.25">
      <c r="A2565" s="263" t="s">
        <v>1922</v>
      </c>
      <c r="B2565" s="268">
        <f t="shared" si="24"/>
        <v>67754.643137630817</v>
      </c>
      <c r="C2565" s="268">
        <f t="shared" si="24"/>
        <v>81897.850174359075</v>
      </c>
    </row>
    <row r="2566" spans="1:3" x14ac:dyDescent="0.25">
      <c r="A2566" s="263" t="s">
        <v>1923</v>
      </c>
      <c r="B2566" s="268">
        <f t="shared" si="24"/>
        <v>69154.015458866867</v>
      </c>
      <c r="C2566" s="268">
        <f t="shared" si="24"/>
        <v>83589.329597694479</v>
      </c>
    </row>
    <row r="2567" spans="1:3" x14ac:dyDescent="0.25">
      <c r="A2567" s="263" t="s">
        <v>1924</v>
      </c>
      <c r="B2567" s="268">
        <f t="shared" si="24"/>
        <v>71238.794631320561</v>
      </c>
      <c r="C2567" s="268">
        <f t="shared" si="24"/>
        <v>86109.288738581876</v>
      </c>
    </row>
    <row r="2568" spans="1:3" x14ac:dyDescent="0.25">
      <c r="A2568" s="263" t="s">
        <v>1925</v>
      </c>
      <c r="B2568" s="268">
        <f t="shared" si="24"/>
        <v>72636.807018327978</v>
      </c>
      <c r="C2568" s="268">
        <f t="shared" si="24"/>
        <v>87799.124352953862</v>
      </c>
    </row>
    <row r="2569" spans="1:3" x14ac:dyDescent="0.25">
      <c r="A2569" s="263" t="s">
        <v>1926</v>
      </c>
      <c r="B2569" s="268">
        <f t="shared" si="24"/>
        <v>73679.876571669156</v>
      </c>
      <c r="C2569" s="268">
        <f t="shared" si="24"/>
        <v>89059.925827879269</v>
      </c>
    </row>
    <row r="2570" spans="1:3" x14ac:dyDescent="0.25">
      <c r="A2570" s="263" t="s">
        <v>1927</v>
      </c>
      <c r="B2570" s="268">
        <f t="shared" si="24"/>
        <v>75083.32869559103</v>
      </c>
      <c r="C2570" s="268">
        <f t="shared" si="24"/>
        <v>90756.336678104853</v>
      </c>
    </row>
    <row r="2571" spans="1:3" x14ac:dyDescent="0.25">
      <c r="A2571" s="263" t="s">
        <v>1928</v>
      </c>
      <c r="B2571" s="268">
        <f t="shared" si="24"/>
        <v>77185.787013016583</v>
      </c>
      <c r="C2571" s="268">
        <f t="shared" si="24"/>
        <v>93297.665335516387</v>
      </c>
    </row>
    <row r="2572" spans="1:3" x14ac:dyDescent="0.25">
      <c r="A2572" s="263" t="s">
        <v>1929</v>
      </c>
      <c r="B2572" s="268">
        <f t="shared" si="24"/>
        <v>79288.24533044218</v>
      </c>
      <c r="C2572" s="268">
        <f t="shared" si="24"/>
        <v>95838.993992927979</v>
      </c>
    </row>
    <row r="2573" spans="1:3" x14ac:dyDescent="0.25">
      <c r="A2573" s="263" t="s">
        <v>1930</v>
      </c>
      <c r="B2573" s="268">
        <f t="shared" si="24"/>
        <v>81394.783450553587</v>
      </c>
      <c r="C2573" s="268">
        <f t="shared" si="24"/>
        <v>98385.254077229751</v>
      </c>
    </row>
    <row r="2574" spans="1:3" x14ac:dyDescent="0.25">
      <c r="A2574" s="263" t="s">
        <v>1931</v>
      </c>
      <c r="B2574" s="268">
        <f t="shared" si="24"/>
        <v>83495.881833750536</v>
      </c>
      <c r="C2574" s="268">
        <f t="shared" si="24"/>
        <v>100924.93892567788</v>
      </c>
    </row>
    <row r="2575" spans="1:3" x14ac:dyDescent="0.25">
      <c r="A2575" s="263" t="s">
        <v>1932</v>
      </c>
      <c r="B2575" s="268">
        <f t="shared" si="24"/>
        <v>86999.0724066408</v>
      </c>
      <c r="C2575" s="268">
        <f t="shared" si="24"/>
        <v>105159.39081538829</v>
      </c>
    </row>
    <row r="2576" spans="1:3" x14ac:dyDescent="0.25">
      <c r="A2576" s="263" t="s">
        <v>1933</v>
      </c>
      <c r="B2576" s="268">
        <f t="shared" si="24"/>
        <v>89102.890658294942</v>
      </c>
      <c r="C2576" s="268">
        <f t="shared" si="24"/>
        <v>107702.36328176322</v>
      </c>
    </row>
    <row r="2577" spans="1:3" x14ac:dyDescent="0.25">
      <c r="A2577" s="263" t="s">
        <v>1934</v>
      </c>
      <c r="B2577" s="268">
        <f t="shared" si="24"/>
        <v>90855.845878968699</v>
      </c>
      <c r="C2577" s="268">
        <f t="shared" si="24"/>
        <v>109821.23303558177</v>
      </c>
    </row>
    <row r="2578" spans="1:3" x14ac:dyDescent="0.25">
      <c r="A2578" s="263" t="s">
        <v>1935</v>
      </c>
      <c r="B2578" s="268">
        <f t="shared" si="24"/>
        <v>92604.721296956573</v>
      </c>
      <c r="C2578" s="268">
        <f t="shared" si="24"/>
        <v>111935.17136251015</v>
      </c>
    </row>
    <row r="2579" spans="1:3" x14ac:dyDescent="0.25">
      <c r="A2579" s="263" t="s">
        <v>1936</v>
      </c>
      <c r="B2579" s="268">
        <f t="shared" si="24"/>
        <v>94009.533355107036</v>
      </c>
      <c r="C2579" s="268">
        <f t="shared" si="24"/>
        <v>113633.22602169914</v>
      </c>
    </row>
    <row r="2580" spans="1:3" x14ac:dyDescent="0.25">
      <c r="A2580" s="263" t="s">
        <v>1937</v>
      </c>
      <c r="B2580" s="268">
        <f t="shared" si="24"/>
        <v>96809.637931807738</v>
      </c>
      <c r="C2580" s="268">
        <f t="shared" si="24"/>
        <v>117017.82867733329</v>
      </c>
    </row>
    <row r="2581" spans="1:3" x14ac:dyDescent="0.25">
      <c r="A2581" s="263" t="s">
        <v>1938</v>
      </c>
      <c r="B2581" s="268">
        <f t="shared" ref="B2581:C2600" si="25">B2341</f>
        <v>100319.62817584102</v>
      </c>
      <c r="C2581" s="268">
        <f t="shared" si="25"/>
        <v>121260.49961186064</v>
      </c>
    </row>
    <row r="2582" spans="1:3" x14ac:dyDescent="0.25">
      <c r="A2582" s="263" t="s">
        <v>1939</v>
      </c>
      <c r="B2582" s="268">
        <f t="shared" si="25"/>
        <v>104527.26467914939</v>
      </c>
      <c r="C2582" s="268">
        <f t="shared" si="25"/>
        <v>126346.44454461058</v>
      </c>
    </row>
    <row r="2583" spans="1:3" x14ac:dyDescent="0.25">
      <c r="A2583" s="263" t="s">
        <v>1940</v>
      </c>
      <c r="B2583" s="268">
        <f t="shared" si="25"/>
        <v>108030.4552520396</v>
      </c>
      <c r="C2583" s="268">
        <f t="shared" si="25"/>
        <v>130580.89643432091</v>
      </c>
    </row>
    <row r="2584" spans="1:3" x14ac:dyDescent="0.25">
      <c r="A2584" s="263" t="s">
        <v>1941</v>
      </c>
      <c r="B2584" s="268">
        <f t="shared" si="25"/>
        <v>110131.55363523663</v>
      </c>
      <c r="C2584" s="268">
        <f t="shared" si="25"/>
        <v>133120.58128276913</v>
      </c>
    </row>
    <row r="2585" spans="1:3" x14ac:dyDescent="0.25">
      <c r="A2585" s="263" t="s">
        <v>1942</v>
      </c>
      <c r="B2585" s="268">
        <f t="shared" si="25"/>
        <v>112232.65201843358</v>
      </c>
      <c r="C2585" s="268">
        <f t="shared" si="25"/>
        <v>135660.2661312173</v>
      </c>
    </row>
    <row r="2586" spans="1:3" x14ac:dyDescent="0.25">
      <c r="A2586" s="263" t="s">
        <v>1943</v>
      </c>
      <c r="B2586" s="268">
        <f t="shared" si="25"/>
        <v>114336.47027008774</v>
      </c>
      <c r="C2586" s="268">
        <f t="shared" si="25"/>
        <v>138203.23859759222</v>
      </c>
    </row>
    <row r="2587" spans="1:3" x14ac:dyDescent="0.25">
      <c r="A2587" s="263" t="s">
        <v>1944</v>
      </c>
      <c r="B2587" s="268">
        <f t="shared" si="25"/>
        <v>118542.74683916751</v>
      </c>
      <c r="C2587" s="268">
        <f t="shared" si="25"/>
        <v>143287.53972137877</v>
      </c>
    </row>
    <row r="2588" spans="1:3" x14ac:dyDescent="0.25">
      <c r="A2588" s="263" t="s">
        <v>1945</v>
      </c>
      <c r="B2588" s="268">
        <f t="shared" si="25"/>
        <v>122747.66347401869</v>
      </c>
      <c r="C2588" s="268">
        <f t="shared" si="25"/>
        <v>148370.19703620192</v>
      </c>
    </row>
    <row r="2589" spans="1:3" x14ac:dyDescent="0.25">
      <c r="A2589" s="263" t="s">
        <v>1946</v>
      </c>
      <c r="B2589" s="268">
        <f t="shared" si="25"/>
        <v>126952.58010886985</v>
      </c>
      <c r="C2589" s="268">
        <f t="shared" si="25"/>
        <v>153452.85435102505</v>
      </c>
    </row>
    <row r="2590" spans="1:3" x14ac:dyDescent="0.25">
      <c r="A2590" s="263" t="s">
        <v>1947</v>
      </c>
      <c r="B2590" s="268">
        <f t="shared" si="25"/>
        <v>131855.14300299608</v>
      </c>
      <c r="C2590" s="268">
        <f t="shared" si="25"/>
        <v>159378.78566407075</v>
      </c>
    </row>
    <row r="2591" spans="1:3" x14ac:dyDescent="0.25">
      <c r="A2591" s="263" t="s">
        <v>1948</v>
      </c>
      <c r="B2591" s="268">
        <f t="shared" si="25"/>
        <v>132559.58893341426</v>
      </c>
      <c r="C2591" s="268">
        <f t="shared" si="25"/>
        <v>160230.27870711032</v>
      </c>
    </row>
    <row r="2592" spans="1:3" x14ac:dyDescent="0.25">
      <c r="A2592" s="263" t="s">
        <v>1949</v>
      </c>
      <c r="B2592" s="268">
        <f t="shared" si="25"/>
        <v>136764.50556826542</v>
      </c>
      <c r="C2592" s="268">
        <f t="shared" si="25"/>
        <v>165312.93602193351</v>
      </c>
    </row>
    <row r="2593" spans="1:3" x14ac:dyDescent="0.25">
      <c r="A2593" s="263" t="s">
        <v>1950</v>
      </c>
      <c r="B2593" s="268">
        <f t="shared" si="25"/>
        <v>140977.5818084882</v>
      </c>
      <c r="C2593" s="268">
        <f t="shared" si="25"/>
        <v>170405.45619053705</v>
      </c>
    </row>
    <row r="2594" spans="1:3" x14ac:dyDescent="0.25">
      <c r="A2594" s="263" t="s">
        <v>1951</v>
      </c>
      <c r="B2594" s="268">
        <f t="shared" si="25"/>
        <v>145178.41864065354</v>
      </c>
      <c r="C2594" s="268">
        <f t="shared" si="25"/>
        <v>175483.18207846995</v>
      </c>
    </row>
    <row r="2595" spans="1:3" x14ac:dyDescent="0.25">
      <c r="A2595" s="263" t="s">
        <v>1952</v>
      </c>
      <c r="B2595" s="268">
        <f t="shared" si="25"/>
        <v>153586.89197612726</v>
      </c>
      <c r="C2595" s="268">
        <f t="shared" si="25"/>
        <v>185646.85289915284</v>
      </c>
    </row>
    <row r="2596" spans="1:3" x14ac:dyDescent="0.25">
      <c r="A2596" s="263" t="s">
        <v>1953</v>
      </c>
      <c r="B2596" s="268">
        <f t="shared" si="25"/>
        <v>156393.796223971</v>
      </c>
      <c r="C2596" s="268">
        <f t="shared" si="25"/>
        <v>189039.67459960401</v>
      </c>
    </row>
    <row r="2597" spans="1:3" x14ac:dyDescent="0.25">
      <c r="A2597" s="263" t="s">
        <v>1954</v>
      </c>
      <c r="B2597" s="268">
        <f t="shared" si="25"/>
        <v>159197.98060335752</v>
      </c>
      <c r="C2597" s="268">
        <f t="shared" si="25"/>
        <v>192429.20868212834</v>
      </c>
    </row>
    <row r="2598" spans="1:3" x14ac:dyDescent="0.25">
      <c r="A2598" s="263" t="s">
        <v>1955</v>
      </c>
      <c r="B2598" s="268">
        <f t="shared" si="25"/>
        <v>162698.4513077905</v>
      </c>
      <c r="C2598" s="268">
        <f t="shared" si="25"/>
        <v>196660.37295391189</v>
      </c>
    </row>
    <row r="2599" spans="1:3" x14ac:dyDescent="0.25">
      <c r="A2599" s="263" t="s">
        <v>1956</v>
      </c>
      <c r="B2599" s="268">
        <f t="shared" si="25"/>
        <v>0</v>
      </c>
      <c r="C2599" s="268">
        <f t="shared" si="25"/>
        <v>0</v>
      </c>
    </row>
    <row r="2600" spans="1:3" x14ac:dyDescent="0.25">
      <c r="A2600" s="263" t="s">
        <v>1957</v>
      </c>
      <c r="B2600" s="268">
        <f t="shared" si="25"/>
        <v>175605.58707149437</v>
      </c>
      <c r="C2600" s="268">
        <f t="shared" si="25"/>
        <v>212261.76382551159</v>
      </c>
    </row>
    <row r="2601" spans="1:3" x14ac:dyDescent="0.25">
      <c r="A2601" s="263" t="s">
        <v>1958</v>
      </c>
      <c r="B2601" s="268">
        <f t="shared" ref="B2601:C2620" si="26">B2361</f>
        <v>179088.37863095556</v>
      </c>
      <c r="C2601" s="268">
        <f t="shared" si="26"/>
        <v>216471.55858077103</v>
      </c>
    </row>
    <row r="2602" spans="1:3" x14ac:dyDescent="0.25">
      <c r="A2602" s="263" t="s">
        <v>1959</v>
      </c>
      <c r="B2602" s="268">
        <f t="shared" si="26"/>
        <v>182571.17019041668</v>
      </c>
      <c r="C2602" s="268">
        <f t="shared" si="26"/>
        <v>220681.35333603044</v>
      </c>
    </row>
    <row r="2603" spans="1:3" x14ac:dyDescent="0.25">
      <c r="A2603" s="263" t="s">
        <v>1960</v>
      </c>
      <c r="B2603" s="268">
        <f t="shared" si="26"/>
        <v>0</v>
      </c>
      <c r="C2603" s="268">
        <f t="shared" si="26"/>
        <v>0</v>
      </c>
    </row>
    <row r="2604" spans="1:3" x14ac:dyDescent="0.25">
      <c r="A2604" s="263" t="s">
        <v>1961</v>
      </c>
      <c r="B2604" s="268">
        <f t="shared" si="26"/>
        <v>0</v>
      </c>
      <c r="C2604" s="268">
        <f t="shared" si="26"/>
        <v>0</v>
      </c>
    </row>
    <row r="2605" spans="1:3" x14ac:dyDescent="0.25">
      <c r="A2605" s="263" t="s">
        <v>1962</v>
      </c>
      <c r="B2605" s="268">
        <f t="shared" si="26"/>
        <v>0</v>
      </c>
      <c r="C2605" s="268">
        <f t="shared" si="26"/>
        <v>0</v>
      </c>
    </row>
    <row r="2606" spans="1:3" x14ac:dyDescent="0.25">
      <c r="A2606" s="263" t="s">
        <v>1963</v>
      </c>
      <c r="B2606" s="268">
        <f t="shared" si="26"/>
        <v>0</v>
      </c>
      <c r="C2606" s="268">
        <f t="shared" si="26"/>
        <v>0</v>
      </c>
    </row>
    <row r="2607" spans="1:3" x14ac:dyDescent="0.25">
      <c r="A2607" s="263" t="s">
        <v>1964</v>
      </c>
      <c r="B2607" s="268">
        <f t="shared" si="26"/>
        <v>0</v>
      </c>
      <c r="C2607" s="268">
        <f t="shared" si="26"/>
        <v>0</v>
      </c>
    </row>
    <row r="2608" spans="1:3" x14ac:dyDescent="0.25">
      <c r="A2608" s="263" t="s">
        <v>1965</v>
      </c>
      <c r="B2608" s="268">
        <f t="shared" si="26"/>
        <v>0</v>
      </c>
      <c r="C2608" s="268">
        <f t="shared" si="26"/>
        <v>0</v>
      </c>
    </row>
    <row r="2609" spans="1:3" x14ac:dyDescent="0.25">
      <c r="A2609" s="263" t="s">
        <v>1966</v>
      </c>
      <c r="B2609" s="268">
        <f t="shared" si="26"/>
        <v>0</v>
      </c>
      <c r="C2609" s="268">
        <f t="shared" si="26"/>
        <v>0</v>
      </c>
    </row>
    <row r="2610" spans="1:3" x14ac:dyDescent="0.25">
      <c r="A2610" s="263" t="s">
        <v>1967</v>
      </c>
      <c r="B2610" s="268">
        <f t="shared" si="26"/>
        <v>0</v>
      </c>
      <c r="C2610" s="268">
        <f t="shared" si="26"/>
        <v>0</v>
      </c>
    </row>
    <row r="2611" spans="1:3" x14ac:dyDescent="0.25">
      <c r="A2611" s="263" t="s">
        <v>1968</v>
      </c>
      <c r="B2611" s="268">
        <f t="shared" si="26"/>
        <v>0</v>
      </c>
      <c r="C2611" s="268">
        <f t="shared" si="26"/>
        <v>0</v>
      </c>
    </row>
    <row r="2612" spans="1:3" x14ac:dyDescent="0.25">
      <c r="A2612" s="263" t="s">
        <v>1969</v>
      </c>
      <c r="B2612" s="268">
        <f t="shared" si="26"/>
        <v>0</v>
      </c>
      <c r="C2612" s="268">
        <f t="shared" si="26"/>
        <v>0</v>
      </c>
    </row>
    <row r="2613" spans="1:3" x14ac:dyDescent="0.25">
      <c r="A2613" s="263" t="s">
        <v>1970</v>
      </c>
      <c r="B2613" s="268">
        <f t="shared" si="26"/>
        <v>0</v>
      </c>
      <c r="C2613" s="268">
        <f t="shared" si="26"/>
        <v>0</v>
      </c>
    </row>
    <row r="2614" spans="1:3" x14ac:dyDescent="0.25">
      <c r="A2614" s="263" t="s">
        <v>1971</v>
      </c>
      <c r="B2614" s="268">
        <f t="shared" si="26"/>
        <v>0</v>
      </c>
      <c r="C2614" s="268">
        <f t="shared" si="26"/>
        <v>0</v>
      </c>
    </row>
    <row r="2615" spans="1:3" x14ac:dyDescent="0.25">
      <c r="A2615" s="263" t="s">
        <v>1972</v>
      </c>
      <c r="B2615" s="268">
        <f t="shared" si="26"/>
        <v>0</v>
      </c>
      <c r="C2615" s="268">
        <f t="shared" si="26"/>
        <v>0</v>
      </c>
    </row>
    <row r="2616" spans="1:3" x14ac:dyDescent="0.25">
      <c r="A2616" s="263" t="s">
        <v>1973</v>
      </c>
      <c r="B2616" s="268">
        <f t="shared" si="26"/>
        <v>92482.327216382037</v>
      </c>
      <c r="C2616" s="268">
        <f t="shared" si="26"/>
        <v>111787.2285558045</v>
      </c>
    </row>
    <row r="2617" spans="1:3" x14ac:dyDescent="0.25">
      <c r="A2617" s="263" t="s">
        <v>1974</v>
      </c>
      <c r="B2617" s="268">
        <f t="shared" si="26"/>
        <v>97765.671694518111</v>
      </c>
      <c r="C2617" s="268">
        <f t="shared" si="26"/>
        <v>118173.42637860135</v>
      </c>
    </row>
    <row r="2618" spans="1:3" x14ac:dyDescent="0.25">
      <c r="A2618" s="263" t="s">
        <v>1975</v>
      </c>
      <c r="B2618" s="268">
        <f t="shared" si="26"/>
        <v>103049.01617265417</v>
      </c>
      <c r="C2618" s="268">
        <f t="shared" si="26"/>
        <v>124559.62420139818</v>
      </c>
    </row>
    <row r="2619" spans="1:3" x14ac:dyDescent="0.25">
      <c r="A2619" s="263" t="s">
        <v>1976</v>
      </c>
      <c r="B2619" s="268">
        <f t="shared" si="26"/>
        <v>108332.36065079024</v>
      </c>
      <c r="C2619" s="268">
        <f t="shared" si="26"/>
        <v>130945.82202419505</v>
      </c>
    </row>
    <row r="2620" spans="1:3" x14ac:dyDescent="0.25">
      <c r="A2620" s="263" t="s">
        <v>1977</v>
      </c>
      <c r="B2620" s="268">
        <f t="shared" si="26"/>
        <v>112631.11274741526</v>
      </c>
      <c r="C2620" s="268">
        <f t="shared" si="26"/>
        <v>136141.90215749256</v>
      </c>
    </row>
    <row r="2621" spans="1:3" x14ac:dyDescent="0.25">
      <c r="A2621" s="263" t="s">
        <v>1978</v>
      </c>
      <c r="B2621" s="268">
        <f t="shared" ref="B2621:C2640" si="27">B2381</f>
        <v>116920.34530444001</v>
      </c>
      <c r="C2621" s="268">
        <f t="shared" si="27"/>
        <v>141326.47562804629</v>
      </c>
    </row>
    <row r="2622" spans="1:3" x14ac:dyDescent="0.25">
      <c r="A2622" s="263" t="s">
        <v>1979</v>
      </c>
      <c r="B2622" s="268">
        <f t="shared" si="27"/>
        <v>121215.01759837923</v>
      </c>
      <c r="C2622" s="268">
        <f t="shared" si="27"/>
        <v>146517.62433445366</v>
      </c>
    </row>
    <row r="2623" spans="1:3" x14ac:dyDescent="0.25">
      <c r="A2623" s="263" t="s">
        <v>1980</v>
      </c>
      <c r="B2623" s="268">
        <f t="shared" si="27"/>
        <v>125502.89022117534</v>
      </c>
      <c r="C2623" s="268">
        <f t="shared" si="27"/>
        <v>151700.55399604398</v>
      </c>
    </row>
    <row r="2624" spans="1:3" x14ac:dyDescent="0.25">
      <c r="A2624" s="263" t="s">
        <v>1981</v>
      </c>
      <c r="B2624" s="268">
        <f t="shared" si="27"/>
        <v>132110.81063797412</v>
      </c>
      <c r="C2624" s="268">
        <f t="shared" si="27"/>
        <v>159687.8217491894</v>
      </c>
    </row>
    <row r="2625" spans="1:3" x14ac:dyDescent="0.25">
      <c r="A2625" s="263" t="s">
        <v>1982</v>
      </c>
      <c r="B2625" s="268">
        <f t="shared" si="27"/>
        <v>137065.05103278742</v>
      </c>
      <c r="C2625" s="268">
        <f t="shared" si="27"/>
        <v>165676.21780284416</v>
      </c>
    </row>
    <row r="2626" spans="1:3" x14ac:dyDescent="0.25">
      <c r="A2626" s="263" t="s">
        <v>1983</v>
      </c>
      <c r="B2626" s="268">
        <f t="shared" si="27"/>
        <v>142023.37123028655</v>
      </c>
      <c r="C2626" s="268">
        <f t="shared" si="27"/>
        <v>171669.54528338919</v>
      </c>
    </row>
    <row r="2627" spans="1:3" x14ac:dyDescent="0.25">
      <c r="A2627" s="263" t="s">
        <v>1984</v>
      </c>
      <c r="B2627" s="268">
        <f t="shared" si="27"/>
        <v>146978.97155932849</v>
      </c>
      <c r="C2627" s="268">
        <f t="shared" si="27"/>
        <v>177659.58514600742</v>
      </c>
    </row>
    <row r="2628" spans="1:3" x14ac:dyDescent="0.25">
      <c r="A2628" s="263" t="s">
        <v>1985</v>
      </c>
      <c r="B2628" s="268">
        <f t="shared" si="27"/>
        <v>151930.49208568461</v>
      </c>
      <c r="C2628" s="268">
        <f t="shared" si="27"/>
        <v>183644.69358173542</v>
      </c>
    </row>
    <row r="2629" spans="1:3" x14ac:dyDescent="0.25">
      <c r="A2629" s="263" t="s">
        <v>1986</v>
      </c>
      <c r="B2629" s="268">
        <f t="shared" si="27"/>
        <v>156886.09241472653</v>
      </c>
      <c r="C2629" s="268">
        <f t="shared" si="27"/>
        <v>189634.73344435362</v>
      </c>
    </row>
    <row r="2630" spans="1:3" x14ac:dyDescent="0.25">
      <c r="A2630" s="263" t="s">
        <v>1987</v>
      </c>
      <c r="B2630" s="268">
        <f t="shared" si="27"/>
        <v>161833.5331383968</v>
      </c>
      <c r="C2630" s="268">
        <f t="shared" si="27"/>
        <v>195614.91045319143</v>
      </c>
    </row>
    <row r="2631" spans="1:3" x14ac:dyDescent="0.25">
      <c r="A2631" s="263" t="s">
        <v>1988</v>
      </c>
      <c r="B2631" s="268">
        <f t="shared" si="27"/>
        <v>166790.49340166731</v>
      </c>
      <c r="C2631" s="268">
        <f t="shared" si="27"/>
        <v>201606.59412477308</v>
      </c>
    </row>
    <row r="2632" spans="1:3" x14ac:dyDescent="0.25">
      <c r="A2632" s="263" t="s">
        <v>1989</v>
      </c>
      <c r="B2632" s="268">
        <f t="shared" si="27"/>
        <v>171746.09373070925</v>
      </c>
      <c r="C2632" s="268">
        <f t="shared" si="27"/>
        <v>207596.63398739128</v>
      </c>
    </row>
    <row r="2633" spans="1:3" x14ac:dyDescent="0.25">
      <c r="A2633" s="263" t="s">
        <v>1990</v>
      </c>
      <c r="B2633" s="268">
        <f t="shared" si="27"/>
        <v>176701.69405975117</v>
      </c>
      <c r="C2633" s="268">
        <f t="shared" si="27"/>
        <v>213586.67385000945</v>
      </c>
    </row>
    <row r="2634" spans="1:3" x14ac:dyDescent="0.25">
      <c r="A2634" s="263" t="s">
        <v>1991</v>
      </c>
      <c r="B2634" s="268">
        <f t="shared" si="27"/>
        <v>181650.49471765009</v>
      </c>
      <c r="C2634" s="268">
        <f t="shared" si="27"/>
        <v>219568.49466781074</v>
      </c>
    </row>
    <row r="2635" spans="1:3" x14ac:dyDescent="0.25">
      <c r="A2635" s="263" t="s">
        <v>1992</v>
      </c>
      <c r="B2635" s="268">
        <f t="shared" si="27"/>
        <v>186610.17484937786</v>
      </c>
      <c r="C2635" s="268">
        <f t="shared" si="27"/>
        <v>225563.4659573191</v>
      </c>
    </row>
    <row r="2636" spans="1:3" x14ac:dyDescent="0.25">
      <c r="A2636" s="263" t="s">
        <v>1993</v>
      </c>
      <c r="B2636" s="268">
        <f t="shared" si="27"/>
        <v>194866.33555124767</v>
      </c>
      <c r="C2636" s="268">
        <f t="shared" si="27"/>
        <v>235543.03017410156</v>
      </c>
    </row>
    <row r="2637" spans="1:3" x14ac:dyDescent="0.25">
      <c r="A2637" s="263" t="s">
        <v>1994</v>
      </c>
      <c r="B2637" s="268">
        <f t="shared" si="27"/>
        <v>201468.81623113196</v>
      </c>
      <c r="C2637" s="268">
        <f t="shared" si="27"/>
        <v>243523.72269139337</v>
      </c>
    </row>
    <row r="2638" spans="1:3" x14ac:dyDescent="0.25">
      <c r="A2638" s="263" t="s">
        <v>1995</v>
      </c>
      <c r="B2638" s="268">
        <f t="shared" si="27"/>
        <v>208076.73664793078</v>
      </c>
      <c r="C2638" s="268">
        <f t="shared" si="27"/>
        <v>251510.99044453882</v>
      </c>
    </row>
    <row r="2639" spans="1:3" x14ac:dyDescent="0.25">
      <c r="A2639" s="263" t="s">
        <v>1996</v>
      </c>
      <c r="B2639" s="268">
        <f t="shared" si="27"/>
        <v>214683.29713050093</v>
      </c>
      <c r="C2639" s="268">
        <f t="shared" si="27"/>
        <v>259496.61438872077</v>
      </c>
    </row>
    <row r="2640" spans="1:3" s="326" customFormat="1" ht="13.8" thickBot="1" x14ac:dyDescent="0.3">
      <c r="A2640" s="324" t="s">
        <v>1997</v>
      </c>
      <c r="B2640" s="325">
        <f t="shared" si="27"/>
        <v>251019.37978463675</v>
      </c>
      <c r="C2640" s="325">
        <f t="shared" si="27"/>
        <v>303417.5460817219</v>
      </c>
    </row>
    <row r="2641" spans="1:3" x14ac:dyDescent="0.25">
      <c r="A2641" s="263" t="s">
        <v>2006</v>
      </c>
      <c r="B2641" s="268">
        <f t="shared" ref="B2641:C2660" si="28">B2801</f>
        <v>0</v>
      </c>
      <c r="C2641" s="268">
        <f t="shared" si="28"/>
        <v>0</v>
      </c>
    </row>
    <row r="2642" spans="1:3" x14ac:dyDescent="0.25">
      <c r="A2642" s="263" t="s">
        <v>2007</v>
      </c>
      <c r="B2642" s="268">
        <f t="shared" si="28"/>
        <v>0</v>
      </c>
      <c r="C2642" s="268">
        <f t="shared" si="28"/>
        <v>0</v>
      </c>
    </row>
    <row r="2643" spans="1:3" x14ac:dyDescent="0.25">
      <c r="A2643" s="263" t="s">
        <v>2008</v>
      </c>
      <c r="B2643" s="268">
        <f t="shared" si="28"/>
        <v>0</v>
      </c>
      <c r="C2643" s="268">
        <f t="shared" si="28"/>
        <v>0</v>
      </c>
    </row>
    <row r="2644" spans="1:3" x14ac:dyDescent="0.25">
      <c r="A2644" s="264" t="s">
        <v>2009</v>
      </c>
      <c r="B2644" s="268">
        <f t="shared" si="28"/>
        <v>67694.860428941291</v>
      </c>
      <c r="C2644" s="268">
        <f t="shared" si="28"/>
        <v>81825.58833232816</v>
      </c>
    </row>
    <row r="2645" spans="1:3" x14ac:dyDescent="0.25">
      <c r="A2645" s="263" t="s">
        <v>2010</v>
      </c>
      <c r="B2645" s="268">
        <f t="shared" si="28"/>
        <v>69109.736000383418</v>
      </c>
      <c r="C2645" s="268">
        <f t="shared" si="28"/>
        <v>83535.807177846276</v>
      </c>
    </row>
    <row r="2646" spans="1:3" x14ac:dyDescent="0.25">
      <c r="A2646" s="263" t="s">
        <v>2011</v>
      </c>
      <c r="B2646" s="268">
        <f t="shared" si="28"/>
        <v>70537.095768044208</v>
      </c>
      <c r="C2646" s="268">
        <f t="shared" si="28"/>
        <v>85261.116189648368</v>
      </c>
    </row>
    <row r="2647" spans="1:3" x14ac:dyDescent="0.25">
      <c r="A2647" s="263" t="s">
        <v>2012</v>
      </c>
      <c r="B2647" s="268">
        <f t="shared" si="28"/>
        <v>72663.570523946968</v>
      </c>
      <c r="C2647" s="268">
        <f t="shared" si="28"/>
        <v>87831.474513353489</v>
      </c>
    </row>
    <row r="2648" spans="1:3" x14ac:dyDescent="0.25">
      <c r="A2648" s="263" t="s">
        <v>2013</v>
      </c>
      <c r="B2648" s="268">
        <f t="shared" si="28"/>
        <v>74089.543158694563</v>
      </c>
      <c r="C2648" s="268">
        <f t="shared" si="28"/>
        <v>89555.106840012944</v>
      </c>
    </row>
    <row r="2649" spans="1:3" x14ac:dyDescent="0.25">
      <c r="A2649" s="263" t="s">
        <v>2014</v>
      </c>
      <c r="B2649" s="268">
        <f t="shared" si="28"/>
        <v>75153.474103102533</v>
      </c>
      <c r="C2649" s="268">
        <f t="shared" si="28"/>
        <v>90841.124344436859</v>
      </c>
    </row>
    <row r="2650" spans="1:3" x14ac:dyDescent="0.25">
      <c r="A2650" s="263" t="s">
        <v>2015</v>
      </c>
      <c r="B2650" s="268">
        <f t="shared" si="28"/>
        <v>76584.995269502848</v>
      </c>
      <c r="C2650" s="268">
        <f t="shared" si="28"/>
        <v>92571.463411666948</v>
      </c>
    </row>
    <row r="2651" spans="1:3" x14ac:dyDescent="0.25">
      <c r="A2651" s="263" t="s">
        <v>2016</v>
      </c>
      <c r="B2651" s="268">
        <f t="shared" si="28"/>
        <v>78729.502753276931</v>
      </c>
      <c r="C2651" s="268">
        <f t="shared" si="28"/>
        <v>95163.618642226764</v>
      </c>
    </row>
    <row r="2652" spans="1:3" x14ac:dyDescent="0.25">
      <c r="A2652" s="263" t="s">
        <v>2017</v>
      </c>
      <c r="B2652" s="268">
        <f t="shared" si="28"/>
        <v>80874.010237051014</v>
      </c>
      <c r="C2652" s="268">
        <f t="shared" si="28"/>
        <v>97755.773872786536</v>
      </c>
    </row>
    <row r="2653" spans="1:3" x14ac:dyDescent="0.25">
      <c r="A2653" s="263" t="s">
        <v>2018</v>
      </c>
      <c r="B2653" s="268">
        <f t="shared" si="28"/>
        <v>83022.679119564636</v>
      </c>
      <c r="C2653" s="268">
        <f t="shared" si="28"/>
        <v>100352.95915877432</v>
      </c>
    </row>
    <row r="2654" spans="1:3" x14ac:dyDescent="0.25">
      <c r="A2654" s="263" t="s">
        <v>2019</v>
      </c>
      <c r="B2654" s="268">
        <f t="shared" si="28"/>
        <v>85165.799470425583</v>
      </c>
      <c r="C2654" s="268">
        <f t="shared" si="28"/>
        <v>102943.43770419146</v>
      </c>
    </row>
    <row r="2655" spans="1:3" x14ac:dyDescent="0.25">
      <c r="A2655" s="263" t="s">
        <v>2020</v>
      </c>
      <c r="B2655" s="268">
        <f t="shared" si="28"/>
        <v>88739.053854773621</v>
      </c>
      <c r="C2655" s="268">
        <f t="shared" si="28"/>
        <v>107262.57863169606</v>
      </c>
    </row>
    <row r="2656" spans="1:3" x14ac:dyDescent="0.25">
      <c r="A2656" s="263" t="s">
        <v>2021</v>
      </c>
      <c r="B2656" s="268">
        <f t="shared" si="28"/>
        <v>90884.948471460841</v>
      </c>
      <c r="C2656" s="268">
        <f t="shared" si="28"/>
        <v>109856.41054739847</v>
      </c>
    </row>
    <row r="2657" spans="1:3" x14ac:dyDescent="0.25">
      <c r="A2657" s="263" t="s">
        <v>2022</v>
      </c>
      <c r="B2657" s="268">
        <f t="shared" si="28"/>
        <v>92672.962796548061</v>
      </c>
      <c r="C2657" s="268">
        <f t="shared" si="28"/>
        <v>112017.65769629343</v>
      </c>
    </row>
    <row r="2658" spans="1:3" x14ac:dyDescent="0.25">
      <c r="A2658" s="263" t="s">
        <v>2023</v>
      </c>
      <c r="B2658" s="268">
        <f t="shared" si="28"/>
        <v>94456.815722895684</v>
      </c>
      <c r="C2658" s="268">
        <f t="shared" si="28"/>
        <v>114173.87478976033</v>
      </c>
    </row>
    <row r="2659" spans="1:3" x14ac:dyDescent="0.25">
      <c r="A2659" s="263" t="s">
        <v>2024</v>
      </c>
      <c r="B2659" s="268">
        <f t="shared" si="28"/>
        <v>95889.724022209208</v>
      </c>
      <c r="C2659" s="268">
        <f t="shared" si="28"/>
        <v>115905.89054213313</v>
      </c>
    </row>
    <row r="2660" spans="1:3" x14ac:dyDescent="0.25">
      <c r="A2660" s="263" t="s">
        <v>2025</v>
      </c>
      <c r="B2660" s="268">
        <f t="shared" si="28"/>
        <v>98745.830690443894</v>
      </c>
      <c r="C2660" s="268">
        <f t="shared" si="28"/>
        <v>119358.18525087996</v>
      </c>
    </row>
    <row r="2661" spans="1:3" x14ac:dyDescent="0.25">
      <c r="A2661" s="263" t="s">
        <v>2026</v>
      </c>
      <c r="B2661" s="268">
        <f t="shared" ref="B2661:C2680" si="29">B2821</f>
        <v>102326.02073935785</v>
      </c>
      <c r="C2661" s="268">
        <f t="shared" si="29"/>
        <v>123685.70960409788</v>
      </c>
    </row>
    <row r="2662" spans="1:3" x14ac:dyDescent="0.25">
      <c r="A2662" s="263" t="s">
        <v>2027</v>
      </c>
      <c r="B2662" s="268">
        <f t="shared" si="29"/>
        <v>106617.80997273239</v>
      </c>
      <c r="C2662" s="268">
        <f t="shared" si="29"/>
        <v>128873.37343550278</v>
      </c>
    </row>
    <row r="2663" spans="1:3" x14ac:dyDescent="0.25">
      <c r="A2663" s="263" t="s">
        <v>2028</v>
      </c>
      <c r="B2663" s="268">
        <f t="shared" si="29"/>
        <v>110191.06435708041</v>
      </c>
      <c r="C2663" s="268">
        <f t="shared" si="29"/>
        <v>133192.51436300733</v>
      </c>
    </row>
    <row r="2664" spans="1:3" x14ac:dyDescent="0.25">
      <c r="A2664" s="263" t="s">
        <v>2029</v>
      </c>
      <c r="B2664" s="268">
        <f t="shared" si="29"/>
        <v>112334.18470794134</v>
      </c>
      <c r="C2664" s="268">
        <f t="shared" si="29"/>
        <v>135782.99290842452</v>
      </c>
    </row>
    <row r="2665" spans="1:3" x14ac:dyDescent="0.25">
      <c r="A2665" s="263" t="s">
        <v>2030</v>
      </c>
      <c r="B2665" s="268">
        <f t="shared" si="29"/>
        <v>114477.30505880225</v>
      </c>
      <c r="C2665" s="268">
        <f t="shared" si="29"/>
        <v>138373.47145384163</v>
      </c>
    </row>
    <row r="2666" spans="1:3" x14ac:dyDescent="0.25">
      <c r="A2666" s="263" t="s">
        <v>2031</v>
      </c>
      <c r="B2666" s="268">
        <f t="shared" si="29"/>
        <v>116623.19967548951</v>
      </c>
      <c r="C2666" s="268">
        <f t="shared" si="29"/>
        <v>140967.30336954407</v>
      </c>
    </row>
    <row r="2667" spans="1:3" x14ac:dyDescent="0.25">
      <c r="A2667" s="263" t="s">
        <v>2032</v>
      </c>
      <c r="B2667" s="268">
        <f t="shared" si="29"/>
        <v>120913.60177595085</v>
      </c>
      <c r="C2667" s="268">
        <f t="shared" si="29"/>
        <v>146153.29051580635</v>
      </c>
    </row>
    <row r="2668" spans="1:3" x14ac:dyDescent="0.25">
      <c r="A2668" s="263" t="s">
        <v>2033</v>
      </c>
      <c r="B2668" s="268">
        <f t="shared" si="29"/>
        <v>125202.61674349906</v>
      </c>
      <c r="C2668" s="268">
        <f t="shared" si="29"/>
        <v>151337.60097692595</v>
      </c>
    </row>
    <row r="2669" spans="1:3" x14ac:dyDescent="0.25">
      <c r="A2669" s="263" t="s">
        <v>2034</v>
      </c>
      <c r="B2669" s="268">
        <f t="shared" si="29"/>
        <v>129491.63171104726</v>
      </c>
      <c r="C2669" s="268">
        <f t="shared" si="29"/>
        <v>156521.91143804559</v>
      </c>
    </row>
    <row r="2670" spans="1:3" x14ac:dyDescent="0.25">
      <c r="A2670" s="263" t="s">
        <v>2035</v>
      </c>
      <c r="B2670" s="268">
        <f t="shared" si="29"/>
        <v>134492.24586305601</v>
      </c>
      <c r="C2670" s="268">
        <f t="shared" si="29"/>
        <v>162566.36137735218</v>
      </c>
    </row>
    <row r="2671" spans="1:3" x14ac:dyDescent="0.25">
      <c r="A2671" s="263" t="s">
        <v>2036</v>
      </c>
      <c r="B2671" s="268">
        <f t="shared" si="29"/>
        <v>135210.78071208257</v>
      </c>
      <c r="C2671" s="268">
        <f t="shared" si="29"/>
        <v>163434.88428125254</v>
      </c>
    </row>
    <row r="2672" spans="1:3" x14ac:dyDescent="0.25">
      <c r="A2672" s="263" t="s">
        <v>2037</v>
      </c>
      <c r="B2672" s="268">
        <f t="shared" si="29"/>
        <v>139499.79567963071</v>
      </c>
      <c r="C2672" s="268">
        <f t="shared" si="29"/>
        <v>168619.19474237217</v>
      </c>
    </row>
    <row r="2673" spans="1:3" x14ac:dyDescent="0.25">
      <c r="A2673" s="263" t="s">
        <v>2038</v>
      </c>
      <c r="B2673" s="268">
        <f t="shared" si="29"/>
        <v>143797.13344465796</v>
      </c>
      <c r="C2673" s="268">
        <f t="shared" si="29"/>
        <v>173813.56531434777</v>
      </c>
    </row>
    <row r="2674" spans="1:3" x14ac:dyDescent="0.25">
      <c r="A2674" s="263" t="s">
        <v>2039</v>
      </c>
      <c r="B2674" s="268">
        <f t="shared" si="29"/>
        <v>148081.98701346663</v>
      </c>
      <c r="C2674" s="268">
        <f t="shared" si="29"/>
        <v>178992.84572003936</v>
      </c>
    </row>
    <row r="2675" spans="1:3" x14ac:dyDescent="0.25">
      <c r="A2675" s="263" t="s">
        <v>2040</v>
      </c>
      <c r="B2675" s="268">
        <f t="shared" si="29"/>
        <v>156658.62981564985</v>
      </c>
      <c r="C2675" s="268">
        <f t="shared" si="29"/>
        <v>189359.78995713592</v>
      </c>
    </row>
    <row r="2676" spans="1:3" x14ac:dyDescent="0.25">
      <c r="A2676" s="263" t="s">
        <v>2041</v>
      </c>
      <c r="B2676" s="268">
        <f t="shared" si="29"/>
        <v>159521.67214845042</v>
      </c>
      <c r="C2676" s="268">
        <f t="shared" si="29"/>
        <v>192820.46809159609</v>
      </c>
    </row>
    <row r="2677" spans="1:3" x14ac:dyDescent="0.25">
      <c r="A2677" s="263" t="s">
        <v>2042</v>
      </c>
      <c r="B2677" s="268">
        <f t="shared" si="29"/>
        <v>162381.94021542466</v>
      </c>
      <c r="C2677" s="268">
        <f t="shared" si="29"/>
        <v>196277.79285577094</v>
      </c>
    </row>
    <row r="2678" spans="1:3" x14ac:dyDescent="0.25">
      <c r="A2678" s="263" t="s">
        <v>2043</v>
      </c>
      <c r="B2678" s="268">
        <f t="shared" si="29"/>
        <v>165952.42033394636</v>
      </c>
      <c r="C2678" s="268">
        <f t="shared" si="29"/>
        <v>200593.58041299015</v>
      </c>
    </row>
    <row r="2679" spans="1:3" x14ac:dyDescent="0.25">
      <c r="A2679" s="263" t="s">
        <v>2044</v>
      </c>
      <c r="B2679" s="268">
        <f t="shared" si="29"/>
        <v>0</v>
      </c>
      <c r="C2679" s="268">
        <f t="shared" si="29"/>
        <v>0</v>
      </c>
    </row>
    <row r="2680" spans="1:3" x14ac:dyDescent="0.25">
      <c r="A2680" s="263" t="s">
        <v>2045</v>
      </c>
      <c r="B2680" s="268">
        <f t="shared" si="29"/>
        <v>179117.69881292424</v>
      </c>
      <c r="C2680" s="268">
        <f t="shared" si="29"/>
        <v>216506.99910202186</v>
      </c>
    </row>
    <row r="2681" spans="1:3" x14ac:dyDescent="0.25">
      <c r="A2681" s="263" t="s">
        <v>2046</v>
      </c>
      <c r="B2681" s="268">
        <f t="shared" ref="B2681:C2700" si="30">B2841</f>
        <v>182670.14620357467</v>
      </c>
      <c r="C2681" s="268">
        <f t="shared" si="30"/>
        <v>220800.98975238641</v>
      </c>
    </row>
    <row r="2682" spans="1:3" x14ac:dyDescent="0.25">
      <c r="A2682" s="263" t="s">
        <v>2047</v>
      </c>
      <c r="B2682" s="268">
        <f t="shared" si="30"/>
        <v>186222.59359422501</v>
      </c>
      <c r="C2682" s="268">
        <f t="shared" si="30"/>
        <v>225094.98040275107</v>
      </c>
    </row>
    <row r="2683" spans="1:3" x14ac:dyDescent="0.25">
      <c r="A2683" s="263" t="s">
        <v>2048</v>
      </c>
      <c r="B2683" s="268">
        <f t="shared" si="30"/>
        <v>0</v>
      </c>
      <c r="C2683" s="268">
        <f t="shared" si="30"/>
        <v>0</v>
      </c>
    </row>
    <row r="2684" spans="1:3" x14ac:dyDescent="0.25">
      <c r="A2684" s="263" t="s">
        <v>2049</v>
      </c>
      <c r="B2684" s="268">
        <f t="shared" si="30"/>
        <v>0</v>
      </c>
      <c r="C2684" s="268">
        <f t="shared" si="30"/>
        <v>0</v>
      </c>
    </row>
    <row r="2685" spans="1:3" x14ac:dyDescent="0.25">
      <c r="A2685" s="263" t="s">
        <v>2050</v>
      </c>
      <c r="B2685" s="268">
        <f t="shared" si="30"/>
        <v>0</v>
      </c>
      <c r="C2685" s="268">
        <f t="shared" si="30"/>
        <v>0</v>
      </c>
    </row>
    <row r="2686" spans="1:3" x14ac:dyDescent="0.25">
      <c r="A2686" s="263" t="s">
        <v>2051</v>
      </c>
      <c r="B2686" s="268">
        <f t="shared" si="30"/>
        <v>0</v>
      </c>
      <c r="C2686" s="268">
        <f t="shared" si="30"/>
        <v>0</v>
      </c>
    </row>
    <row r="2687" spans="1:3" x14ac:dyDescent="0.25">
      <c r="A2687" s="263" t="s">
        <v>2052</v>
      </c>
      <c r="B2687" s="268">
        <f t="shared" si="30"/>
        <v>0</v>
      </c>
      <c r="C2687" s="268">
        <f t="shared" si="30"/>
        <v>0</v>
      </c>
    </row>
    <row r="2688" spans="1:3" x14ac:dyDescent="0.25">
      <c r="A2688" s="263" t="s">
        <v>2053</v>
      </c>
      <c r="B2688" s="268">
        <f t="shared" si="30"/>
        <v>0</v>
      </c>
      <c r="C2688" s="268">
        <f t="shared" si="30"/>
        <v>0</v>
      </c>
    </row>
    <row r="2689" spans="1:3" x14ac:dyDescent="0.25">
      <c r="A2689" s="263" t="s">
        <v>2054</v>
      </c>
      <c r="B2689" s="268">
        <f t="shared" si="30"/>
        <v>0</v>
      </c>
      <c r="C2689" s="268">
        <f t="shared" si="30"/>
        <v>0</v>
      </c>
    </row>
    <row r="2690" spans="1:3" x14ac:dyDescent="0.25">
      <c r="A2690" s="263" t="s">
        <v>2055</v>
      </c>
      <c r="B2690" s="268">
        <f t="shared" si="30"/>
        <v>0</v>
      </c>
      <c r="C2690" s="268">
        <f t="shared" si="30"/>
        <v>0</v>
      </c>
    </row>
    <row r="2691" spans="1:3" x14ac:dyDescent="0.25">
      <c r="A2691" s="263" t="s">
        <v>2056</v>
      </c>
      <c r="B2691" s="268">
        <f t="shared" si="30"/>
        <v>0</v>
      </c>
      <c r="C2691" s="268">
        <f t="shared" si="30"/>
        <v>0</v>
      </c>
    </row>
    <row r="2692" spans="1:3" x14ac:dyDescent="0.25">
      <c r="A2692" s="263" t="s">
        <v>2057</v>
      </c>
      <c r="B2692" s="268">
        <f t="shared" si="30"/>
        <v>0</v>
      </c>
      <c r="C2692" s="268">
        <f t="shared" si="30"/>
        <v>0</v>
      </c>
    </row>
    <row r="2693" spans="1:3" x14ac:dyDescent="0.25">
      <c r="A2693" s="263" t="s">
        <v>2058</v>
      </c>
      <c r="B2693" s="268">
        <f t="shared" si="30"/>
        <v>0</v>
      </c>
      <c r="C2693" s="268">
        <f t="shared" si="30"/>
        <v>0</v>
      </c>
    </row>
    <row r="2694" spans="1:3" x14ac:dyDescent="0.25">
      <c r="A2694" s="263" t="s">
        <v>2059</v>
      </c>
      <c r="B2694" s="268">
        <f t="shared" si="30"/>
        <v>0</v>
      </c>
      <c r="C2694" s="268">
        <f t="shared" si="30"/>
        <v>0</v>
      </c>
    </row>
    <row r="2695" spans="1:3" x14ac:dyDescent="0.25">
      <c r="A2695" s="263" t="s">
        <v>2060</v>
      </c>
      <c r="B2695" s="268">
        <f t="shared" si="30"/>
        <v>0</v>
      </c>
      <c r="C2695" s="268">
        <f t="shared" si="30"/>
        <v>0</v>
      </c>
    </row>
    <row r="2696" spans="1:3" x14ac:dyDescent="0.25">
      <c r="A2696" s="263" t="s">
        <v>2061</v>
      </c>
      <c r="B2696" s="268">
        <f t="shared" si="30"/>
        <v>94331.973760709676</v>
      </c>
      <c r="C2696" s="268">
        <f t="shared" si="30"/>
        <v>114022.97312692058</v>
      </c>
    </row>
    <row r="2697" spans="1:3" x14ac:dyDescent="0.25">
      <c r="A2697" s="263" t="s">
        <v>2062</v>
      </c>
      <c r="B2697" s="268">
        <f t="shared" si="30"/>
        <v>99720.985128408473</v>
      </c>
      <c r="C2697" s="268">
        <f t="shared" si="30"/>
        <v>120536.89490617337</v>
      </c>
    </row>
    <row r="2698" spans="1:3" x14ac:dyDescent="0.25">
      <c r="A2698" s="263" t="s">
        <v>2063</v>
      </c>
      <c r="B2698" s="268">
        <f t="shared" si="30"/>
        <v>105109.99649610725</v>
      </c>
      <c r="C2698" s="268">
        <f t="shared" si="30"/>
        <v>127050.81668542614</v>
      </c>
    </row>
    <row r="2699" spans="1:3" x14ac:dyDescent="0.25">
      <c r="A2699" s="263" t="s">
        <v>2064</v>
      </c>
      <c r="B2699" s="268">
        <f t="shared" si="30"/>
        <v>110499.00786380607</v>
      </c>
      <c r="C2699" s="268">
        <f t="shared" si="30"/>
        <v>133564.73846467893</v>
      </c>
    </row>
    <row r="2700" spans="1:3" x14ac:dyDescent="0.25">
      <c r="A2700" s="263" t="s">
        <v>2065</v>
      </c>
      <c r="B2700" s="268">
        <f t="shared" si="30"/>
        <v>114883.73500236357</v>
      </c>
      <c r="C2700" s="268">
        <f t="shared" si="30"/>
        <v>138864.74020064241</v>
      </c>
    </row>
    <row r="2701" spans="1:3" x14ac:dyDescent="0.25">
      <c r="A2701" s="263" t="s">
        <v>2066</v>
      </c>
      <c r="B2701" s="268">
        <f t="shared" ref="B2701:C2720" si="31">B2861</f>
        <v>119258.75221052881</v>
      </c>
      <c r="C2701" s="268">
        <f t="shared" si="31"/>
        <v>144153.00514060722</v>
      </c>
    </row>
    <row r="2702" spans="1:3" x14ac:dyDescent="0.25">
      <c r="A2702" s="263" t="s">
        <v>2067</v>
      </c>
      <c r="B2702" s="268">
        <f t="shared" si="31"/>
        <v>123639.31795034684</v>
      </c>
      <c r="C2702" s="268">
        <f t="shared" si="31"/>
        <v>149447.97682114271</v>
      </c>
    </row>
    <row r="2703" spans="1:3" x14ac:dyDescent="0.25">
      <c r="A2703" s="263" t="s">
        <v>2068</v>
      </c>
      <c r="B2703" s="268">
        <f t="shared" si="31"/>
        <v>128012.94802559883</v>
      </c>
      <c r="C2703" s="268">
        <f t="shared" si="31"/>
        <v>154734.56507596484</v>
      </c>
    </row>
    <row r="2704" spans="1:3" x14ac:dyDescent="0.25">
      <c r="A2704" s="263" t="s">
        <v>2069</v>
      </c>
      <c r="B2704" s="268">
        <f t="shared" si="31"/>
        <v>134753.02685073361</v>
      </c>
      <c r="C2704" s="268">
        <f t="shared" si="31"/>
        <v>162881.57818417321</v>
      </c>
    </row>
    <row r="2705" spans="1:3" x14ac:dyDescent="0.25">
      <c r="A2705" s="263" t="s">
        <v>2070</v>
      </c>
      <c r="B2705" s="268">
        <f t="shared" si="31"/>
        <v>139806.3520534432</v>
      </c>
      <c r="C2705" s="268">
        <f t="shared" si="31"/>
        <v>168989.74215890106</v>
      </c>
    </row>
    <row r="2706" spans="1:3" x14ac:dyDescent="0.25">
      <c r="A2706" s="263" t="s">
        <v>2071</v>
      </c>
      <c r="B2706" s="268">
        <f t="shared" si="31"/>
        <v>144863.83865489229</v>
      </c>
      <c r="C2706" s="268">
        <f t="shared" si="31"/>
        <v>175102.93618905696</v>
      </c>
    </row>
    <row r="2707" spans="1:3" x14ac:dyDescent="0.25">
      <c r="A2707" s="263" t="s">
        <v>2072</v>
      </c>
      <c r="B2707" s="268">
        <f t="shared" si="31"/>
        <v>149918.55099051507</v>
      </c>
      <c r="C2707" s="268">
        <f t="shared" si="31"/>
        <v>181212.77684892758</v>
      </c>
    </row>
    <row r="2708" spans="1:3" x14ac:dyDescent="0.25">
      <c r="A2708" s="263" t="s">
        <v>2073</v>
      </c>
      <c r="B2708" s="268">
        <f t="shared" si="31"/>
        <v>154969.10192739833</v>
      </c>
      <c r="C2708" s="268">
        <f t="shared" si="31"/>
        <v>187317.58745337016</v>
      </c>
    </row>
    <row r="2709" spans="1:3" x14ac:dyDescent="0.25">
      <c r="A2709" s="263" t="s">
        <v>2074</v>
      </c>
      <c r="B2709" s="268">
        <f t="shared" si="31"/>
        <v>160023.81426302108</v>
      </c>
      <c r="C2709" s="268">
        <f t="shared" si="31"/>
        <v>193427.42811324075</v>
      </c>
    </row>
    <row r="2710" spans="1:3" x14ac:dyDescent="0.25">
      <c r="A2710" s="263" t="s">
        <v>2075</v>
      </c>
      <c r="B2710" s="268">
        <f t="shared" si="31"/>
        <v>165070.20380116475</v>
      </c>
      <c r="C2710" s="268">
        <f t="shared" si="31"/>
        <v>199527.20866225532</v>
      </c>
    </row>
    <row r="2711" spans="1:3" x14ac:dyDescent="0.25">
      <c r="A2711" s="263" t="s">
        <v>2076</v>
      </c>
      <c r="B2711" s="268">
        <f t="shared" si="31"/>
        <v>170126.30326970067</v>
      </c>
      <c r="C2711" s="268">
        <f t="shared" si="31"/>
        <v>205638.72600726856</v>
      </c>
    </row>
    <row r="2712" spans="1:3" x14ac:dyDescent="0.25">
      <c r="A2712" s="263" t="s">
        <v>2077</v>
      </c>
      <c r="B2712" s="268">
        <f t="shared" si="31"/>
        <v>175181.01560532342</v>
      </c>
      <c r="C2712" s="268">
        <f t="shared" si="31"/>
        <v>211748.56666713918</v>
      </c>
    </row>
    <row r="2713" spans="1:3" x14ac:dyDescent="0.25">
      <c r="A2713" s="263" t="s">
        <v>2078</v>
      </c>
      <c r="B2713" s="268">
        <f t="shared" si="31"/>
        <v>180235.72794094615</v>
      </c>
      <c r="C2713" s="268">
        <f t="shared" si="31"/>
        <v>217858.40732700963</v>
      </c>
    </row>
    <row r="2714" spans="1:3" x14ac:dyDescent="0.25">
      <c r="A2714" s="263" t="s">
        <v>2079</v>
      </c>
      <c r="B2714" s="268">
        <f t="shared" si="31"/>
        <v>185283.50461200307</v>
      </c>
      <c r="C2714" s="268">
        <f t="shared" si="31"/>
        <v>223959.86456116693</v>
      </c>
    </row>
    <row r="2715" spans="1:3" x14ac:dyDescent="0.25">
      <c r="A2715" s="263" t="s">
        <v>2080</v>
      </c>
      <c r="B2715" s="268">
        <f t="shared" si="31"/>
        <v>190342.37834636538</v>
      </c>
      <c r="C2715" s="268">
        <f t="shared" si="31"/>
        <v>230074.73527646551</v>
      </c>
    </row>
    <row r="2716" spans="1:3" x14ac:dyDescent="0.25">
      <c r="A2716" s="263" t="s">
        <v>2081</v>
      </c>
      <c r="B2716" s="268">
        <f t="shared" si="31"/>
        <v>198763.66226227258</v>
      </c>
      <c r="C2716" s="268">
        <f t="shared" si="31"/>
        <v>240253.89077758361</v>
      </c>
    </row>
    <row r="2717" spans="1:3" x14ac:dyDescent="0.25">
      <c r="A2717" s="263" t="s">
        <v>2082</v>
      </c>
      <c r="B2717" s="268">
        <f t="shared" si="31"/>
        <v>205498.19255575465</v>
      </c>
      <c r="C2717" s="268">
        <f t="shared" si="31"/>
        <v>248394.19714522129</v>
      </c>
    </row>
    <row r="2718" spans="1:3" x14ac:dyDescent="0.25">
      <c r="A2718" s="263" t="s">
        <v>2083</v>
      </c>
      <c r="B2718" s="268">
        <f t="shared" si="31"/>
        <v>212238.2713808894</v>
      </c>
      <c r="C2718" s="268">
        <f t="shared" si="31"/>
        <v>256541.21025342963</v>
      </c>
    </row>
    <row r="2719" spans="1:3" x14ac:dyDescent="0.25">
      <c r="A2719" s="263" t="s">
        <v>2084</v>
      </c>
      <c r="B2719" s="268">
        <f t="shared" si="31"/>
        <v>218976.96307311094</v>
      </c>
      <c r="C2719" s="268">
        <f t="shared" si="31"/>
        <v>264686.54667649523</v>
      </c>
    </row>
    <row r="2720" spans="1:3" x14ac:dyDescent="0.25">
      <c r="A2720" s="263" t="s">
        <v>2085</v>
      </c>
      <c r="B2720" s="268">
        <f t="shared" si="31"/>
        <v>256039.76738032958</v>
      </c>
      <c r="C2720" s="268">
        <f t="shared" si="31"/>
        <v>309485.89700335637</v>
      </c>
    </row>
    <row r="2721" spans="1:3" x14ac:dyDescent="0.25">
      <c r="A2721" s="263" t="s">
        <v>2086</v>
      </c>
      <c r="B2721" s="268">
        <f t="shared" ref="B2721:C2740" si="32">B2881</f>
        <v>0</v>
      </c>
      <c r="C2721" s="268">
        <f t="shared" si="32"/>
        <v>0</v>
      </c>
    </row>
    <row r="2722" spans="1:3" x14ac:dyDescent="0.25">
      <c r="A2722" s="263" t="s">
        <v>2087</v>
      </c>
      <c r="B2722" s="268">
        <f t="shared" si="32"/>
        <v>0</v>
      </c>
      <c r="C2722" s="268">
        <f t="shared" si="32"/>
        <v>0</v>
      </c>
    </row>
    <row r="2723" spans="1:3" x14ac:dyDescent="0.25">
      <c r="A2723" s="263" t="s">
        <v>2088</v>
      </c>
      <c r="B2723" s="268">
        <f t="shared" si="32"/>
        <v>0</v>
      </c>
      <c r="C2723" s="268">
        <f t="shared" si="32"/>
        <v>0</v>
      </c>
    </row>
    <row r="2724" spans="1:3" x14ac:dyDescent="0.25">
      <c r="A2724" s="264" t="s">
        <v>2089</v>
      </c>
      <c r="B2724" s="268">
        <f t="shared" si="32"/>
        <v>69048.757637520117</v>
      </c>
      <c r="C2724" s="268">
        <f t="shared" si="32"/>
        <v>83462.100098974741</v>
      </c>
    </row>
    <row r="2725" spans="1:3" x14ac:dyDescent="0.25">
      <c r="A2725" s="263" t="s">
        <v>2090</v>
      </c>
      <c r="B2725" s="268">
        <f t="shared" si="32"/>
        <v>70491.930720391116</v>
      </c>
      <c r="C2725" s="268">
        <f t="shared" si="32"/>
        <v>85206.523321403205</v>
      </c>
    </row>
    <row r="2726" spans="1:3" x14ac:dyDescent="0.25">
      <c r="A2726" s="263" t="s">
        <v>2091</v>
      </c>
      <c r="B2726" s="268">
        <f t="shared" si="32"/>
        <v>71947.837683405116</v>
      </c>
      <c r="C2726" s="268">
        <f t="shared" si="32"/>
        <v>86966.338513441355</v>
      </c>
    </row>
    <row r="2727" spans="1:3" x14ac:dyDescent="0.25">
      <c r="A2727" s="263" t="s">
        <v>2092</v>
      </c>
      <c r="B2727" s="268">
        <f t="shared" si="32"/>
        <v>74116.841934425916</v>
      </c>
      <c r="C2727" s="268">
        <f t="shared" si="32"/>
        <v>89588.104003620567</v>
      </c>
    </row>
    <row r="2728" spans="1:3" x14ac:dyDescent="0.25">
      <c r="A2728" s="263" t="s">
        <v>2093</v>
      </c>
      <c r="B2728" s="268">
        <f t="shared" si="32"/>
        <v>75571.334021868461</v>
      </c>
      <c r="C2728" s="268">
        <f t="shared" si="32"/>
        <v>91346.208976813214</v>
      </c>
    </row>
    <row r="2729" spans="1:3" x14ac:dyDescent="0.25">
      <c r="A2729" s="263" t="s">
        <v>2094</v>
      </c>
      <c r="B2729" s="268">
        <f t="shared" si="32"/>
        <v>76656.543585164589</v>
      </c>
      <c r="C2729" s="268">
        <f t="shared" si="32"/>
        <v>92657.946831325607</v>
      </c>
    </row>
    <row r="2730" spans="1:3" x14ac:dyDescent="0.25">
      <c r="A2730" s="263" t="s">
        <v>2095</v>
      </c>
      <c r="B2730" s="268">
        <f t="shared" si="32"/>
        <v>78116.695174892899</v>
      </c>
      <c r="C2730" s="268">
        <f t="shared" si="32"/>
        <v>94422.89267990028</v>
      </c>
    </row>
    <row r="2731" spans="1:3" x14ac:dyDescent="0.25">
      <c r="A2731" s="263" t="s">
        <v>2096</v>
      </c>
      <c r="B2731" s="268">
        <f t="shared" si="32"/>
        <v>80304.092808342481</v>
      </c>
      <c r="C2731" s="268">
        <f t="shared" si="32"/>
        <v>97066.891015071305</v>
      </c>
    </row>
    <row r="2732" spans="1:3" x14ac:dyDescent="0.25">
      <c r="A2732" s="263" t="s">
        <v>2097</v>
      </c>
      <c r="B2732" s="268">
        <f t="shared" si="32"/>
        <v>82491.490441792048</v>
      </c>
      <c r="C2732" s="268">
        <f t="shared" si="32"/>
        <v>99710.889350242287</v>
      </c>
    </row>
    <row r="2733" spans="1:3" x14ac:dyDescent="0.25">
      <c r="A2733" s="263" t="s">
        <v>2098</v>
      </c>
      <c r="B2733" s="268">
        <f t="shared" si="32"/>
        <v>84683.132701955969</v>
      </c>
      <c r="C2733" s="268">
        <f t="shared" si="32"/>
        <v>102360.01834194984</v>
      </c>
    </row>
    <row r="2734" spans="1:3" x14ac:dyDescent="0.25">
      <c r="A2734" s="263" t="s">
        <v>2099</v>
      </c>
      <c r="B2734" s="268">
        <f t="shared" si="32"/>
        <v>86869.115459834065</v>
      </c>
      <c r="C2734" s="268">
        <f t="shared" si="32"/>
        <v>105002.3064582753</v>
      </c>
    </row>
    <row r="2735" spans="1:3" x14ac:dyDescent="0.25">
      <c r="A2735" s="263" t="s">
        <v>2100</v>
      </c>
      <c r="B2735" s="268">
        <f t="shared" si="32"/>
        <v>90513.834931869103</v>
      </c>
      <c r="C2735" s="268">
        <f t="shared" si="32"/>
        <v>109407.83020433001</v>
      </c>
    </row>
    <row r="2736" spans="1:3" x14ac:dyDescent="0.25">
      <c r="A2736" s="263" t="s">
        <v>2101</v>
      </c>
      <c r="B2736" s="268">
        <f t="shared" si="32"/>
        <v>92702.647440890069</v>
      </c>
      <c r="C2736" s="268">
        <f t="shared" si="32"/>
        <v>112053.53875834642</v>
      </c>
    </row>
    <row r="2737" spans="1:3" x14ac:dyDescent="0.25">
      <c r="A2737" s="263" t="s">
        <v>2102</v>
      </c>
      <c r="B2737" s="268">
        <f t="shared" si="32"/>
        <v>94526.422052479029</v>
      </c>
      <c r="C2737" s="268">
        <f t="shared" si="32"/>
        <v>114258.01085021929</v>
      </c>
    </row>
    <row r="2738" spans="1:3" x14ac:dyDescent="0.25">
      <c r="A2738" s="263" t="s">
        <v>2103</v>
      </c>
      <c r="B2738" s="268">
        <f t="shared" si="32"/>
        <v>96345.952037353622</v>
      </c>
      <c r="C2738" s="268">
        <f t="shared" si="32"/>
        <v>116457.35228555553</v>
      </c>
    </row>
    <row r="2739" spans="1:3" x14ac:dyDescent="0.25">
      <c r="A2739" s="263" t="s">
        <v>2104</v>
      </c>
      <c r="B2739" s="268">
        <f t="shared" si="32"/>
        <v>97807.518502653358</v>
      </c>
      <c r="C2739" s="268">
        <f t="shared" si="32"/>
        <v>118224.0083529758</v>
      </c>
    </row>
    <row r="2740" spans="1:3" x14ac:dyDescent="0.25">
      <c r="A2740" s="263" t="s">
        <v>2105</v>
      </c>
      <c r="B2740" s="268">
        <f t="shared" si="32"/>
        <v>100720.74730425277</v>
      </c>
      <c r="C2740" s="268">
        <f t="shared" si="32"/>
        <v>121745.34895589757</v>
      </c>
    </row>
    <row r="2741" spans="1:3" x14ac:dyDescent="0.25">
      <c r="A2741" s="263" t="s">
        <v>2106</v>
      </c>
      <c r="B2741" s="268">
        <f t="shared" ref="B2741:C2760" si="33">B2901</f>
        <v>104372.54115414499</v>
      </c>
      <c r="C2741" s="268">
        <f t="shared" si="33"/>
        <v>126159.42379617982</v>
      </c>
    </row>
    <row r="2742" spans="1:3" x14ac:dyDescent="0.25">
      <c r="A2742" s="263" t="s">
        <v>2107</v>
      </c>
      <c r="B2742" s="268">
        <f t="shared" si="33"/>
        <v>108750.16617218703</v>
      </c>
      <c r="C2742" s="268">
        <f t="shared" si="33"/>
        <v>131450.84090421285</v>
      </c>
    </row>
    <row r="2743" spans="1:3" x14ac:dyDescent="0.25">
      <c r="A2743" s="263" t="s">
        <v>2108</v>
      </c>
      <c r="B2743" s="268">
        <f t="shared" si="33"/>
        <v>112394.88564422201</v>
      </c>
      <c r="C2743" s="268">
        <f t="shared" si="33"/>
        <v>135856.3646502675</v>
      </c>
    </row>
    <row r="2744" spans="1:3" x14ac:dyDescent="0.25">
      <c r="A2744" s="263" t="s">
        <v>2109</v>
      </c>
      <c r="B2744" s="268">
        <f t="shared" si="33"/>
        <v>114580.86840210018</v>
      </c>
      <c r="C2744" s="268">
        <f t="shared" si="33"/>
        <v>138498.652766593</v>
      </c>
    </row>
    <row r="2745" spans="1:3" x14ac:dyDescent="0.25">
      <c r="A2745" s="263" t="s">
        <v>2110</v>
      </c>
      <c r="B2745" s="268">
        <f t="shared" si="33"/>
        <v>116766.85115997829</v>
      </c>
      <c r="C2745" s="268">
        <f t="shared" si="33"/>
        <v>141140.94088291848</v>
      </c>
    </row>
    <row r="2746" spans="1:3" x14ac:dyDescent="0.25">
      <c r="A2746" s="263" t="s">
        <v>2111</v>
      </c>
      <c r="B2746" s="268">
        <f t="shared" si="33"/>
        <v>118955.66366899929</v>
      </c>
      <c r="C2746" s="268">
        <f t="shared" si="33"/>
        <v>143786.64943693494</v>
      </c>
    </row>
    <row r="2747" spans="1:3" x14ac:dyDescent="0.25">
      <c r="A2747" s="263" t="s">
        <v>2112</v>
      </c>
      <c r="B2747" s="268">
        <f t="shared" si="33"/>
        <v>123331.87381146989</v>
      </c>
      <c r="C2747" s="268">
        <f t="shared" si="33"/>
        <v>149076.35632612248</v>
      </c>
    </row>
    <row r="2748" spans="1:3" x14ac:dyDescent="0.25">
      <c r="A2748" s="263" t="s">
        <v>2113</v>
      </c>
      <c r="B2748" s="268">
        <f t="shared" si="33"/>
        <v>127706.66907836906</v>
      </c>
      <c r="C2748" s="268">
        <f t="shared" si="33"/>
        <v>154364.35299646447</v>
      </c>
    </row>
    <row r="2749" spans="1:3" x14ac:dyDescent="0.25">
      <c r="A2749" s="263" t="s">
        <v>2114</v>
      </c>
      <c r="B2749" s="268">
        <f t="shared" si="33"/>
        <v>132081.46434526821</v>
      </c>
      <c r="C2749" s="268">
        <f t="shared" si="33"/>
        <v>159652.34966680649</v>
      </c>
    </row>
    <row r="2750" spans="1:3" x14ac:dyDescent="0.25">
      <c r="A2750" s="263" t="s">
        <v>2115</v>
      </c>
      <c r="B2750" s="268">
        <f t="shared" si="33"/>
        <v>137182.09078031714</v>
      </c>
      <c r="C2750" s="268">
        <f t="shared" si="33"/>
        <v>165817.68860489922</v>
      </c>
    </row>
    <row r="2751" spans="1:3" x14ac:dyDescent="0.25">
      <c r="A2751" s="263" t="s">
        <v>2116</v>
      </c>
      <c r="B2751" s="268">
        <f t="shared" si="33"/>
        <v>137914.99632632418</v>
      </c>
      <c r="C2751" s="268">
        <f t="shared" si="33"/>
        <v>166703.58196687762</v>
      </c>
    </row>
    <row r="2752" spans="1:3" x14ac:dyDescent="0.25">
      <c r="A2752" s="263" t="s">
        <v>2117</v>
      </c>
      <c r="B2752" s="268">
        <f t="shared" si="33"/>
        <v>142289.79159322334</v>
      </c>
      <c r="C2752" s="268">
        <f t="shared" si="33"/>
        <v>171991.57863721962</v>
      </c>
    </row>
    <row r="2753" spans="1:3" x14ac:dyDescent="0.25">
      <c r="A2753" s="263" t="s">
        <v>2118</v>
      </c>
      <c r="B2753" s="268">
        <f t="shared" si="33"/>
        <v>146673.07611355119</v>
      </c>
      <c r="C2753" s="268">
        <f t="shared" si="33"/>
        <v>177289.83662063471</v>
      </c>
    </row>
    <row r="2754" spans="1:3" x14ac:dyDescent="0.25">
      <c r="A2754" s="263" t="s">
        <v>2119</v>
      </c>
      <c r="B2754" s="268">
        <f t="shared" si="33"/>
        <v>151043.62675373597</v>
      </c>
      <c r="C2754" s="268">
        <f t="shared" si="33"/>
        <v>182572.70263444015</v>
      </c>
    </row>
    <row r="2755" spans="1:3" x14ac:dyDescent="0.25">
      <c r="A2755" s="263" t="s">
        <v>2120</v>
      </c>
      <c r="B2755" s="268">
        <f t="shared" si="33"/>
        <v>159791.80241196285</v>
      </c>
      <c r="C2755" s="268">
        <f t="shared" si="33"/>
        <v>193146.98575627862</v>
      </c>
    </row>
    <row r="2756" spans="1:3" x14ac:dyDescent="0.25">
      <c r="A2756" s="263" t="s">
        <v>2121</v>
      </c>
      <c r="B2756" s="268">
        <f t="shared" si="33"/>
        <v>162712.10559141944</v>
      </c>
      <c r="C2756" s="268">
        <f t="shared" si="33"/>
        <v>196676.87745342802</v>
      </c>
    </row>
    <row r="2757" spans="1:3" x14ac:dyDescent="0.25">
      <c r="A2757" s="263" t="s">
        <v>2122</v>
      </c>
      <c r="B2757" s="268">
        <f t="shared" si="33"/>
        <v>165629.57901973312</v>
      </c>
      <c r="C2757" s="268">
        <f t="shared" si="33"/>
        <v>200203.34871288633</v>
      </c>
    </row>
    <row r="2758" spans="1:3" x14ac:dyDescent="0.25">
      <c r="A2758" s="263" t="s">
        <v>2123</v>
      </c>
      <c r="B2758" s="268">
        <f t="shared" si="33"/>
        <v>169271.46874062528</v>
      </c>
      <c r="C2758" s="268">
        <f t="shared" si="33"/>
        <v>204605.45202124995</v>
      </c>
    </row>
    <row r="2759" spans="1:3" x14ac:dyDescent="0.25">
      <c r="A2759" s="263" t="s">
        <v>2124</v>
      </c>
      <c r="B2759" s="268">
        <f t="shared" si="33"/>
        <v>0</v>
      </c>
      <c r="C2759" s="268">
        <f t="shared" si="33"/>
        <v>0</v>
      </c>
    </row>
    <row r="2760" spans="1:3" x14ac:dyDescent="0.25">
      <c r="A2760" s="263" t="s">
        <v>2125</v>
      </c>
      <c r="B2760" s="268">
        <f t="shared" si="33"/>
        <v>182700.05278918275</v>
      </c>
      <c r="C2760" s="268">
        <f t="shared" si="33"/>
        <v>220837.13908406234</v>
      </c>
    </row>
    <row r="2761" spans="1:3" x14ac:dyDescent="0.25">
      <c r="A2761" s="263" t="s">
        <v>2126</v>
      </c>
      <c r="B2761" s="268">
        <f t="shared" ref="B2761:C2780" si="34">B2921</f>
        <v>186323.5491276462</v>
      </c>
      <c r="C2761" s="268">
        <f t="shared" si="34"/>
        <v>225217.00954743422</v>
      </c>
    </row>
    <row r="2762" spans="1:3" x14ac:dyDescent="0.25">
      <c r="A2762" s="263" t="s">
        <v>2127</v>
      </c>
      <c r="B2762" s="268">
        <f t="shared" si="34"/>
        <v>189947.0454661095</v>
      </c>
      <c r="C2762" s="268">
        <f t="shared" si="34"/>
        <v>229596.88001080614</v>
      </c>
    </row>
    <row r="2763" spans="1:3" x14ac:dyDescent="0.25">
      <c r="A2763" s="263" t="s">
        <v>2128</v>
      </c>
      <c r="B2763" s="268">
        <f t="shared" si="34"/>
        <v>0</v>
      </c>
      <c r="C2763" s="268">
        <f t="shared" si="34"/>
        <v>0</v>
      </c>
    </row>
    <row r="2764" spans="1:3" x14ac:dyDescent="0.25">
      <c r="A2764" s="263" t="s">
        <v>2129</v>
      </c>
      <c r="B2764" s="268">
        <f t="shared" si="34"/>
        <v>0</v>
      </c>
      <c r="C2764" s="268">
        <f t="shared" si="34"/>
        <v>0</v>
      </c>
    </row>
    <row r="2765" spans="1:3" x14ac:dyDescent="0.25">
      <c r="A2765" s="263" t="s">
        <v>2130</v>
      </c>
      <c r="B2765" s="268">
        <f t="shared" si="34"/>
        <v>0</v>
      </c>
      <c r="C2765" s="268">
        <f t="shared" si="34"/>
        <v>0</v>
      </c>
    </row>
    <row r="2766" spans="1:3" x14ac:dyDescent="0.25">
      <c r="A2766" s="263" t="s">
        <v>2131</v>
      </c>
      <c r="B2766" s="268">
        <f t="shared" si="34"/>
        <v>0</v>
      </c>
      <c r="C2766" s="268">
        <f t="shared" si="34"/>
        <v>0</v>
      </c>
    </row>
    <row r="2767" spans="1:3" x14ac:dyDescent="0.25">
      <c r="A2767" s="263" t="s">
        <v>2132</v>
      </c>
      <c r="B2767" s="268">
        <f t="shared" si="34"/>
        <v>0</v>
      </c>
      <c r="C2767" s="268">
        <f t="shared" si="34"/>
        <v>0</v>
      </c>
    </row>
    <row r="2768" spans="1:3" x14ac:dyDescent="0.25">
      <c r="A2768" s="263" t="s">
        <v>2133</v>
      </c>
      <c r="B2768" s="268">
        <f t="shared" si="34"/>
        <v>0</v>
      </c>
      <c r="C2768" s="268">
        <f t="shared" si="34"/>
        <v>0</v>
      </c>
    </row>
    <row r="2769" spans="1:3" x14ac:dyDescent="0.25">
      <c r="A2769" s="263" t="s">
        <v>2134</v>
      </c>
      <c r="B2769" s="268">
        <f t="shared" si="34"/>
        <v>0</v>
      </c>
      <c r="C2769" s="268">
        <f t="shared" si="34"/>
        <v>0</v>
      </c>
    </row>
    <row r="2770" spans="1:3" x14ac:dyDescent="0.25">
      <c r="A2770" s="263" t="s">
        <v>2135</v>
      </c>
      <c r="B2770" s="268">
        <f t="shared" si="34"/>
        <v>0</v>
      </c>
      <c r="C2770" s="268">
        <f t="shared" si="34"/>
        <v>0</v>
      </c>
    </row>
    <row r="2771" spans="1:3" x14ac:dyDescent="0.25">
      <c r="A2771" s="263" t="s">
        <v>2136</v>
      </c>
      <c r="B2771" s="268">
        <f t="shared" si="34"/>
        <v>0</v>
      </c>
      <c r="C2771" s="268">
        <f t="shared" si="34"/>
        <v>0</v>
      </c>
    </row>
    <row r="2772" spans="1:3" x14ac:dyDescent="0.25">
      <c r="A2772" s="263" t="s">
        <v>2137</v>
      </c>
      <c r="B2772" s="268">
        <f t="shared" si="34"/>
        <v>0</v>
      </c>
      <c r="C2772" s="268">
        <f t="shared" si="34"/>
        <v>0</v>
      </c>
    </row>
    <row r="2773" spans="1:3" x14ac:dyDescent="0.25">
      <c r="A2773" s="263" t="s">
        <v>2138</v>
      </c>
      <c r="B2773" s="268">
        <f t="shared" si="34"/>
        <v>0</v>
      </c>
      <c r="C2773" s="268">
        <f t="shared" si="34"/>
        <v>0</v>
      </c>
    </row>
    <row r="2774" spans="1:3" x14ac:dyDescent="0.25">
      <c r="A2774" s="263" t="s">
        <v>2139</v>
      </c>
      <c r="B2774" s="268">
        <f t="shared" si="34"/>
        <v>0</v>
      </c>
      <c r="C2774" s="268">
        <f t="shared" si="34"/>
        <v>0</v>
      </c>
    </row>
    <row r="2775" spans="1:3" x14ac:dyDescent="0.25">
      <c r="A2775" s="263" t="s">
        <v>2140</v>
      </c>
      <c r="B2775" s="268">
        <f t="shared" si="34"/>
        <v>0</v>
      </c>
      <c r="C2775" s="268">
        <f t="shared" si="34"/>
        <v>0</v>
      </c>
    </row>
    <row r="2776" spans="1:3" x14ac:dyDescent="0.25">
      <c r="A2776" s="263" t="s">
        <v>2141</v>
      </c>
      <c r="B2776" s="268">
        <f t="shared" si="34"/>
        <v>96218.613235923884</v>
      </c>
      <c r="C2776" s="268">
        <f t="shared" si="34"/>
        <v>116303.432589459</v>
      </c>
    </row>
    <row r="2777" spans="1:3" x14ac:dyDescent="0.25">
      <c r="A2777" s="263" t="s">
        <v>2142</v>
      </c>
      <c r="B2777" s="268">
        <f t="shared" si="34"/>
        <v>101715.40483097664</v>
      </c>
      <c r="C2777" s="268">
        <f t="shared" si="34"/>
        <v>122947.63280429682</v>
      </c>
    </row>
    <row r="2778" spans="1:3" x14ac:dyDescent="0.25">
      <c r="A2778" s="263" t="s">
        <v>2143</v>
      </c>
      <c r="B2778" s="268">
        <f t="shared" si="34"/>
        <v>107212.1964260294</v>
      </c>
      <c r="C2778" s="268">
        <f t="shared" si="34"/>
        <v>129591.83301913466</v>
      </c>
    </row>
    <row r="2779" spans="1:3" x14ac:dyDescent="0.25">
      <c r="A2779" s="263" t="s">
        <v>2144</v>
      </c>
      <c r="B2779" s="268">
        <f t="shared" si="34"/>
        <v>112708.98802108219</v>
      </c>
      <c r="C2779" s="268">
        <f t="shared" si="34"/>
        <v>136236.03323397253</v>
      </c>
    </row>
    <row r="2780" spans="1:3" x14ac:dyDescent="0.25">
      <c r="A2780" s="263" t="s">
        <v>2145</v>
      </c>
      <c r="B2780" s="268">
        <f t="shared" si="34"/>
        <v>117181.40970241083</v>
      </c>
      <c r="C2780" s="268">
        <f t="shared" si="34"/>
        <v>141642.03500465525</v>
      </c>
    </row>
    <row r="2781" spans="1:3" x14ac:dyDescent="0.25">
      <c r="A2781" s="263" t="s">
        <v>2146</v>
      </c>
      <c r="B2781" s="268">
        <f t="shared" ref="B2781:C2800" si="35">B2941</f>
        <v>121643.92725473941</v>
      </c>
      <c r="C2781" s="268">
        <f t="shared" si="35"/>
        <v>147036.06524341938</v>
      </c>
    </row>
    <row r="2782" spans="1:3" x14ac:dyDescent="0.25">
      <c r="A2782" s="263" t="s">
        <v>2147</v>
      </c>
      <c r="B2782" s="268">
        <f t="shared" si="35"/>
        <v>126112.10430935374</v>
      </c>
      <c r="C2782" s="268">
        <f t="shared" si="35"/>
        <v>152436.9363575656</v>
      </c>
    </row>
    <row r="2783" spans="1:3" x14ac:dyDescent="0.25">
      <c r="A2783" s="263" t="s">
        <v>2148</v>
      </c>
      <c r="B2783" s="268">
        <f t="shared" si="35"/>
        <v>130573.20698611082</v>
      </c>
      <c r="C2783" s="268">
        <f t="shared" si="35"/>
        <v>157829.25637748415</v>
      </c>
    </row>
    <row r="2784" spans="1:3" x14ac:dyDescent="0.25">
      <c r="A2784" s="263" t="s">
        <v>2149</v>
      </c>
      <c r="B2784" s="268">
        <f t="shared" si="35"/>
        <v>137448.08738774832</v>
      </c>
      <c r="C2784" s="268">
        <f t="shared" si="35"/>
        <v>166139.20974785666</v>
      </c>
    </row>
    <row r="2785" spans="1:3" x14ac:dyDescent="0.25">
      <c r="A2785" s="263" t="s">
        <v>2150</v>
      </c>
      <c r="B2785" s="268">
        <f t="shared" si="35"/>
        <v>142602.47909451206</v>
      </c>
      <c r="C2785" s="268">
        <f t="shared" si="35"/>
        <v>172369.53700207907</v>
      </c>
    </row>
    <row r="2786" spans="1:3" x14ac:dyDescent="0.25">
      <c r="A2786" s="263" t="s">
        <v>2151</v>
      </c>
      <c r="B2786" s="268">
        <f t="shared" si="35"/>
        <v>147761.11542799015</v>
      </c>
      <c r="C2786" s="268">
        <f t="shared" si="35"/>
        <v>178604.9949128381</v>
      </c>
    </row>
    <row r="2787" spans="1:3" x14ac:dyDescent="0.25">
      <c r="A2787" s="263" t="s">
        <v>2152</v>
      </c>
      <c r="B2787" s="268">
        <f t="shared" si="35"/>
        <v>152916.92201032536</v>
      </c>
      <c r="C2787" s="268">
        <f t="shared" si="35"/>
        <v>184837.03238590609</v>
      </c>
    </row>
    <row r="2788" spans="1:3" x14ac:dyDescent="0.25">
      <c r="A2788" s="263" t="s">
        <v>2153</v>
      </c>
      <c r="B2788" s="268">
        <f t="shared" si="35"/>
        <v>158068.48396594625</v>
      </c>
      <c r="C2788" s="268">
        <f t="shared" si="35"/>
        <v>191063.93920243753</v>
      </c>
    </row>
    <row r="2789" spans="1:3" x14ac:dyDescent="0.25">
      <c r="A2789" s="263" t="s">
        <v>2154</v>
      </c>
      <c r="B2789" s="268">
        <f t="shared" si="35"/>
        <v>163224.29054828154</v>
      </c>
      <c r="C2789" s="268">
        <f t="shared" si="35"/>
        <v>197295.97667550555</v>
      </c>
    </row>
    <row r="2790" spans="1:3" x14ac:dyDescent="0.25">
      <c r="A2790" s="263" t="s">
        <v>2155</v>
      </c>
      <c r="B2790" s="268">
        <f t="shared" si="35"/>
        <v>168371.60787718807</v>
      </c>
      <c r="C2790" s="268">
        <f t="shared" si="35"/>
        <v>203517.7528355004</v>
      </c>
    </row>
    <row r="2791" spans="1:3" x14ac:dyDescent="0.25">
      <c r="A2791" s="263" t="s">
        <v>2156</v>
      </c>
      <c r="B2791" s="268">
        <f t="shared" si="35"/>
        <v>173528.82933509475</v>
      </c>
      <c r="C2791" s="268">
        <f t="shared" si="35"/>
        <v>209751.50052741391</v>
      </c>
    </row>
    <row r="2792" spans="1:3" x14ac:dyDescent="0.25">
      <c r="A2792" s="263" t="s">
        <v>2157</v>
      </c>
      <c r="B2792" s="268">
        <f t="shared" si="35"/>
        <v>178684.63591742993</v>
      </c>
      <c r="C2792" s="268">
        <f t="shared" si="35"/>
        <v>215983.53800048193</v>
      </c>
    </row>
    <row r="2793" spans="1:3" x14ac:dyDescent="0.25">
      <c r="A2793" s="263" t="s">
        <v>2158</v>
      </c>
      <c r="B2793" s="268">
        <f t="shared" si="35"/>
        <v>183840.44249976511</v>
      </c>
      <c r="C2793" s="268">
        <f t="shared" si="35"/>
        <v>222215.57547354986</v>
      </c>
    </row>
    <row r="2794" spans="1:3" x14ac:dyDescent="0.25">
      <c r="A2794" s="263" t="s">
        <v>2159</v>
      </c>
      <c r="B2794" s="268">
        <f t="shared" si="35"/>
        <v>188989.17470424314</v>
      </c>
      <c r="C2794" s="268">
        <f t="shared" si="35"/>
        <v>228439.06185239027</v>
      </c>
    </row>
    <row r="2795" spans="1:3" x14ac:dyDescent="0.25">
      <c r="A2795" s="263" t="s">
        <v>2160</v>
      </c>
      <c r="B2795" s="268">
        <f t="shared" si="35"/>
        <v>194149.2259132927</v>
      </c>
      <c r="C2795" s="268">
        <f t="shared" si="35"/>
        <v>234676.22998199484</v>
      </c>
    </row>
    <row r="2796" spans="1:3" x14ac:dyDescent="0.25">
      <c r="A2796" s="263" t="s">
        <v>2161</v>
      </c>
      <c r="B2796" s="268">
        <f t="shared" si="35"/>
        <v>202738.93550751804</v>
      </c>
      <c r="C2796" s="268">
        <f t="shared" si="35"/>
        <v>245058.9685931353</v>
      </c>
    </row>
    <row r="2797" spans="1:3" x14ac:dyDescent="0.25">
      <c r="A2797" s="263" t="s">
        <v>2162</v>
      </c>
      <c r="B2797" s="268">
        <f t="shared" si="35"/>
        <v>209608.15640686973</v>
      </c>
      <c r="C2797" s="268">
        <f t="shared" si="35"/>
        <v>253362.08108812571</v>
      </c>
    </row>
    <row r="2798" spans="1:3" x14ac:dyDescent="0.25">
      <c r="A2798" s="263" t="s">
        <v>2163</v>
      </c>
      <c r="B2798" s="268">
        <f t="shared" si="35"/>
        <v>216483.0368085072</v>
      </c>
      <c r="C2798" s="268">
        <f t="shared" si="35"/>
        <v>261672.03445849821</v>
      </c>
    </row>
    <row r="2799" spans="1:3" x14ac:dyDescent="0.25">
      <c r="A2799" s="263" t="s">
        <v>2164</v>
      </c>
      <c r="B2799" s="268">
        <f t="shared" si="35"/>
        <v>223356.50233457313</v>
      </c>
      <c r="C2799" s="268">
        <f t="shared" si="35"/>
        <v>269980.27761002514</v>
      </c>
    </row>
    <row r="2800" spans="1:3" x14ac:dyDescent="0.25">
      <c r="A2800" s="327" t="s">
        <v>2165</v>
      </c>
      <c r="B2800" s="328">
        <f t="shared" si="35"/>
        <v>261160.56272793614</v>
      </c>
      <c r="C2800" s="328">
        <f t="shared" si="35"/>
        <v>315675.61494342354</v>
      </c>
    </row>
    <row r="2801" spans="1:3" x14ac:dyDescent="0.25">
      <c r="A2801" s="263" t="s">
        <v>2166</v>
      </c>
      <c r="B2801" s="268">
        <f>'2026'!L6</f>
        <v>0</v>
      </c>
      <c r="C2801" s="268">
        <f>'2026 (Cas)'!J8</f>
        <v>0</v>
      </c>
    </row>
    <row r="2802" spans="1:3" x14ac:dyDescent="0.25">
      <c r="A2802" s="263" t="s">
        <v>2167</v>
      </c>
      <c r="B2802" s="268">
        <f>'2026'!L7</f>
        <v>0</v>
      </c>
      <c r="C2802" s="268">
        <f>'2026 (Cas)'!J9</f>
        <v>0</v>
      </c>
    </row>
    <row r="2803" spans="1:3" x14ac:dyDescent="0.25">
      <c r="A2803" s="263" t="s">
        <v>2168</v>
      </c>
      <c r="B2803" s="268">
        <f>'2026'!L8</f>
        <v>0</v>
      </c>
      <c r="C2803" s="268">
        <f>'2026 (Cas)'!J10</f>
        <v>0</v>
      </c>
    </row>
    <row r="2804" spans="1:3" x14ac:dyDescent="0.25">
      <c r="A2804" s="264" t="s">
        <v>2169</v>
      </c>
      <c r="B2804" s="268">
        <f>'2026'!L9</f>
        <v>67694.860428941291</v>
      </c>
      <c r="C2804" s="268">
        <f>'2026 (Cas)'!J11</f>
        <v>81825.58833232816</v>
      </c>
    </row>
    <row r="2805" spans="1:3" x14ac:dyDescent="0.25">
      <c r="A2805" s="263" t="s">
        <v>2170</v>
      </c>
      <c r="B2805" s="268">
        <f>'2026'!L10</f>
        <v>69109.736000383418</v>
      </c>
      <c r="C2805" s="268">
        <f>'2026 (Cas)'!J12</f>
        <v>83535.807177846276</v>
      </c>
    </row>
    <row r="2806" spans="1:3" x14ac:dyDescent="0.25">
      <c r="A2806" s="263" t="s">
        <v>2171</v>
      </c>
      <c r="B2806" s="268">
        <f>'2026'!L11</f>
        <v>70537.095768044208</v>
      </c>
      <c r="C2806" s="268">
        <f>'2026 (Cas)'!J13</f>
        <v>85261.116189648368</v>
      </c>
    </row>
    <row r="2807" spans="1:3" x14ac:dyDescent="0.25">
      <c r="A2807" s="263" t="s">
        <v>2172</v>
      </c>
      <c r="B2807" s="268">
        <f>'2026'!L12</f>
        <v>72663.570523946968</v>
      </c>
      <c r="C2807" s="268">
        <f>'2026 (Cas)'!J14</f>
        <v>87831.474513353489</v>
      </c>
    </row>
    <row r="2808" spans="1:3" x14ac:dyDescent="0.25">
      <c r="A2808" s="263" t="s">
        <v>2173</v>
      </c>
      <c r="B2808" s="268">
        <f>'2026'!L13</f>
        <v>74089.543158694563</v>
      </c>
      <c r="C2808" s="268">
        <f>'2026 (Cas)'!J15</f>
        <v>89555.106840012944</v>
      </c>
    </row>
    <row r="2809" spans="1:3" x14ac:dyDescent="0.25">
      <c r="A2809" s="263" t="s">
        <v>2174</v>
      </c>
      <c r="B2809" s="268">
        <f>'2026'!L14</f>
        <v>75153.474103102533</v>
      </c>
      <c r="C2809" s="268">
        <f>'2026 (Cas)'!J16</f>
        <v>90841.124344436859</v>
      </c>
    </row>
    <row r="2810" spans="1:3" x14ac:dyDescent="0.25">
      <c r="A2810" s="263" t="s">
        <v>2175</v>
      </c>
      <c r="B2810" s="268">
        <f>'2026'!L15</f>
        <v>76584.995269502848</v>
      </c>
      <c r="C2810" s="268">
        <f>'2026 (Cas)'!J17</f>
        <v>92571.463411666948</v>
      </c>
    </row>
    <row r="2811" spans="1:3" x14ac:dyDescent="0.25">
      <c r="A2811" s="263" t="s">
        <v>2176</v>
      </c>
      <c r="B2811" s="268">
        <f>'2026'!L16</f>
        <v>78729.502753276931</v>
      </c>
      <c r="C2811" s="268">
        <f>'2026 (Cas)'!J18</f>
        <v>95163.618642226764</v>
      </c>
    </row>
    <row r="2812" spans="1:3" x14ac:dyDescent="0.25">
      <c r="A2812" s="263" t="s">
        <v>2177</v>
      </c>
      <c r="B2812" s="268">
        <f>'2026'!L17</f>
        <v>80874.010237051014</v>
      </c>
      <c r="C2812" s="268">
        <f>'2026 (Cas)'!J19</f>
        <v>97755.773872786536</v>
      </c>
    </row>
    <row r="2813" spans="1:3" x14ac:dyDescent="0.25">
      <c r="A2813" s="263" t="s">
        <v>2178</v>
      </c>
      <c r="B2813" s="268">
        <f>'2026'!L18</f>
        <v>83022.679119564636</v>
      </c>
      <c r="C2813" s="268">
        <f>'2026 (Cas)'!J20</f>
        <v>100352.95915877432</v>
      </c>
    </row>
    <row r="2814" spans="1:3" x14ac:dyDescent="0.25">
      <c r="A2814" s="263" t="s">
        <v>2179</v>
      </c>
      <c r="B2814" s="268">
        <f>'2026'!L19</f>
        <v>85165.799470425583</v>
      </c>
      <c r="C2814" s="268">
        <f>'2026 (Cas)'!J21</f>
        <v>102943.43770419146</v>
      </c>
    </row>
    <row r="2815" spans="1:3" x14ac:dyDescent="0.25">
      <c r="A2815" s="263" t="s">
        <v>2180</v>
      </c>
      <c r="B2815" s="268">
        <f>'2026'!L20</f>
        <v>88739.053854773621</v>
      </c>
      <c r="C2815" s="268">
        <f>'2026 (Cas)'!J22</f>
        <v>107262.57863169606</v>
      </c>
    </row>
    <row r="2816" spans="1:3" x14ac:dyDescent="0.25">
      <c r="A2816" s="263" t="s">
        <v>2181</v>
      </c>
      <c r="B2816" s="268">
        <f>'2026'!L21</f>
        <v>90884.948471460841</v>
      </c>
      <c r="C2816" s="268">
        <f>'2026 (Cas)'!J23</f>
        <v>109856.41054739847</v>
      </c>
    </row>
    <row r="2817" spans="1:3" x14ac:dyDescent="0.25">
      <c r="A2817" s="263" t="s">
        <v>2182</v>
      </c>
      <c r="B2817" s="268">
        <f>'2026'!L22</f>
        <v>92672.962796548061</v>
      </c>
      <c r="C2817" s="268">
        <f>'2026 (Cas)'!J24</f>
        <v>112017.65769629343</v>
      </c>
    </row>
    <row r="2818" spans="1:3" x14ac:dyDescent="0.25">
      <c r="A2818" s="263" t="s">
        <v>2183</v>
      </c>
      <c r="B2818" s="268">
        <f>'2026'!L23</f>
        <v>94456.815722895684</v>
      </c>
      <c r="C2818" s="268">
        <f>'2026 (Cas)'!J25</f>
        <v>114173.87478976033</v>
      </c>
    </row>
    <row r="2819" spans="1:3" x14ac:dyDescent="0.25">
      <c r="A2819" s="263" t="s">
        <v>2184</v>
      </c>
      <c r="B2819" s="268">
        <f>'2026'!L24</f>
        <v>95889.724022209208</v>
      </c>
      <c r="C2819" s="268">
        <f>'2026 (Cas)'!J26</f>
        <v>115905.89054213313</v>
      </c>
    </row>
    <row r="2820" spans="1:3" x14ac:dyDescent="0.25">
      <c r="A2820" s="263" t="s">
        <v>2185</v>
      </c>
      <c r="B2820" s="268">
        <f>'2026'!L25</f>
        <v>98745.830690443894</v>
      </c>
      <c r="C2820" s="268">
        <f>'2026 (Cas)'!J27</f>
        <v>119358.18525087996</v>
      </c>
    </row>
    <row r="2821" spans="1:3" x14ac:dyDescent="0.25">
      <c r="A2821" s="263" t="s">
        <v>2186</v>
      </c>
      <c r="B2821" s="268">
        <f>'2026'!L26</f>
        <v>102326.02073935785</v>
      </c>
      <c r="C2821" s="268">
        <f>'2026 (Cas)'!J28</f>
        <v>123685.70960409788</v>
      </c>
    </row>
    <row r="2822" spans="1:3" x14ac:dyDescent="0.25">
      <c r="A2822" s="263" t="s">
        <v>2187</v>
      </c>
      <c r="B2822" s="268">
        <f>'2026'!L27</f>
        <v>106617.80997273239</v>
      </c>
      <c r="C2822" s="268">
        <f>'2026 (Cas)'!J29</f>
        <v>128873.37343550278</v>
      </c>
    </row>
    <row r="2823" spans="1:3" x14ac:dyDescent="0.25">
      <c r="A2823" s="263" t="s">
        <v>2188</v>
      </c>
      <c r="B2823" s="268">
        <f>'2026'!L28</f>
        <v>110191.06435708041</v>
      </c>
      <c r="C2823" s="268">
        <f>'2026 (Cas)'!J30</f>
        <v>133192.51436300733</v>
      </c>
    </row>
    <row r="2824" spans="1:3" x14ac:dyDescent="0.25">
      <c r="A2824" s="263" t="s">
        <v>2189</v>
      </c>
      <c r="B2824" s="268">
        <f>'2026'!L29</f>
        <v>112334.18470794134</v>
      </c>
      <c r="C2824" s="268">
        <f>'2026 (Cas)'!J31</f>
        <v>135782.99290842452</v>
      </c>
    </row>
    <row r="2825" spans="1:3" x14ac:dyDescent="0.25">
      <c r="A2825" s="263" t="s">
        <v>2190</v>
      </c>
      <c r="B2825" s="268">
        <f>'2026'!L30</f>
        <v>114477.30505880225</v>
      </c>
      <c r="C2825" s="268">
        <f>'2026 (Cas)'!J32</f>
        <v>138373.47145384163</v>
      </c>
    </row>
    <row r="2826" spans="1:3" x14ac:dyDescent="0.25">
      <c r="A2826" s="263" t="s">
        <v>2191</v>
      </c>
      <c r="B2826" s="268">
        <f>'2026'!L31</f>
        <v>116623.19967548951</v>
      </c>
      <c r="C2826" s="268">
        <f>'2026 (Cas)'!J33</f>
        <v>140967.30336954407</v>
      </c>
    </row>
    <row r="2827" spans="1:3" x14ac:dyDescent="0.25">
      <c r="A2827" s="263" t="s">
        <v>2192</v>
      </c>
      <c r="B2827" s="268">
        <f>'2026'!L32</f>
        <v>120913.60177595085</v>
      </c>
      <c r="C2827" s="268">
        <f>'2026 (Cas)'!J34</f>
        <v>146153.29051580635</v>
      </c>
    </row>
    <row r="2828" spans="1:3" x14ac:dyDescent="0.25">
      <c r="A2828" s="263" t="s">
        <v>2193</v>
      </c>
      <c r="B2828" s="268">
        <f>'2026'!L33</f>
        <v>125202.61674349906</v>
      </c>
      <c r="C2828" s="268">
        <f>'2026 (Cas)'!J35</f>
        <v>151337.60097692595</v>
      </c>
    </row>
    <row r="2829" spans="1:3" x14ac:dyDescent="0.25">
      <c r="A2829" s="263" t="s">
        <v>2194</v>
      </c>
      <c r="B2829" s="268">
        <f>'2026'!L34</f>
        <v>129491.63171104726</v>
      </c>
      <c r="C2829" s="268">
        <f>'2026 (Cas)'!J36</f>
        <v>156521.91143804559</v>
      </c>
    </row>
    <row r="2830" spans="1:3" x14ac:dyDescent="0.25">
      <c r="A2830" s="263" t="s">
        <v>2195</v>
      </c>
      <c r="B2830" s="268">
        <f>'2026'!L35</f>
        <v>134492.24586305601</v>
      </c>
      <c r="C2830" s="268">
        <f>'2026 (Cas)'!J37</f>
        <v>162566.36137735218</v>
      </c>
    </row>
    <row r="2831" spans="1:3" x14ac:dyDescent="0.25">
      <c r="A2831" s="263" t="s">
        <v>2196</v>
      </c>
      <c r="B2831" s="268">
        <f>'2026'!L36</f>
        <v>135210.78071208257</v>
      </c>
      <c r="C2831" s="268">
        <f>'2026 (Cas)'!J38</f>
        <v>163434.88428125254</v>
      </c>
    </row>
    <row r="2832" spans="1:3" x14ac:dyDescent="0.25">
      <c r="A2832" s="263" t="s">
        <v>2197</v>
      </c>
      <c r="B2832" s="268">
        <f>'2026'!L37</f>
        <v>139499.79567963071</v>
      </c>
      <c r="C2832" s="268">
        <f>'2026 (Cas)'!J39</f>
        <v>168619.19474237217</v>
      </c>
    </row>
    <row r="2833" spans="1:3" x14ac:dyDescent="0.25">
      <c r="A2833" s="263" t="s">
        <v>2198</v>
      </c>
      <c r="B2833" s="268">
        <f>'2026'!L38</f>
        <v>143797.13344465796</v>
      </c>
      <c r="C2833" s="268">
        <f>'2026 (Cas)'!J40</f>
        <v>173813.56531434777</v>
      </c>
    </row>
    <row r="2834" spans="1:3" x14ac:dyDescent="0.25">
      <c r="A2834" s="263" t="s">
        <v>2199</v>
      </c>
      <c r="B2834" s="268">
        <f>'2026'!L39</f>
        <v>148081.98701346663</v>
      </c>
      <c r="C2834" s="268">
        <f>'2026 (Cas)'!J41</f>
        <v>178992.84572003936</v>
      </c>
    </row>
    <row r="2835" spans="1:3" x14ac:dyDescent="0.25">
      <c r="A2835" s="263" t="s">
        <v>2200</v>
      </c>
      <c r="B2835" s="268">
        <f>'2026'!L40</f>
        <v>156658.62981564985</v>
      </c>
      <c r="C2835" s="268">
        <f>'2026 (Cas)'!J42</f>
        <v>189359.78995713592</v>
      </c>
    </row>
    <row r="2836" spans="1:3" x14ac:dyDescent="0.25">
      <c r="A2836" s="263" t="s">
        <v>2201</v>
      </c>
      <c r="B2836" s="268">
        <f>'2026'!L41</f>
        <v>159521.67214845042</v>
      </c>
      <c r="C2836" s="268">
        <f>'2026 (Cas)'!J43</f>
        <v>192820.46809159609</v>
      </c>
    </row>
    <row r="2837" spans="1:3" x14ac:dyDescent="0.25">
      <c r="A2837" s="263" t="s">
        <v>2202</v>
      </c>
      <c r="B2837" s="268">
        <f>'2026'!L42</f>
        <v>162381.94021542466</v>
      </c>
      <c r="C2837" s="268">
        <f>'2026 (Cas)'!J44</f>
        <v>196277.79285577094</v>
      </c>
    </row>
    <row r="2838" spans="1:3" x14ac:dyDescent="0.25">
      <c r="A2838" s="263" t="s">
        <v>2203</v>
      </c>
      <c r="B2838" s="268">
        <f>'2026'!L43</f>
        <v>165952.42033394636</v>
      </c>
      <c r="C2838" s="268">
        <f>'2026 (Cas)'!J45</f>
        <v>200593.58041299015</v>
      </c>
    </row>
    <row r="2839" spans="1:3" x14ac:dyDescent="0.25">
      <c r="A2839" s="263" t="s">
        <v>2204</v>
      </c>
      <c r="B2839" s="268">
        <f>'2026'!L44</f>
        <v>0</v>
      </c>
      <c r="C2839" s="268">
        <f>'2026 (Cas)'!J46</f>
        <v>0</v>
      </c>
    </row>
    <row r="2840" spans="1:3" x14ac:dyDescent="0.25">
      <c r="A2840" s="263" t="s">
        <v>2205</v>
      </c>
      <c r="B2840" s="268">
        <f>'2026'!L45</f>
        <v>179117.69881292424</v>
      </c>
      <c r="C2840" s="268">
        <f>'2026 (Cas)'!J47</f>
        <v>216506.99910202186</v>
      </c>
    </row>
    <row r="2841" spans="1:3" x14ac:dyDescent="0.25">
      <c r="A2841" s="263" t="s">
        <v>2206</v>
      </c>
      <c r="B2841" s="268">
        <f>'2026'!L46</f>
        <v>182670.14620357467</v>
      </c>
      <c r="C2841" s="268">
        <f>'2026 (Cas)'!J48</f>
        <v>220800.98975238641</v>
      </c>
    </row>
    <row r="2842" spans="1:3" x14ac:dyDescent="0.25">
      <c r="A2842" s="263" t="s">
        <v>2207</v>
      </c>
      <c r="B2842" s="268">
        <f>'2026'!L47</f>
        <v>186222.59359422501</v>
      </c>
      <c r="C2842" s="268">
        <f>'2026 (Cas)'!J49</f>
        <v>225094.98040275107</v>
      </c>
    </row>
    <row r="2843" spans="1:3" x14ac:dyDescent="0.25">
      <c r="A2843" s="263" t="s">
        <v>2208</v>
      </c>
      <c r="B2843" s="268">
        <f>'2026'!L48</f>
        <v>0</v>
      </c>
      <c r="C2843" s="268">
        <f>'2026 (Cas)'!J50</f>
        <v>0</v>
      </c>
    </row>
    <row r="2844" spans="1:3" x14ac:dyDescent="0.25">
      <c r="A2844" s="263" t="s">
        <v>2209</v>
      </c>
      <c r="B2844" s="268">
        <f>'2026'!L49</f>
        <v>0</v>
      </c>
      <c r="C2844" s="268">
        <f>'2026 (Cas)'!J51</f>
        <v>0</v>
      </c>
    </row>
    <row r="2845" spans="1:3" x14ac:dyDescent="0.25">
      <c r="A2845" s="263" t="s">
        <v>2210</v>
      </c>
      <c r="B2845" s="268">
        <f>'2026'!L50</f>
        <v>0</v>
      </c>
      <c r="C2845" s="268">
        <f>'2026 (Cas)'!J52</f>
        <v>0</v>
      </c>
    </row>
    <row r="2846" spans="1:3" x14ac:dyDescent="0.25">
      <c r="A2846" s="263" t="s">
        <v>2211</v>
      </c>
      <c r="B2846" s="268">
        <f>'2026'!L51</f>
        <v>0</v>
      </c>
      <c r="C2846" s="268">
        <f>'2026 (Cas)'!J53</f>
        <v>0</v>
      </c>
    </row>
    <row r="2847" spans="1:3" x14ac:dyDescent="0.25">
      <c r="A2847" s="263" t="s">
        <v>2212</v>
      </c>
      <c r="B2847" s="268">
        <f>'2026'!L52</f>
        <v>0</v>
      </c>
      <c r="C2847" s="268">
        <f>'2026 (Cas)'!J54</f>
        <v>0</v>
      </c>
    </row>
    <row r="2848" spans="1:3" x14ac:dyDescent="0.25">
      <c r="A2848" s="263" t="s">
        <v>2213</v>
      </c>
      <c r="B2848" s="268">
        <f>'2026'!L53</f>
        <v>0</v>
      </c>
      <c r="C2848" s="268">
        <f>'2026 (Cas)'!J55</f>
        <v>0</v>
      </c>
    </row>
    <row r="2849" spans="1:3" x14ac:dyDescent="0.25">
      <c r="A2849" s="263" t="s">
        <v>2214</v>
      </c>
      <c r="B2849" s="268">
        <f>'2026'!L54</f>
        <v>0</v>
      </c>
      <c r="C2849" s="268">
        <f>'2026 (Cas)'!J56</f>
        <v>0</v>
      </c>
    </row>
    <row r="2850" spans="1:3" x14ac:dyDescent="0.25">
      <c r="A2850" s="263" t="s">
        <v>2215</v>
      </c>
      <c r="B2850" s="268">
        <f>'2026'!L55</f>
        <v>0</v>
      </c>
      <c r="C2850" s="268">
        <f>'2026 (Cas)'!J57</f>
        <v>0</v>
      </c>
    </row>
    <row r="2851" spans="1:3" x14ac:dyDescent="0.25">
      <c r="A2851" s="263" t="s">
        <v>2216</v>
      </c>
      <c r="B2851" s="268">
        <f>'2026'!L56</f>
        <v>0</v>
      </c>
      <c r="C2851" s="268">
        <f>'2026 (Cas)'!J58</f>
        <v>0</v>
      </c>
    </row>
    <row r="2852" spans="1:3" x14ac:dyDescent="0.25">
      <c r="A2852" s="263" t="s">
        <v>2217</v>
      </c>
      <c r="B2852" s="268">
        <f>'2026'!L57</f>
        <v>0</v>
      </c>
      <c r="C2852" s="268">
        <f>'2026 (Cas)'!J59</f>
        <v>0</v>
      </c>
    </row>
    <row r="2853" spans="1:3" x14ac:dyDescent="0.25">
      <c r="A2853" s="263" t="s">
        <v>2218</v>
      </c>
      <c r="B2853" s="268">
        <f>'2026'!L58</f>
        <v>0</v>
      </c>
      <c r="C2853" s="268">
        <f>'2026 (Cas)'!J60</f>
        <v>0</v>
      </c>
    </row>
    <row r="2854" spans="1:3" x14ac:dyDescent="0.25">
      <c r="A2854" s="263" t="s">
        <v>2219</v>
      </c>
      <c r="B2854" s="268">
        <f>'2026'!L59</f>
        <v>0</v>
      </c>
      <c r="C2854" s="268">
        <f>'2026 (Cas)'!J61</f>
        <v>0</v>
      </c>
    </row>
    <row r="2855" spans="1:3" x14ac:dyDescent="0.25">
      <c r="A2855" s="263" t="s">
        <v>2220</v>
      </c>
      <c r="B2855" s="268">
        <f>'2026'!L60</f>
        <v>0</v>
      </c>
      <c r="C2855" s="268">
        <f>'2026 (Cas)'!J62</f>
        <v>0</v>
      </c>
    </row>
    <row r="2856" spans="1:3" x14ac:dyDescent="0.25">
      <c r="A2856" s="263" t="s">
        <v>2221</v>
      </c>
      <c r="B2856" s="268">
        <f>'2026'!L61</f>
        <v>94331.973760709676</v>
      </c>
      <c r="C2856" s="268">
        <f>'2026 (Cas)'!J63</f>
        <v>114022.97312692058</v>
      </c>
    </row>
    <row r="2857" spans="1:3" x14ac:dyDescent="0.25">
      <c r="A2857" s="263" t="s">
        <v>2222</v>
      </c>
      <c r="B2857" s="268">
        <f>'2026'!L62</f>
        <v>99720.985128408473</v>
      </c>
      <c r="C2857" s="268">
        <f>'2026 (Cas)'!J64</f>
        <v>120536.89490617337</v>
      </c>
    </row>
    <row r="2858" spans="1:3" x14ac:dyDescent="0.25">
      <c r="A2858" s="263" t="s">
        <v>2223</v>
      </c>
      <c r="B2858" s="268">
        <f>'2026'!L63</f>
        <v>105109.99649610725</v>
      </c>
      <c r="C2858" s="268">
        <f>'2026 (Cas)'!J65</f>
        <v>127050.81668542614</v>
      </c>
    </row>
    <row r="2859" spans="1:3" x14ac:dyDescent="0.25">
      <c r="A2859" s="263" t="s">
        <v>2224</v>
      </c>
      <c r="B2859" s="268">
        <f>'2026'!L64</f>
        <v>110499.00786380607</v>
      </c>
      <c r="C2859" s="268">
        <f>'2026 (Cas)'!J66</f>
        <v>133564.73846467893</v>
      </c>
    </row>
    <row r="2860" spans="1:3" x14ac:dyDescent="0.25">
      <c r="A2860" s="263" t="s">
        <v>2225</v>
      </c>
      <c r="B2860" s="268">
        <f>'2026'!L65</f>
        <v>114883.73500236357</v>
      </c>
      <c r="C2860" s="268">
        <f>'2026 (Cas)'!J67</f>
        <v>138864.74020064241</v>
      </c>
    </row>
    <row r="2861" spans="1:3" x14ac:dyDescent="0.25">
      <c r="A2861" s="263" t="s">
        <v>2226</v>
      </c>
      <c r="B2861" s="268">
        <f>'2026'!L66</f>
        <v>119258.75221052881</v>
      </c>
      <c r="C2861" s="268">
        <f>'2026 (Cas)'!J68</f>
        <v>144153.00514060722</v>
      </c>
    </row>
    <row r="2862" spans="1:3" x14ac:dyDescent="0.25">
      <c r="A2862" s="263" t="s">
        <v>2227</v>
      </c>
      <c r="B2862" s="268">
        <f>'2026'!L67</f>
        <v>123639.31795034684</v>
      </c>
      <c r="C2862" s="268">
        <f>'2026 (Cas)'!J69</f>
        <v>149447.97682114271</v>
      </c>
    </row>
    <row r="2863" spans="1:3" x14ac:dyDescent="0.25">
      <c r="A2863" s="263" t="s">
        <v>2228</v>
      </c>
      <c r="B2863" s="268">
        <f>'2026'!L68</f>
        <v>128012.94802559883</v>
      </c>
      <c r="C2863" s="268">
        <f>'2026 (Cas)'!J70</f>
        <v>154734.56507596484</v>
      </c>
    </row>
    <row r="2864" spans="1:3" x14ac:dyDescent="0.25">
      <c r="A2864" s="263" t="s">
        <v>2229</v>
      </c>
      <c r="B2864" s="268">
        <f>'2026'!L69</f>
        <v>134753.02685073361</v>
      </c>
      <c r="C2864" s="268">
        <f>'2026 (Cas)'!J71</f>
        <v>162881.57818417321</v>
      </c>
    </row>
    <row r="2865" spans="1:3" x14ac:dyDescent="0.25">
      <c r="A2865" s="263" t="s">
        <v>2230</v>
      </c>
      <c r="B2865" s="268">
        <f>'2026'!L70</f>
        <v>139806.3520534432</v>
      </c>
      <c r="C2865" s="268">
        <f>'2026 (Cas)'!J72</f>
        <v>168989.74215890106</v>
      </c>
    </row>
    <row r="2866" spans="1:3" x14ac:dyDescent="0.25">
      <c r="A2866" s="263" t="s">
        <v>2231</v>
      </c>
      <c r="B2866" s="268">
        <f>'2026'!L71</f>
        <v>144863.83865489229</v>
      </c>
      <c r="C2866" s="268">
        <f>'2026 (Cas)'!J73</f>
        <v>175102.93618905696</v>
      </c>
    </row>
    <row r="2867" spans="1:3" x14ac:dyDescent="0.25">
      <c r="A2867" s="263" t="s">
        <v>2232</v>
      </c>
      <c r="B2867" s="268">
        <f>'2026'!L72</f>
        <v>149918.55099051507</v>
      </c>
      <c r="C2867" s="268">
        <f>'2026 (Cas)'!J74</f>
        <v>181212.77684892758</v>
      </c>
    </row>
    <row r="2868" spans="1:3" x14ac:dyDescent="0.25">
      <c r="A2868" s="263" t="s">
        <v>2233</v>
      </c>
      <c r="B2868" s="268">
        <f>'2026'!L73</f>
        <v>154969.10192739833</v>
      </c>
      <c r="C2868" s="268">
        <f>'2026 (Cas)'!J75</f>
        <v>187317.58745337016</v>
      </c>
    </row>
    <row r="2869" spans="1:3" x14ac:dyDescent="0.25">
      <c r="A2869" s="263" t="s">
        <v>2234</v>
      </c>
      <c r="B2869" s="268">
        <f>'2026'!L74</f>
        <v>160023.81426302108</v>
      </c>
      <c r="C2869" s="268">
        <f>'2026 (Cas)'!J76</f>
        <v>193427.42811324075</v>
      </c>
    </row>
    <row r="2870" spans="1:3" x14ac:dyDescent="0.25">
      <c r="A2870" s="263" t="s">
        <v>2235</v>
      </c>
      <c r="B2870" s="268">
        <f>'2026'!L75</f>
        <v>165070.20380116475</v>
      </c>
      <c r="C2870" s="268">
        <f>'2026 (Cas)'!J77</f>
        <v>199527.20866225532</v>
      </c>
    </row>
    <row r="2871" spans="1:3" x14ac:dyDescent="0.25">
      <c r="A2871" s="263" t="s">
        <v>2236</v>
      </c>
      <c r="B2871" s="268">
        <f>'2026'!L76</f>
        <v>170126.30326970067</v>
      </c>
      <c r="C2871" s="268">
        <f>'2026 (Cas)'!J78</f>
        <v>205638.72600726856</v>
      </c>
    </row>
    <row r="2872" spans="1:3" x14ac:dyDescent="0.25">
      <c r="A2872" s="263" t="s">
        <v>2237</v>
      </c>
      <c r="B2872" s="268">
        <f>'2026'!L77</f>
        <v>175181.01560532342</v>
      </c>
      <c r="C2872" s="268">
        <f>'2026 (Cas)'!J79</f>
        <v>211748.56666713918</v>
      </c>
    </row>
    <row r="2873" spans="1:3" x14ac:dyDescent="0.25">
      <c r="A2873" s="263" t="s">
        <v>2238</v>
      </c>
      <c r="B2873" s="268">
        <f>'2026'!L78</f>
        <v>180235.72794094615</v>
      </c>
      <c r="C2873" s="268">
        <f>'2026 (Cas)'!J80</f>
        <v>217858.40732700963</v>
      </c>
    </row>
    <row r="2874" spans="1:3" x14ac:dyDescent="0.25">
      <c r="A2874" s="263" t="s">
        <v>2239</v>
      </c>
      <c r="B2874" s="268">
        <f>'2026'!L79</f>
        <v>185283.50461200307</v>
      </c>
      <c r="C2874" s="268">
        <f>'2026 (Cas)'!J81</f>
        <v>223959.86456116693</v>
      </c>
    </row>
    <row r="2875" spans="1:3" x14ac:dyDescent="0.25">
      <c r="A2875" s="263" t="s">
        <v>2240</v>
      </c>
      <c r="B2875" s="268">
        <f>'2026'!L80</f>
        <v>190342.37834636538</v>
      </c>
      <c r="C2875" s="268">
        <f>'2026 (Cas)'!J82</f>
        <v>230074.73527646551</v>
      </c>
    </row>
    <row r="2876" spans="1:3" x14ac:dyDescent="0.25">
      <c r="A2876" s="263" t="s">
        <v>2241</v>
      </c>
      <c r="B2876" s="268">
        <f>'2026'!L81</f>
        <v>198763.66226227258</v>
      </c>
      <c r="C2876" s="268">
        <f>'2026 (Cas)'!J83</f>
        <v>240253.89077758361</v>
      </c>
    </row>
    <row r="2877" spans="1:3" x14ac:dyDescent="0.25">
      <c r="A2877" s="263" t="s">
        <v>2242</v>
      </c>
      <c r="B2877" s="268">
        <f>'2026'!L82</f>
        <v>205498.19255575465</v>
      </c>
      <c r="C2877" s="268">
        <f>'2026 (Cas)'!J84</f>
        <v>248394.19714522129</v>
      </c>
    </row>
    <row r="2878" spans="1:3" x14ac:dyDescent="0.25">
      <c r="A2878" s="263" t="s">
        <v>2243</v>
      </c>
      <c r="B2878" s="268">
        <f>'2026'!L83</f>
        <v>212238.2713808894</v>
      </c>
      <c r="C2878" s="268">
        <f>'2026 (Cas)'!J85</f>
        <v>256541.21025342963</v>
      </c>
    </row>
    <row r="2879" spans="1:3" x14ac:dyDescent="0.25">
      <c r="A2879" s="263" t="s">
        <v>2244</v>
      </c>
      <c r="B2879" s="268">
        <f>'2026'!L84</f>
        <v>218976.96307311094</v>
      </c>
      <c r="C2879" s="268">
        <f>'2026 (Cas)'!J86</f>
        <v>264686.54667649523</v>
      </c>
    </row>
    <row r="2880" spans="1:3" x14ac:dyDescent="0.25">
      <c r="A2880" s="263" t="s">
        <v>2245</v>
      </c>
      <c r="B2880" s="268">
        <f>'2026'!L85</f>
        <v>256039.76738032958</v>
      </c>
      <c r="C2880" s="268">
        <f>'2026 (Cas)'!J87</f>
        <v>309485.89700335637</v>
      </c>
    </row>
    <row r="2881" spans="1:3" x14ac:dyDescent="0.25">
      <c r="A2881" s="263" t="s">
        <v>2246</v>
      </c>
      <c r="B2881" s="268">
        <f>'2027'!L6</f>
        <v>0</v>
      </c>
      <c r="C2881" s="268">
        <f>'2027 (Cas)'!J8</f>
        <v>0</v>
      </c>
    </row>
    <row r="2882" spans="1:3" x14ac:dyDescent="0.25">
      <c r="A2882" s="263" t="s">
        <v>2247</v>
      </c>
      <c r="B2882" s="268">
        <f>'2027'!L7</f>
        <v>0</v>
      </c>
      <c r="C2882" s="268">
        <f>'2027 (Cas)'!J9</f>
        <v>0</v>
      </c>
    </row>
    <row r="2883" spans="1:3" x14ac:dyDescent="0.25">
      <c r="A2883" s="263" t="s">
        <v>2248</v>
      </c>
      <c r="B2883" s="268">
        <f>'2027'!L8</f>
        <v>0</v>
      </c>
      <c r="C2883" s="268">
        <f>'2027 (Cas)'!J10</f>
        <v>0</v>
      </c>
    </row>
    <row r="2884" spans="1:3" x14ac:dyDescent="0.25">
      <c r="A2884" s="264" t="s">
        <v>2249</v>
      </c>
      <c r="B2884" s="268">
        <f>'2027'!L9</f>
        <v>69048.757637520117</v>
      </c>
      <c r="C2884" s="268">
        <f>'2027 (Cas)'!J11</f>
        <v>83462.100098974741</v>
      </c>
    </row>
    <row r="2885" spans="1:3" x14ac:dyDescent="0.25">
      <c r="A2885" s="263" t="s">
        <v>2250</v>
      </c>
      <c r="B2885" s="268">
        <f>'2027'!L10</f>
        <v>70491.930720391116</v>
      </c>
      <c r="C2885" s="268">
        <f>'2027 (Cas)'!J12</f>
        <v>85206.523321403205</v>
      </c>
    </row>
    <row r="2886" spans="1:3" x14ac:dyDescent="0.25">
      <c r="A2886" s="263" t="s">
        <v>2251</v>
      </c>
      <c r="B2886" s="268">
        <f>'2027'!L11</f>
        <v>71947.837683405116</v>
      </c>
      <c r="C2886" s="268">
        <f>'2027 (Cas)'!J13</f>
        <v>86966.338513441355</v>
      </c>
    </row>
    <row r="2887" spans="1:3" x14ac:dyDescent="0.25">
      <c r="A2887" s="263" t="s">
        <v>2252</v>
      </c>
      <c r="B2887" s="268">
        <f>'2027'!L12</f>
        <v>74116.841934425916</v>
      </c>
      <c r="C2887" s="268">
        <f>'2027 (Cas)'!J14</f>
        <v>89588.104003620567</v>
      </c>
    </row>
    <row r="2888" spans="1:3" x14ac:dyDescent="0.25">
      <c r="A2888" s="263" t="s">
        <v>2253</v>
      </c>
      <c r="B2888" s="268">
        <f>'2027'!L13</f>
        <v>75571.334021868461</v>
      </c>
      <c r="C2888" s="268">
        <f>'2027 (Cas)'!J15</f>
        <v>91346.208976813214</v>
      </c>
    </row>
    <row r="2889" spans="1:3" x14ac:dyDescent="0.25">
      <c r="A2889" s="263" t="s">
        <v>2254</v>
      </c>
      <c r="B2889" s="268">
        <f>'2027'!L14</f>
        <v>76656.543585164589</v>
      </c>
      <c r="C2889" s="268">
        <f>'2027 (Cas)'!J16</f>
        <v>92657.946831325607</v>
      </c>
    </row>
    <row r="2890" spans="1:3" x14ac:dyDescent="0.25">
      <c r="A2890" s="263" t="s">
        <v>2255</v>
      </c>
      <c r="B2890" s="268">
        <f>'2027'!L15</f>
        <v>78116.695174892899</v>
      </c>
      <c r="C2890" s="268">
        <f>'2027 (Cas)'!J17</f>
        <v>94422.89267990028</v>
      </c>
    </row>
    <row r="2891" spans="1:3" x14ac:dyDescent="0.25">
      <c r="A2891" s="263" t="s">
        <v>2256</v>
      </c>
      <c r="B2891" s="268">
        <f>'2027'!L16</f>
        <v>80304.092808342481</v>
      </c>
      <c r="C2891" s="268">
        <f>'2027 (Cas)'!J18</f>
        <v>97066.891015071305</v>
      </c>
    </row>
    <row r="2892" spans="1:3" x14ac:dyDescent="0.25">
      <c r="A2892" s="263" t="s">
        <v>2257</v>
      </c>
      <c r="B2892" s="268">
        <f>'2027'!L17</f>
        <v>82491.490441792048</v>
      </c>
      <c r="C2892" s="268">
        <f>'2027 (Cas)'!J19</f>
        <v>99710.889350242287</v>
      </c>
    </row>
    <row r="2893" spans="1:3" x14ac:dyDescent="0.25">
      <c r="A2893" s="263" t="s">
        <v>2258</v>
      </c>
      <c r="B2893" s="268">
        <f>'2027'!L18</f>
        <v>84683.132701955969</v>
      </c>
      <c r="C2893" s="268">
        <f>'2027 (Cas)'!J20</f>
        <v>102360.01834194984</v>
      </c>
    </row>
    <row r="2894" spans="1:3" x14ac:dyDescent="0.25">
      <c r="A2894" s="263" t="s">
        <v>2259</v>
      </c>
      <c r="B2894" s="268">
        <f>'2027'!L19</f>
        <v>86869.115459834065</v>
      </c>
      <c r="C2894" s="268">
        <f>'2027 (Cas)'!J21</f>
        <v>105002.3064582753</v>
      </c>
    </row>
    <row r="2895" spans="1:3" x14ac:dyDescent="0.25">
      <c r="A2895" s="263" t="s">
        <v>2260</v>
      </c>
      <c r="B2895" s="268">
        <f>'2027'!L20</f>
        <v>90513.834931869103</v>
      </c>
      <c r="C2895" s="268">
        <f>'2027 (Cas)'!J22</f>
        <v>109407.83020433001</v>
      </c>
    </row>
    <row r="2896" spans="1:3" x14ac:dyDescent="0.25">
      <c r="A2896" s="263" t="s">
        <v>2261</v>
      </c>
      <c r="B2896" s="268">
        <f>'2027'!L21</f>
        <v>92702.647440890069</v>
      </c>
      <c r="C2896" s="268">
        <f>'2027 (Cas)'!J23</f>
        <v>112053.53875834642</v>
      </c>
    </row>
    <row r="2897" spans="1:3" x14ac:dyDescent="0.25">
      <c r="A2897" s="263" t="s">
        <v>2262</v>
      </c>
      <c r="B2897" s="268">
        <f>'2027'!L22</f>
        <v>94526.422052479029</v>
      </c>
      <c r="C2897" s="268">
        <f>'2027 (Cas)'!J24</f>
        <v>114258.01085021929</v>
      </c>
    </row>
    <row r="2898" spans="1:3" x14ac:dyDescent="0.25">
      <c r="A2898" s="263" t="s">
        <v>2263</v>
      </c>
      <c r="B2898" s="268">
        <f>'2027'!L23</f>
        <v>96345.952037353622</v>
      </c>
      <c r="C2898" s="268">
        <f>'2027 (Cas)'!J25</f>
        <v>116457.35228555553</v>
      </c>
    </row>
    <row r="2899" spans="1:3" x14ac:dyDescent="0.25">
      <c r="A2899" s="263" t="s">
        <v>2264</v>
      </c>
      <c r="B2899" s="268">
        <f>'2027'!L24</f>
        <v>97807.518502653358</v>
      </c>
      <c r="C2899" s="268">
        <f>'2027 (Cas)'!J26</f>
        <v>118224.0083529758</v>
      </c>
    </row>
    <row r="2900" spans="1:3" x14ac:dyDescent="0.25">
      <c r="A2900" s="263" t="s">
        <v>2265</v>
      </c>
      <c r="B2900" s="268">
        <f>'2027'!L25</f>
        <v>100720.74730425277</v>
      </c>
      <c r="C2900" s="268">
        <f>'2027 (Cas)'!J27</f>
        <v>121745.34895589757</v>
      </c>
    </row>
    <row r="2901" spans="1:3" x14ac:dyDescent="0.25">
      <c r="A2901" s="263" t="s">
        <v>2266</v>
      </c>
      <c r="B2901" s="268">
        <f>'2027'!L26</f>
        <v>104372.54115414499</v>
      </c>
      <c r="C2901" s="268">
        <f>'2027 (Cas)'!J28</f>
        <v>126159.42379617982</v>
      </c>
    </row>
    <row r="2902" spans="1:3" x14ac:dyDescent="0.25">
      <c r="A2902" s="263" t="s">
        <v>2267</v>
      </c>
      <c r="B2902" s="268">
        <f>'2027'!L27</f>
        <v>108750.16617218703</v>
      </c>
      <c r="C2902" s="268">
        <f>'2027 (Cas)'!J29</f>
        <v>131450.84090421285</v>
      </c>
    </row>
    <row r="2903" spans="1:3" x14ac:dyDescent="0.25">
      <c r="A2903" s="263" t="s">
        <v>2268</v>
      </c>
      <c r="B2903" s="268">
        <f>'2027'!L28</f>
        <v>112394.88564422201</v>
      </c>
      <c r="C2903" s="268">
        <f>'2027 (Cas)'!J30</f>
        <v>135856.3646502675</v>
      </c>
    </row>
    <row r="2904" spans="1:3" x14ac:dyDescent="0.25">
      <c r="A2904" s="263" t="s">
        <v>2269</v>
      </c>
      <c r="B2904" s="268">
        <f>'2027'!L29</f>
        <v>114580.86840210018</v>
      </c>
      <c r="C2904" s="268">
        <f>'2027 (Cas)'!J31</f>
        <v>138498.652766593</v>
      </c>
    </row>
    <row r="2905" spans="1:3" x14ac:dyDescent="0.25">
      <c r="A2905" s="263" t="s">
        <v>2270</v>
      </c>
      <c r="B2905" s="268">
        <f>'2027'!L30</f>
        <v>116766.85115997829</v>
      </c>
      <c r="C2905" s="268">
        <f>'2027 (Cas)'!J32</f>
        <v>141140.94088291848</v>
      </c>
    </row>
    <row r="2906" spans="1:3" x14ac:dyDescent="0.25">
      <c r="A2906" s="263" t="s">
        <v>2271</v>
      </c>
      <c r="B2906" s="268">
        <f>'2027'!L31</f>
        <v>118955.66366899929</v>
      </c>
      <c r="C2906" s="268">
        <f>'2027 (Cas)'!J33</f>
        <v>143786.64943693494</v>
      </c>
    </row>
    <row r="2907" spans="1:3" x14ac:dyDescent="0.25">
      <c r="A2907" s="263" t="s">
        <v>2272</v>
      </c>
      <c r="B2907" s="268">
        <f>'2027'!L32</f>
        <v>123331.87381146989</v>
      </c>
      <c r="C2907" s="268">
        <f>'2027 (Cas)'!J34</f>
        <v>149076.35632612248</v>
      </c>
    </row>
    <row r="2908" spans="1:3" x14ac:dyDescent="0.25">
      <c r="A2908" s="263" t="s">
        <v>2273</v>
      </c>
      <c r="B2908" s="268">
        <f>'2027'!L33</f>
        <v>127706.66907836906</v>
      </c>
      <c r="C2908" s="268">
        <f>'2027 (Cas)'!J35</f>
        <v>154364.35299646447</v>
      </c>
    </row>
    <row r="2909" spans="1:3" x14ac:dyDescent="0.25">
      <c r="A2909" s="263" t="s">
        <v>2274</v>
      </c>
      <c r="B2909" s="268">
        <f>'2027'!L34</f>
        <v>132081.46434526821</v>
      </c>
      <c r="C2909" s="268">
        <f>'2027 (Cas)'!J36</f>
        <v>159652.34966680649</v>
      </c>
    </row>
    <row r="2910" spans="1:3" x14ac:dyDescent="0.25">
      <c r="A2910" s="263" t="s">
        <v>2275</v>
      </c>
      <c r="B2910" s="268">
        <f>'2027'!L35</f>
        <v>137182.09078031714</v>
      </c>
      <c r="C2910" s="268">
        <f>'2027 (Cas)'!J37</f>
        <v>165817.68860489922</v>
      </c>
    </row>
    <row r="2911" spans="1:3" x14ac:dyDescent="0.25">
      <c r="A2911" s="263" t="s">
        <v>2276</v>
      </c>
      <c r="B2911" s="268">
        <f>'2027'!L36</f>
        <v>137914.99632632418</v>
      </c>
      <c r="C2911" s="268">
        <f>'2027 (Cas)'!J38</f>
        <v>166703.58196687762</v>
      </c>
    </row>
    <row r="2912" spans="1:3" x14ac:dyDescent="0.25">
      <c r="A2912" s="263" t="s">
        <v>2277</v>
      </c>
      <c r="B2912" s="268">
        <f>'2027'!L37</f>
        <v>142289.79159322334</v>
      </c>
      <c r="C2912" s="268">
        <f>'2027 (Cas)'!J39</f>
        <v>171991.57863721962</v>
      </c>
    </row>
    <row r="2913" spans="1:3" x14ac:dyDescent="0.25">
      <c r="A2913" s="263" t="s">
        <v>2278</v>
      </c>
      <c r="B2913" s="268">
        <f>'2027'!L38</f>
        <v>146673.07611355119</v>
      </c>
      <c r="C2913" s="268">
        <f>'2027 (Cas)'!J40</f>
        <v>177289.83662063471</v>
      </c>
    </row>
    <row r="2914" spans="1:3" x14ac:dyDescent="0.25">
      <c r="A2914" s="263" t="s">
        <v>2279</v>
      </c>
      <c r="B2914" s="268">
        <f>'2027'!L39</f>
        <v>151043.62675373597</v>
      </c>
      <c r="C2914" s="268">
        <f>'2027 (Cas)'!J41</f>
        <v>182572.70263444015</v>
      </c>
    </row>
    <row r="2915" spans="1:3" x14ac:dyDescent="0.25">
      <c r="A2915" s="263" t="s">
        <v>2280</v>
      </c>
      <c r="B2915" s="268">
        <f>'2027'!L40</f>
        <v>159791.80241196285</v>
      </c>
      <c r="C2915" s="268">
        <f>'2027 (Cas)'!J42</f>
        <v>193146.98575627862</v>
      </c>
    </row>
    <row r="2916" spans="1:3" x14ac:dyDescent="0.25">
      <c r="A2916" s="263" t="s">
        <v>2281</v>
      </c>
      <c r="B2916" s="268">
        <f>'2027'!L41</f>
        <v>162712.10559141944</v>
      </c>
      <c r="C2916" s="268">
        <f>'2027 (Cas)'!J43</f>
        <v>196676.87745342802</v>
      </c>
    </row>
    <row r="2917" spans="1:3" x14ac:dyDescent="0.25">
      <c r="A2917" s="263" t="s">
        <v>2282</v>
      </c>
      <c r="B2917" s="268">
        <f>'2027'!L42</f>
        <v>165629.57901973312</v>
      </c>
      <c r="C2917" s="268">
        <f>'2027 (Cas)'!J44</f>
        <v>200203.34871288633</v>
      </c>
    </row>
    <row r="2918" spans="1:3" x14ac:dyDescent="0.25">
      <c r="A2918" s="263" t="s">
        <v>2283</v>
      </c>
      <c r="B2918" s="268">
        <f>'2027'!L43</f>
        <v>169271.46874062528</v>
      </c>
      <c r="C2918" s="268">
        <f>'2027 (Cas)'!J45</f>
        <v>204605.45202124995</v>
      </c>
    </row>
    <row r="2919" spans="1:3" x14ac:dyDescent="0.25">
      <c r="A2919" s="263" t="s">
        <v>2284</v>
      </c>
      <c r="B2919" s="268">
        <f>'2027'!L44</f>
        <v>0</v>
      </c>
      <c r="C2919" s="268">
        <f>'2027 (Cas)'!J46</f>
        <v>0</v>
      </c>
    </row>
    <row r="2920" spans="1:3" x14ac:dyDescent="0.25">
      <c r="A2920" s="263" t="s">
        <v>2285</v>
      </c>
      <c r="B2920" s="268">
        <f>'2027'!L45</f>
        <v>182700.05278918275</v>
      </c>
      <c r="C2920" s="268">
        <f>'2027 (Cas)'!J47</f>
        <v>220837.13908406234</v>
      </c>
    </row>
    <row r="2921" spans="1:3" x14ac:dyDescent="0.25">
      <c r="A2921" s="263" t="s">
        <v>2286</v>
      </c>
      <c r="B2921" s="268">
        <f>'2027'!L46</f>
        <v>186323.5491276462</v>
      </c>
      <c r="C2921" s="268">
        <f>'2027 (Cas)'!J48</f>
        <v>225217.00954743422</v>
      </c>
    </row>
    <row r="2922" spans="1:3" x14ac:dyDescent="0.25">
      <c r="A2922" s="263" t="s">
        <v>2287</v>
      </c>
      <c r="B2922" s="268">
        <f>'2027'!L47</f>
        <v>189947.0454661095</v>
      </c>
      <c r="C2922" s="268">
        <f>'2027 (Cas)'!J49</f>
        <v>229596.88001080614</v>
      </c>
    </row>
    <row r="2923" spans="1:3" x14ac:dyDescent="0.25">
      <c r="A2923" s="263" t="s">
        <v>2288</v>
      </c>
      <c r="B2923" s="268">
        <f>'2027'!L48</f>
        <v>0</v>
      </c>
      <c r="C2923" s="268">
        <f>'2027 (Cas)'!J50</f>
        <v>0</v>
      </c>
    </row>
    <row r="2924" spans="1:3" x14ac:dyDescent="0.25">
      <c r="A2924" s="263" t="s">
        <v>2289</v>
      </c>
      <c r="B2924" s="268">
        <f>'2027'!L49</f>
        <v>0</v>
      </c>
      <c r="C2924" s="268">
        <f>'2027 (Cas)'!J51</f>
        <v>0</v>
      </c>
    </row>
    <row r="2925" spans="1:3" x14ac:dyDescent="0.25">
      <c r="A2925" s="263" t="s">
        <v>2290</v>
      </c>
      <c r="B2925" s="268">
        <f>'2027'!L50</f>
        <v>0</v>
      </c>
      <c r="C2925" s="268">
        <f>'2027 (Cas)'!J52</f>
        <v>0</v>
      </c>
    </row>
    <row r="2926" spans="1:3" x14ac:dyDescent="0.25">
      <c r="A2926" s="263" t="s">
        <v>2291</v>
      </c>
      <c r="B2926" s="268">
        <f>'2027'!L51</f>
        <v>0</v>
      </c>
      <c r="C2926" s="268">
        <f>'2027 (Cas)'!J53</f>
        <v>0</v>
      </c>
    </row>
    <row r="2927" spans="1:3" x14ac:dyDescent="0.25">
      <c r="A2927" s="263" t="s">
        <v>2292</v>
      </c>
      <c r="B2927" s="268">
        <f>'2027'!L52</f>
        <v>0</v>
      </c>
      <c r="C2927" s="268">
        <f>'2027 (Cas)'!J54</f>
        <v>0</v>
      </c>
    </row>
    <row r="2928" spans="1:3" x14ac:dyDescent="0.25">
      <c r="A2928" s="263" t="s">
        <v>2293</v>
      </c>
      <c r="B2928" s="268">
        <f>'2027'!L53</f>
        <v>0</v>
      </c>
      <c r="C2928" s="268">
        <f>'2027 (Cas)'!J55</f>
        <v>0</v>
      </c>
    </row>
    <row r="2929" spans="1:3" x14ac:dyDescent="0.25">
      <c r="A2929" s="263" t="s">
        <v>2294</v>
      </c>
      <c r="B2929" s="268">
        <f>'2027'!L54</f>
        <v>0</v>
      </c>
      <c r="C2929" s="268">
        <f>'2027 (Cas)'!J56</f>
        <v>0</v>
      </c>
    </row>
    <row r="2930" spans="1:3" x14ac:dyDescent="0.25">
      <c r="A2930" s="263" t="s">
        <v>2295</v>
      </c>
      <c r="B2930" s="268">
        <f>'2027'!L55</f>
        <v>0</v>
      </c>
      <c r="C2930" s="268">
        <f>'2027 (Cas)'!J57</f>
        <v>0</v>
      </c>
    </row>
    <row r="2931" spans="1:3" x14ac:dyDescent="0.25">
      <c r="A2931" s="263" t="s">
        <v>2296</v>
      </c>
      <c r="B2931" s="268">
        <f>'2027'!L56</f>
        <v>0</v>
      </c>
      <c r="C2931" s="268">
        <f>'2027 (Cas)'!J58</f>
        <v>0</v>
      </c>
    </row>
    <row r="2932" spans="1:3" x14ac:dyDescent="0.25">
      <c r="A2932" s="263" t="s">
        <v>2297</v>
      </c>
      <c r="B2932" s="268">
        <f>'2027'!L57</f>
        <v>0</v>
      </c>
      <c r="C2932" s="268">
        <f>'2027 (Cas)'!J59</f>
        <v>0</v>
      </c>
    </row>
    <row r="2933" spans="1:3" x14ac:dyDescent="0.25">
      <c r="A2933" s="263" t="s">
        <v>2298</v>
      </c>
      <c r="B2933" s="268">
        <f>'2027'!L58</f>
        <v>0</v>
      </c>
      <c r="C2933" s="268">
        <f>'2027 (Cas)'!J60</f>
        <v>0</v>
      </c>
    </row>
    <row r="2934" spans="1:3" x14ac:dyDescent="0.25">
      <c r="A2934" s="263" t="s">
        <v>2299</v>
      </c>
      <c r="B2934" s="268">
        <f>'2027'!L59</f>
        <v>0</v>
      </c>
      <c r="C2934" s="268">
        <f>'2027 (Cas)'!J61</f>
        <v>0</v>
      </c>
    </row>
    <row r="2935" spans="1:3" x14ac:dyDescent="0.25">
      <c r="A2935" s="263" t="s">
        <v>2300</v>
      </c>
      <c r="B2935" s="268">
        <f>'2027'!L60</f>
        <v>0</v>
      </c>
      <c r="C2935" s="268">
        <f>'2027 (Cas)'!J62</f>
        <v>0</v>
      </c>
    </row>
    <row r="2936" spans="1:3" x14ac:dyDescent="0.25">
      <c r="A2936" s="263" t="s">
        <v>2301</v>
      </c>
      <c r="B2936" s="268">
        <f>'2027'!L61</f>
        <v>96218.613235923884</v>
      </c>
      <c r="C2936" s="268">
        <f>'2027 (Cas)'!J63</f>
        <v>116303.432589459</v>
      </c>
    </row>
    <row r="2937" spans="1:3" x14ac:dyDescent="0.25">
      <c r="A2937" s="263" t="s">
        <v>2302</v>
      </c>
      <c r="B2937" s="268">
        <f>'2027'!L62</f>
        <v>101715.40483097664</v>
      </c>
      <c r="C2937" s="268">
        <f>'2027 (Cas)'!J64</f>
        <v>122947.63280429682</v>
      </c>
    </row>
    <row r="2938" spans="1:3" x14ac:dyDescent="0.25">
      <c r="A2938" s="263" t="s">
        <v>2303</v>
      </c>
      <c r="B2938" s="268">
        <f>'2027'!L63</f>
        <v>107212.1964260294</v>
      </c>
      <c r="C2938" s="268">
        <f>'2027 (Cas)'!J65</f>
        <v>129591.83301913466</v>
      </c>
    </row>
    <row r="2939" spans="1:3" x14ac:dyDescent="0.25">
      <c r="A2939" s="263" t="s">
        <v>2304</v>
      </c>
      <c r="B2939" s="268">
        <f>'2027'!L64</f>
        <v>112708.98802108219</v>
      </c>
      <c r="C2939" s="268">
        <f>'2027 (Cas)'!J66</f>
        <v>136236.03323397253</v>
      </c>
    </row>
    <row r="2940" spans="1:3" x14ac:dyDescent="0.25">
      <c r="A2940" s="263" t="s">
        <v>2305</v>
      </c>
      <c r="B2940" s="268">
        <f>'2027'!L65</f>
        <v>117181.40970241083</v>
      </c>
      <c r="C2940" s="268">
        <f>'2027 (Cas)'!J67</f>
        <v>141642.03500465525</v>
      </c>
    </row>
    <row r="2941" spans="1:3" x14ac:dyDescent="0.25">
      <c r="A2941" s="263" t="s">
        <v>2306</v>
      </c>
      <c r="B2941" s="268">
        <f>'2027'!L66</f>
        <v>121643.92725473941</v>
      </c>
      <c r="C2941" s="268">
        <f>'2027 (Cas)'!J68</f>
        <v>147036.06524341938</v>
      </c>
    </row>
    <row r="2942" spans="1:3" x14ac:dyDescent="0.25">
      <c r="A2942" s="263" t="s">
        <v>2307</v>
      </c>
      <c r="B2942" s="268">
        <f>'2027'!L67</f>
        <v>126112.10430935374</v>
      </c>
      <c r="C2942" s="268">
        <f>'2027 (Cas)'!J69</f>
        <v>152436.9363575656</v>
      </c>
    </row>
    <row r="2943" spans="1:3" x14ac:dyDescent="0.25">
      <c r="A2943" s="263" t="s">
        <v>2308</v>
      </c>
      <c r="B2943" s="268">
        <f>'2027'!L68</f>
        <v>130573.20698611082</v>
      </c>
      <c r="C2943" s="268">
        <f>'2027 (Cas)'!J70</f>
        <v>157829.25637748415</v>
      </c>
    </row>
    <row r="2944" spans="1:3" x14ac:dyDescent="0.25">
      <c r="A2944" s="263" t="s">
        <v>2309</v>
      </c>
      <c r="B2944" s="268">
        <f>'2027'!L69</f>
        <v>137448.08738774832</v>
      </c>
      <c r="C2944" s="268">
        <f>'2027 (Cas)'!J71</f>
        <v>166139.20974785666</v>
      </c>
    </row>
    <row r="2945" spans="1:3" x14ac:dyDescent="0.25">
      <c r="A2945" s="263" t="s">
        <v>2310</v>
      </c>
      <c r="B2945" s="268">
        <f>'2027'!L70</f>
        <v>142602.47909451206</v>
      </c>
      <c r="C2945" s="268">
        <f>'2027 (Cas)'!J72</f>
        <v>172369.53700207907</v>
      </c>
    </row>
    <row r="2946" spans="1:3" x14ac:dyDescent="0.25">
      <c r="A2946" s="263" t="s">
        <v>2311</v>
      </c>
      <c r="B2946" s="268">
        <f>'2027'!L71</f>
        <v>147761.11542799015</v>
      </c>
      <c r="C2946" s="268">
        <f>'2027 (Cas)'!J73</f>
        <v>178604.9949128381</v>
      </c>
    </row>
    <row r="2947" spans="1:3" x14ac:dyDescent="0.25">
      <c r="A2947" s="263" t="s">
        <v>2312</v>
      </c>
      <c r="B2947" s="268">
        <f>'2027'!L72</f>
        <v>152916.92201032536</v>
      </c>
      <c r="C2947" s="268">
        <f>'2027 (Cas)'!J74</f>
        <v>184837.03238590609</v>
      </c>
    </row>
    <row r="2948" spans="1:3" x14ac:dyDescent="0.25">
      <c r="A2948" s="263" t="s">
        <v>2313</v>
      </c>
      <c r="B2948" s="268">
        <f>'2027'!L73</f>
        <v>158068.48396594625</v>
      </c>
      <c r="C2948" s="268">
        <f>'2027 (Cas)'!J75</f>
        <v>191063.93920243753</v>
      </c>
    </row>
    <row r="2949" spans="1:3" x14ac:dyDescent="0.25">
      <c r="A2949" s="263" t="s">
        <v>2314</v>
      </c>
      <c r="B2949" s="268">
        <f>'2027'!L74</f>
        <v>163224.29054828154</v>
      </c>
      <c r="C2949" s="268">
        <f>'2027 (Cas)'!J76</f>
        <v>197295.97667550555</v>
      </c>
    </row>
    <row r="2950" spans="1:3" x14ac:dyDescent="0.25">
      <c r="A2950" s="263" t="s">
        <v>2315</v>
      </c>
      <c r="B2950" s="268">
        <f>'2027'!L75</f>
        <v>168371.60787718807</v>
      </c>
      <c r="C2950" s="268">
        <f>'2027 (Cas)'!J77</f>
        <v>203517.7528355004</v>
      </c>
    </row>
    <row r="2951" spans="1:3" x14ac:dyDescent="0.25">
      <c r="A2951" s="263" t="s">
        <v>2316</v>
      </c>
      <c r="B2951" s="268">
        <f>'2027'!L76</f>
        <v>173528.82933509475</v>
      </c>
      <c r="C2951" s="268">
        <f>'2027 (Cas)'!J78</f>
        <v>209751.50052741391</v>
      </c>
    </row>
    <row r="2952" spans="1:3" x14ac:dyDescent="0.25">
      <c r="A2952" s="263" t="s">
        <v>2317</v>
      </c>
      <c r="B2952" s="268">
        <f>'2027'!L77</f>
        <v>178684.63591742993</v>
      </c>
      <c r="C2952" s="268">
        <f>'2027 (Cas)'!J79</f>
        <v>215983.53800048193</v>
      </c>
    </row>
    <row r="2953" spans="1:3" x14ac:dyDescent="0.25">
      <c r="A2953" s="263" t="s">
        <v>2318</v>
      </c>
      <c r="B2953" s="268">
        <f>'2027'!L78</f>
        <v>183840.44249976511</v>
      </c>
      <c r="C2953" s="268">
        <f>'2027 (Cas)'!J80</f>
        <v>222215.57547354986</v>
      </c>
    </row>
    <row r="2954" spans="1:3" x14ac:dyDescent="0.25">
      <c r="A2954" s="263" t="s">
        <v>2319</v>
      </c>
      <c r="B2954" s="268">
        <f>'2027'!L79</f>
        <v>188989.17470424314</v>
      </c>
      <c r="C2954" s="268">
        <f>'2027 (Cas)'!J81</f>
        <v>228439.06185239027</v>
      </c>
    </row>
    <row r="2955" spans="1:3" x14ac:dyDescent="0.25">
      <c r="A2955" s="263" t="s">
        <v>2320</v>
      </c>
      <c r="B2955" s="268">
        <f>'2027'!L80</f>
        <v>194149.2259132927</v>
      </c>
      <c r="C2955" s="268">
        <f>'2027 (Cas)'!J82</f>
        <v>234676.22998199484</v>
      </c>
    </row>
    <row r="2956" spans="1:3" x14ac:dyDescent="0.25">
      <c r="A2956" s="263" t="s">
        <v>2321</v>
      </c>
      <c r="B2956" s="268">
        <f>'2027'!L81</f>
        <v>202738.93550751804</v>
      </c>
      <c r="C2956" s="268">
        <f>'2027 (Cas)'!J83</f>
        <v>245058.9685931353</v>
      </c>
    </row>
    <row r="2957" spans="1:3" x14ac:dyDescent="0.25">
      <c r="A2957" s="263" t="s">
        <v>2322</v>
      </c>
      <c r="B2957" s="268">
        <f>'2027'!L82</f>
        <v>209608.15640686973</v>
      </c>
      <c r="C2957" s="268">
        <f>'2027 (Cas)'!J84</f>
        <v>253362.08108812571</v>
      </c>
    </row>
    <row r="2958" spans="1:3" x14ac:dyDescent="0.25">
      <c r="A2958" s="263" t="s">
        <v>2323</v>
      </c>
      <c r="B2958" s="268">
        <f>'2027'!L83</f>
        <v>216483.0368085072</v>
      </c>
      <c r="C2958" s="268">
        <f>'2027 (Cas)'!J85</f>
        <v>261672.03445849821</v>
      </c>
    </row>
    <row r="2959" spans="1:3" x14ac:dyDescent="0.25">
      <c r="A2959" s="263" t="s">
        <v>2324</v>
      </c>
      <c r="B2959" s="268">
        <f>'2027'!L84</f>
        <v>223356.50233457313</v>
      </c>
      <c r="C2959" s="268">
        <f>'2027 (Cas)'!J86</f>
        <v>269980.27761002514</v>
      </c>
    </row>
    <row r="2960" spans="1:3" x14ac:dyDescent="0.25">
      <c r="A2960" s="263" t="s">
        <v>2325</v>
      </c>
      <c r="B2960" s="268">
        <f>'2027'!L85</f>
        <v>261160.56272793614</v>
      </c>
      <c r="C2960" s="268">
        <f>'2027 (Cas)'!J87</f>
        <v>315675.61494342354</v>
      </c>
    </row>
    <row r="2961" spans="1:3" x14ac:dyDescent="0.25">
      <c r="A2961" s="265" t="s">
        <v>2327</v>
      </c>
      <c r="B2961" s="266">
        <f>'2026'!AA3</f>
        <v>69295.776544535402</v>
      </c>
      <c r="C2961" s="266">
        <f>'2026 (Cas)'!V5</f>
        <v>83690.930581571665</v>
      </c>
    </row>
    <row r="2962" spans="1:3" x14ac:dyDescent="0.25">
      <c r="A2962" s="265" t="s">
        <v>2328</v>
      </c>
      <c r="B2962" s="266">
        <f>'2026'!AA4</f>
        <v>71227.438609822711</v>
      </c>
      <c r="C2962" s="266">
        <f>'2026 (Cas)'!V6</f>
        <v>86023.866351605466</v>
      </c>
    </row>
    <row r="2963" spans="1:3" x14ac:dyDescent="0.25">
      <c r="A2963" s="265" t="s">
        <v>2329</v>
      </c>
      <c r="B2963" s="266">
        <f>'2026'!AA5</f>
        <v>73193.767977071417</v>
      </c>
      <c r="C2963" s="266">
        <f>'2026 (Cas)'!V7</f>
        <v>88398.671033520732</v>
      </c>
    </row>
    <row r="2964" spans="1:3" x14ac:dyDescent="0.25">
      <c r="A2964" s="265" t="s">
        <v>2330</v>
      </c>
      <c r="B2964" s="266">
        <f>'2026'!AA6</f>
        <v>75164.25742055547</v>
      </c>
      <c r="C2964" s="266">
        <f>'2026 (Cas)'!V8</f>
        <v>90778.499984861759</v>
      </c>
    </row>
    <row r="2965" spans="1:3" x14ac:dyDescent="0.25">
      <c r="A2965" s="265" t="s">
        <v>2331</v>
      </c>
      <c r="B2965" s="266">
        <f>'2026'!AA7</f>
        <v>77134.746864039495</v>
      </c>
      <c r="C2965" s="266">
        <f>'2026 (Cas)'!V9</f>
        <v>93158.328936202743</v>
      </c>
    </row>
    <row r="2966" spans="1:3" x14ac:dyDescent="0.25">
      <c r="A2966" s="265" t="s">
        <v>2332</v>
      </c>
      <c r="B2966" s="266">
        <f>'2026'!AA8</f>
        <v>78169.219154566672</v>
      </c>
      <c r="C2966" s="266">
        <f>'2026 (Cas)'!V10</f>
        <v>94407.69726674493</v>
      </c>
    </row>
    <row r="2967" spans="1:3" x14ac:dyDescent="0.25">
      <c r="A2967" s="265" t="s">
        <v>2333</v>
      </c>
      <c r="B2967" s="266">
        <f>'2026'!AA9</f>
        <v>79206.464829250734</v>
      </c>
      <c r="C2967" s="266">
        <f>'2026 (Cas)'!V11</f>
        <v>95660.415110237576</v>
      </c>
    </row>
    <row r="2968" spans="1:3" x14ac:dyDescent="0.25">
      <c r="A2968" s="265" t="s">
        <v>2334</v>
      </c>
      <c r="B2968" s="266">
        <f>'2026'!AA10</f>
        <v>81203.301422225428</v>
      </c>
      <c r="C2968" s="266">
        <f>'2026 (Cas)'!V12</f>
        <v>98072.064434608488</v>
      </c>
    </row>
    <row r="2969" spans="1:3" x14ac:dyDescent="0.25">
      <c r="A2969" s="265" t="s">
        <v>2335</v>
      </c>
      <c r="B2969" s="266">
        <f>'2026'!AA11</f>
        <v>82438.844064128498</v>
      </c>
      <c r="C2969" s="266">
        <f>'2026 (Cas)'!V13</f>
        <v>99564.272454062972</v>
      </c>
    </row>
    <row r="2970" spans="1:3" x14ac:dyDescent="0.25">
      <c r="A2970" s="265" t="s">
        <v>2336</v>
      </c>
      <c r="B2970" s="266">
        <f>'2026'!AA12</f>
        <v>83667.453245639335</v>
      </c>
      <c r="C2970" s="266">
        <f>'2026 (Cas)'!V14</f>
        <v>101048.10669114121</v>
      </c>
    </row>
    <row r="2971" spans="1:3" x14ac:dyDescent="0.25">
      <c r="A2971" s="265" t="s">
        <v>2337</v>
      </c>
      <c r="B2971" s="266">
        <f>'2026'!AA13</f>
        <v>86123.284916582517</v>
      </c>
      <c r="C2971" s="266">
        <f>'2026 (Cas)'!V15</f>
        <v>104014.1004088224</v>
      </c>
    </row>
    <row r="2972" spans="1:3" x14ac:dyDescent="0.25">
      <c r="A2972" s="265" t="s">
        <v>2338</v>
      </c>
      <c r="B2972" s="266">
        <f>'2026'!AA14</f>
        <v>88588.82343207486</v>
      </c>
      <c r="C2972" s="266">
        <f>'2026 (Cas)'!V16</f>
        <v>106991.81742183035</v>
      </c>
    </row>
    <row r="2973" spans="1:3" x14ac:dyDescent="0.25">
      <c r="A2973" s="265" t="s">
        <v>2339</v>
      </c>
      <c r="B2973" s="266">
        <f>'2026'!AA15</f>
        <v>91046.041795096477</v>
      </c>
      <c r="C2973" s="266">
        <f>'2026 (Cas)'!V17</f>
        <v>109959.48589598676</v>
      </c>
    </row>
    <row r="2974" spans="1:3" x14ac:dyDescent="0.25">
      <c r="A2974" s="265" t="s">
        <v>2340</v>
      </c>
      <c r="B2974" s="266">
        <f>'2026'!AA16</f>
        <v>93506.033542275021</v>
      </c>
      <c r="C2974" s="266">
        <f>'2026 (Cas)'!V18</f>
        <v>112930.5038830937</v>
      </c>
    </row>
    <row r="2975" spans="1:3" x14ac:dyDescent="0.25">
      <c r="A2975" s="265" t="s">
        <v>2341</v>
      </c>
      <c r="B2975" s="266">
        <f>'2026'!AA17</f>
        <v>96162.93556459411</v>
      </c>
      <c r="C2975" s="266">
        <f>'2026 (Cas)'!V19</f>
        <v>116139.33728968725</v>
      </c>
    </row>
    <row r="2976" spans="1:3" x14ac:dyDescent="0.25">
      <c r="A2976" s="265" t="s">
        <v>2342</v>
      </c>
      <c r="B2976" s="266">
        <f>'2026'!AA18</f>
        <v>98853.118196796117</v>
      </c>
      <c r="C2976" s="266">
        <f>'2026 (Cas)'!V20</f>
        <v>119388.36485168694</v>
      </c>
    </row>
    <row r="2977" spans="1:3" x14ac:dyDescent="0.25">
      <c r="A2977" s="265" t="s">
        <v>2343</v>
      </c>
      <c r="B2977" s="266">
        <f>'2026'!AA19</f>
        <v>101514.18029535057</v>
      </c>
      <c r="C2977" s="266">
        <f>'2026 (Cas)'!V21</f>
        <v>122602.2225277062</v>
      </c>
    </row>
    <row r="2978" spans="1:3" x14ac:dyDescent="0.25">
      <c r="A2978" s="265" t="s">
        <v>2344</v>
      </c>
      <c r="B2978" s="266">
        <f>'2026'!AA20</f>
        <v>103266.95908251725</v>
      </c>
      <c r="C2978" s="266">
        <f>'2026 (Cas)'!V22</f>
        <v>124719.11471243179</v>
      </c>
    </row>
    <row r="2979" spans="1:3" x14ac:dyDescent="0.25">
      <c r="A2979" s="265" t="s">
        <v>2345</v>
      </c>
      <c r="B2979" s="266">
        <f>'2026'!AA21</f>
        <v>105019.73786968392</v>
      </c>
      <c r="C2979" s="266">
        <f>'2026 (Cas)'!V23</f>
        <v>126836.00689715738</v>
      </c>
    </row>
    <row r="2980" spans="1:3" x14ac:dyDescent="0.25">
      <c r="A2980" s="265" t="s">
        <v>2346</v>
      </c>
      <c r="B2980" s="266">
        <f>'2026'!AA22</f>
        <v>108504.49506284043</v>
      </c>
      <c r="C2980" s="266">
        <f>'2026 (Cas)'!V24</f>
        <v>131044.6699194797</v>
      </c>
    </row>
    <row r="2981" spans="1:3" x14ac:dyDescent="0.25">
      <c r="A2981" s="265" t="s">
        <v>2347</v>
      </c>
      <c r="B2981" s="266">
        <f>'2026'!AA23</f>
        <v>111978.15871936936</v>
      </c>
      <c r="C2981" s="266">
        <f>'2026 (Cas)'!V25</f>
        <v>135239.93488999995</v>
      </c>
    </row>
    <row r="2982" spans="1:3" x14ac:dyDescent="0.25">
      <c r="A2982" s="265" t="s">
        <v>2348</v>
      </c>
      <c r="B2982" s="266">
        <f>'2026'!AA24</f>
        <v>115489.2630620165</v>
      </c>
      <c r="C2982" s="266">
        <f>'2026 (Cas)'!V26</f>
        <v>139480.41828535212</v>
      </c>
    </row>
    <row r="2983" spans="1:3" x14ac:dyDescent="0.25">
      <c r="A2983" s="265" t="s">
        <v>2349</v>
      </c>
      <c r="B2983" s="266">
        <f>'2026'!AA25</f>
        <v>123136.86987469383</v>
      </c>
      <c r="C2983" s="266">
        <f>'2026 (Cas)'!V27</f>
        <v>148716.70024639764</v>
      </c>
    </row>
    <row r="2984" spans="1:3" x14ac:dyDescent="0.25">
      <c r="A2984" s="265" t="s">
        <v>2350</v>
      </c>
      <c r="B2984" s="266">
        <f>'2026'!AA26</f>
        <v>127269.21226848866</v>
      </c>
      <c r="C2984" s="266">
        <f>'2026 (Cas)'!V28</f>
        <v>153707.47454266521</v>
      </c>
    </row>
    <row r="2985" spans="1:3" x14ac:dyDescent="0.25">
      <c r="A2985" s="265" t="s">
        <v>2351</v>
      </c>
      <c r="B2985" s="266">
        <f>'2026'!AA27</f>
        <v>131433.44858008798</v>
      </c>
      <c r="C2985" s="266">
        <f>'2026 (Cas)'!V29</f>
        <v>158736.76823786375</v>
      </c>
    </row>
    <row r="2986" spans="1:3" x14ac:dyDescent="0.25">
      <c r="A2986" s="265" t="s">
        <v>2352</v>
      </c>
      <c r="B2986" s="266">
        <f>'2026'!AA28</f>
        <v>133305.48288600173</v>
      </c>
      <c r="C2986" s="266">
        <f>'2026 (Cas)'!V30</f>
        <v>160997.68947946143</v>
      </c>
    </row>
    <row r="2987" spans="1:3" x14ac:dyDescent="0.25">
      <c r="A2987" s="265" t="s">
        <v>2353</v>
      </c>
      <c r="B2987" s="266">
        <f>'2026'!AA29</f>
        <v>135174.74380775855</v>
      </c>
      <c r="C2987" s="266">
        <f>'2026 (Cas)'!V31</f>
        <v>163255.26120810868</v>
      </c>
    </row>
    <row r="2988" spans="1:3" x14ac:dyDescent="0.25">
      <c r="A2988" s="265" t="s">
        <v>2354</v>
      </c>
      <c r="B2988" s="266">
        <f>'2026'!AA30</f>
        <v>138914.65234335078</v>
      </c>
      <c r="C2988" s="266">
        <f>'2026 (Cas)'!V32</f>
        <v>167772.07942187838</v>
      </c>
    </row>
    <row r="2989" spans="1:3" x14ac:dyDescent="0.25">
      <c r="A2989" s="265" t="s">
        <v>2355</v>
      </c>
      <c r="B2989" s="266">
        <f>'2026'!AA31</f>
        <v>142651.78749478603</v>
      </c>
      <c r="C2989" s="266">
        <f>'2026 (Cas)'!V33</f>
        <v>172285.54812269754</v>
      </c>
    </row>
    <row r="2990" spans="1:3" x14ac:dyDescent="0.25">
      <c r="A2990" s="265" t="s">
        <v>2356</v>
      </c>
      <c r="B2990" s="266">
        <f>'2026'!AA32</f>
        <v>146393.08272245669</v>
      </c>
      <c r="C2990" s="266">
        <f>'2026 (Cas)'!V34</f>
        <v>176804.0410929425</v>
      </c>
    </row>
    <row r="2991" spans="1:3" x14ac:dyDescent="0.25">
      <c r="A2991" s="265" t="s">
        <v>2357</v>
      </c>
      <c r="B2991" s="266">
        <f>'2026'!AA33</f>
        <v>151249.27838120479</v>
      </c>
      <c r="C2991" s="266">
        <f>'2026 (Cas)'!V35</f>
        <v>182669.03826929451</v>
      </c>
    </row>
    <row r="2992" spans="1:3" x14ac:dyDescent="0.25">
      <c r="A2992" s="265" t="s">
        <v>2358</v>
      </c>
      <c r="B2992" s="266">
        <f>'2026'!AA34</f>
        <v>156079.12689046233</v>
      </c>
      <c r="C2992" s="266">
        <f>'2026 (Cas)'!V36</f>
        <v>188502.21507261667</v>
      </c>
    </row>
    <row r="2993" spans="1:3" x14ac:dyDescent="0.25">
      <c r="A2993" s="265" t="s">
        <v>2359</v>
      </c>
      <c r="B2993" s="266">
        <f>'2026'!AA35</f>
        <v>160893.72178685683</v>
      </c>
      <c r="C2993" s="266">
        <f>'2026 (Cas)'!V37</f>
        <v>194316.96955471096</v>
      </c>
    </row>
    <row r="2994" spans="1:3" x14ac:dyDescent="0.25">
      <c r="A2994" s="265" t="s">
        <v>2360</v>
      </c>
      <c r="B2994" s="266">
        <f>'2026'!AA36</f>
        <v>165718.02352780054</v>
      </c>
      <c r="C2994" s="266">
        <f>'2026 (Cas)'!V38</f>
        <v>200143.44733213205</v>
      </c>
    </row>
    <row r="2995" spans="1:3" x14ac:dyDescent="0.25">
      <c r="A2995" s="265" t="s">
        <v>2361</v>
      </c>
      <c r="B2995" s="266">
        <f>'2026'!AA37</f>
        <v>175958.74452718804</v>
      </c>
      <c r="C2995" s="266">
        <f>'2026 (Cas)'!V39</f>
        <v>212511.5239019093</v>
      </c>
    </row>
    <row r="2996" spans="1:3" x14ac:dyDescent="0.25">
      <c r="A2996" s="265" t="s">
        <v>2362</v>
      </c>
      <c r="B2996" s="266">
        <f>'2026'!AA38</f>
        <v>181372.39040147496</v>
      </c>
      <c r="C2996" s="266">
        <f>'2026 (Cas)'!V40</f>
        <v>219049.77318131481</v>
      </c>
    </row>
    <row r="2997" spans="1:3" x14ac:dyDescent="0.25">
      <c r="A2997" s="265" t="s">
        <v>2363</v>
      </c>
      <c r="B2997" s="266">
        <f>'2026'!AA39</f>
        <v>186790.19635199732</v>
      </c>
      <c r="C2997" s="266">
        <f>'2026 (Cas)'!V41</f>
        <v>225593.04673014622</v>
      </c>
    </row>
    <row r="2998" spans="1:3" x14ac:dyDescent="0.25">
      <c r="A2998" s="265" t="s">
        <v>2364</v>
      </c>
      <c r="B2998" s="266">
        <f>'2026'!AA40</f>
        <v>0</v>
      </c>
      <c r="C2998" s="266">
        <f>'2026 (Cas)'!V42</f>
        <v>0</v>
      </c>
    </row>
    <row r="2999" spans="1:3" x14ac:dyDescent="0.25">
      <c r="A2999" s="265" t="s">
        <v>2365</v>
      </c>
      <c r="B2999" s="266">
        <f>'2026'!AA41</f>
        <v>0</v>
      </c>
      <c r="C2999" s="266">
        <f>'2026 (Cas)'!V43</f>
        <v>0</v>
      </c>
    </row>
    <row r="3000" spans="1:3" x14ac:dyDescent="0.25">
      <c r="A3000" s="265" t="s">
        <v>2366</v>
      </c>
      <c r="B3000" s="266">
        <f>'2026'!AA42</f>
        <v>198758.73568113937</v>
      </c>
      <c r="C3000" s="266">
        <f>'2026 (Cas)'!V44</f>
        <v>240047.86986809442</v>
      </c>
    </row>
    <row r="3001" spans="1:3" x14ac:dyDescent="0.25">
      <c r="A3001" s="265" t="s">
        <v>2367</v>
      </c>
      <c r="B3001" s="266">
        <f>'2026'!AA43</f>
        <v>202702.48795226435</v>
      </c>
      <c r="C3001" s="266">
        <f>'2026 (Cas)'!V45</f>
        <v>244810.87728372691</v>
      </c>
    </row>
    <row r="3002" spans="1:3" x14ac:dyDescent="0.25">
      <c r="A3002" s="265" t="s">
        <v>2368</v>
      </c>
      <c r="B3002" s="266">
        <f>'2026'!AA44</f>
        <v>206639.30676299703</v>
      </c>
      <c r="C3002" s="266">
        <f>'2026 (Cas)'!V46</f>
        <v>249565.51091698316</v>
      </c>
    </row>
    <row r="3003" spans="1:3" x14ac:dyDescent="0.25">
      <c r="A3003" s="265" t="s">
        <v>2369</v>
      </c>
      <c r="B3003" s="266">
        <f>'2026'!AA45</f>
        <v>0</v>
      </c>
      <c r="C3003" s="266">
        <f>'2026 (Cas)'!V47</f>
        <v>0</v>
      </c>
    </row>
    <row r="3004" spans="1:3" x14ac:dyDescent="0.25">
      <c r="A3004" s="265" t="s">
        <v>2370</v>
      </c>
      <c r="B3004" s="266">
        <f>'2026'!AA46</f>
        <v>0</v>
      </c>
      <c r="C3004" s="266">
        <f>'2026 (Cas)'!V48</f>
        <v>0</v>
      </c>
    </row>
    <row r="3005" spans="1:3" x14ac:dyDescent="0.25">
      <c r="A3005" s="265" t="s">
        <v>2371</v>
      </c>
      <c r="B3005" s="266">
        <f>'2026'!AA47</f>
        <v>0</v>
      </c>
      <c r="C3005" s="266">
        <f>'2026 (Cas)'!V49</f>
        <v>0</v>
      </c>
    </row>
    <row r="3006" spans="1:3" x14ac:dyDescent="0.25">
      <c r="A3006" s="265" t="s">
        <v>2372</v>
      </c>
      <c r="B3006" s="266">
        <f>'2026'!AA48</f>
        <v>0</v>
      </c>
      <c r="C3006" s="266">
        <f>'2026 (Cas)'!V50</f>
        <v>0</v>
      </c>
    </row>
    <row r="3007" spans="1:3" x14ac:dyDescent="0.25">
      <c r="A3007" s="265" t="s">
        <v>2373</v>
      </c>
      <c r="B3007" s="266">
        <f>'2026'!AA49</f>
        <v>0</v>
      </c>
      <c r="C3007" s="266">
        <f>'2026 (Cas)'!V51</f>
        <v>0</v>
      </c>
    </row>
    <row r="3008" spans="1:3" x14ac:dyDescent="0.25">
      <c r="A3008" s="265" t="s">
        <v>2374</v>
      </c>
      <c r="B3008" s="266">
        <f>'2026'!AA50</f>
        <v>0</v>
      </c>
      <c r="C3008" s="266">
        <f>'2026 (Cas)'!V52</f>
        <v>0</v>
      </c>
    </row>
    <row r="3009" spans="1:3" x14ac:dyDescent="0.25">
      <c r="A3009" s="265" t="s">
        <v>2375</v>
      </c>
      <c r="B3009" s="266">
        <f>'2026'!AA51</f>
        <v>0</v>
      </c>
      <c r="C3009" s="266">
        <f>'2026 (Cas)'!V53</f>
        <v>0</v>
      </c>
    </row>
    <row r="3010" spans="1:3" x14ac:dyDescent="0.25">
      <c r="A3010" s="265" t="s">
        <v>2376</v>
      </c>
      <c r="B3010" s="266">
        <f>'2026'!AA52</f>
        <v>0</v>
      </c>
      <c r="C3010" s="266">
        <f>'2026 (Cas)'!V54</f>
        <v>0</v>
      </c>
    </row>
    <row r="3011" spans="1:3" x14ac:dyDescent="0.25">
      <c r="A3011" s="265" t="s">
        <v>2377</v>
      </c>
      <c r="B3011" s="266">
        <f>'2026'!AA53</f>
        <v>0</v>
      </c>
      <c r="C3011" s="266">
        <f>'2026 (Cas)'!V55</f>
        <v>0</v>
      </c>
    </row>
    <row r="3012" spans="1:3" x14ac:dyDescent="0.25">
      <c r="A3012" s="265" t="s">
        <v>2378</v>
      </c>
      <c r="B3012" s="266">
        <f>'2026'!AA54</f>
        <v>0</v>
      </c>
      <c r="C3012" s="266">
        <f>'2026 (Cas)'!V56</f>
        <v>0</v>
      </c>
    </row>
    <row r="3013" spans="1:3" x14ac:dyDescent="0.25">
      <c r="A3013" s="265" t="s">
        <v>2379</v>
      </c>
      <c r="B3013" s="266">
        <f>'2026'!AA55</f>
        <v>0</v>
      </c>
      <c r="C3013" s="266">
        <f>'2026 (Cas)'!V57</f>
        <v>0</v>
      </c>
    </row>
    <row r="3014" spans="1:3" x14ac:dyDescent="0.25">
      <c r="A3014" s="265" t="s">
        <v>2380</v>
      </c>
      <c r="B3014" s="266">
        <f>'2026'!AA56</f>
        <v>0</v>
      </c>
      <c r="C3014" s="266">
        <f>'2026 (Cas)'!V58</f>
        <v>0</v>
      </c>
    </row>
    <row r="3015" spans="1:3" x14ac:dyDescent="0.25">
      <c r="A3015" s="265" t="s">
        <v>2381</v>
      </c>
      <c r="B3015" s="266">
        <f>'2026'!AA57</f>
        <v>0</v>
      </c>
      <c r="C3015" s="266">
        <f>'2026 (Cas)'!V59</f>
        <v>0</v>
      </c>
    </row>
    <row r="3016" spans="1:3" x14ac:dyDescent="0.25">
      <c r="A3016" s="265" t="s">
        <v>2382</v>
      </c>
      <c r="B3016" s="266">
        <f>'2026'!AA58</f>
        <v>100716.83235023916</v>
      </c>
      <c r="C3016" s="266">
        <f>'2026 (Cas)'!V60</f>
        <v>121639.23755443312</v>
      </c>
    </row>
    <row r="3017" spans="1:3" x14ac:dyDescent="0.25">
      <c r="A3017" s="265" t="s">
        <v>2383</v>
      </c>
      <c r="B3017" s="266">
        <f>'2026'!AA59</f>
        <v>106044.50331566187</v>
      </c>
      <c r="C3017" s="266">
        <f>'2026 (Cas)'!V61</f>
        <v>128073.65193237273</v>
      </c>
    </row>
    <row r="3018" spans="1:3" x14ac:dyDescent="0.25">
      <c r="A3018" s="265" t="s">
        <v>2384</v>
      </c>
      <c r="B3018" s="266">
        <f>'2026'!AA60</f>
        <v>111419.32181175209</v>
      </c>
      <c r="C3018" s="266">
        <f>'2026 (Cas)'!V62</f>
        <v>134565.0080304711</v>
      </c>
    </row>
    <row r="3019" spans="1:3" x14ac:dyDescent="0.25">
      <c r="A3019" s="265" t="s">
        <v>2385</v>
      </c>
      <c r="B3019" s="266">
        <f>'2026'!AA61</f>
        <v>116806.62053654839</v>
      </c>
      <c r="C3019" s="266">
        <f>'2026 (Cas)'!V63</f>
        <v>141071.43693684682</v>
      </c>
    </row>
    <row r="3020" spans="1:3" x14ac:dyDescent="0.25">
      <c r="A3020" s="265" t="s">
        <v>2386</v>
      </c>
      <c r="B3020" s="266">
        <f>'2026'!AA62</f>
        <v>121176.08727575897</v>
      </c>
      <c r="C3020" s="266">
        <f>'2026 (Cas)'!V64</f>
        <v>146348.59459038341</v>
      </c>
    </row>
    <row r="3021" spans="1:3" x14ac:dyDescent="0.25">
      <c r="A3021" s="265" t="s">
        <v>2387</v>
      </c>
      <c r="B3021" s="266">
        <f>'2026'!AA63</f>
        <v>125549.71409120489</v>
      </c>
      <c r="C3021" s="266">
        <f>'2026 (Cas)'!V65</f>
        <v>151630.77651334583</v>
      </c>
    </row>
    <row r="3022" spans="1:3" x14ac:dyDescent="0.25">
      <c r="A3022" s="265" t="s">
        <v>2388</v>
      </c>
      <c r="B3022" s="266">
        <f>'2026'!AA64</f>
        <v>129921.95421457238</v>
      </c>
      <c r="C3022" s="266">
        <f>'2026 (Cas)'!V66</f>
        <v>156911.28367983297</v>
      </c>
    </row>
    <row r="3023" spans="1:3" x14ac:dyDescent="0.25">
      <c r="A3023" s="265" t="s">
        <v>2389</v>
      </c>
      <c r="B3023" s="266">
        <f>'2026'!AA65</f>
        <v>134290.03426170451</v>
      </c>
      <c r="C3023" s="266">
        <f>'2026 (Cas)'!V67</f>
        <v>162186.76657689433</v>
      </c>
    </row>
    <row r="3024" spans="1:3" x14ac:dyDescent="0.25">
      <c r="A3024" s="265" t="s">
        <v>2390</v>
      </c>
      <c r="B3024" s="266">
        <f>'2026'!AA66</f>
        <v>141021.03761052334</v>
      </c>
      <c r="C3024" s="266">
        <f>'2026 (Cas)'!V68</f>
        <v>170316.03450779457</v>
      </c>
    </row>
    <row r="3025" spans="1:3" x14ac:dyDescent="0.25">
      <c r="A3025" s="265" t="s">
        <v>2391</v>
      </c>
      <c r="B3025" s="266">
        <f>'2026'!AA67</f>
        <v>146067.21008401981</v>
      </c>
      <c r="C3025" s="266">
        <f>'2026 (Cas)'!V69</f>
        <v>176410.47332125698</v>
      </c>
    </row>
    <row r="3026" spans="1:3" x14ac:dyDescent="0.25">
      <c r="A3026" s="265" t="s">
        <v>2392</v>
      </c>
      <c r="B3026" s="266">
        <f>'2026'!AA68</f>
        <v>151105.06240504549</v>
      </c>
      <c r="C3026" s="266">
        <f>'2026 (Cas)'!V70</f>
        <v>182494.8635958677</v>
      </c>
    </row>
    <row r="3027" spans="1:3" x14ac:dyDescent="0.25">
      <c r="A3027" s="265" t="s">
        <v>2393</v>
      </c>
      <c r="B3027" s="266">
        <f>'2026'!AA69</f>
        <v>156152.62157062039</v>
      </c>
      <c r="C3027" s="266">
        <f>'2026 (Cas)'!V71</f>
        <v>188590.97716580526</v>
      </c>
    </row>
    <row r="3028" spans="1:3" x14ac:dyDescent="0.25">
      <c r="A3028" s="265" t="s">
        <v>2394</v>
      </c>
      <c r="B3028" s="266">
        <f>'2026'!AA70</f>
        <v>161191.86058372451</v>
      </c>
      <c r="C3028" s="266">
        <f>'2026 (Cas)'!V72</f>
        <v>194677.0421968913</v>
      </c>
    </row>
    <row r="3029" spans="1:3" x14ac:dyDescent="0.25">
      <c r="A3029" s="265" t="s">
        <v>2395</v>
      </c>
      <c r="B3029" s="266">
        <f>'2026'!AA71</f>
        <v>166244.96651761333</v>
      </c>
      <c r="C3029" s="266">
        <f>'2026 (Cas)'!V73</f>
        <v>200779.85479272992</v>
      </c>
    </row>
    <row r="3030" spans="1:3" x14ac:dyDescent="0.25">
      <c r="A3030" s="265" t="s">
        <v>2396</v>
      </c>
      <c r="B3030" s="266">
        <f>'2026'!AA72</f>
        <v>171282.81883863904</v>
      </c>
      <c r="C3030" s="266">
        <f>'2026 (Cas)'!V74</f>
        <v>206864.24506734073</v>
      </c>
    </row>
    <row r="3031" spans="1:3" x14ac:dyDescent="0.25">
      <c r="A3031" s="265" t="s">
        <v>2397</v>
      </c>
      <c r="B3031" s="266">
        <f>'2026'!AA73</f>
        <v>176327.60462005701</v>
      </c>
      <c r="C3031" s="266">
        <f>'2026 (Cas)'!V75</f>
        <v>212957.0091243278</v>
      </c>
    </row>
    <row r="3032" spans="1:3" x14ac:dyDescent="0.25">
      <c r="A3032" s="265" t="s">
        <v>2398</v>
      </c>
      <c r="B3032" s="266">
        <f>'2026'!AA74</f>
        <v>181368.23032523965</v>
      </c>
      <c r="C3032" s="266">
        <f>'2026 (Cas)'!V76</f>
        <v>219044.7489118891</v>
      </c>
    </row>
    <row r="3033" spans="1:3" x14ac:dyDescent="0.25">
      <c r="A3033" s="265" t="s">
        <v>2399</v>
      </c>
      <c r="B3033" s="266">
        <f>'2026'!AA75</f>
        <v>186418.56287497145</v>
      </c>
      <c r="C3033" s="266">
        <f>'2026 (Cas)'!V77</f>
        <v>225144.21199477717</v>
      </c>
    </row>
    <row r="3034" spans="1:3" x14ac:dyDescent="0.25">
      <c r="A3034" s="265" t="s">
        <v>2400</v>
      </c>
      <c r="B3034" s="266">
        <f>'2026'!AA76</f>
        <v>191457.80188807563</v>
      </c>
      <c r="C3034" s="266">
        <f>'2026 (Cas)'!V78</f>
        <v>231230.27702586324</v>
      </c>
    </row>
    <row r="3035" spans="1:3" x14ac:dyDescent="0.25">
      <c r="A3035" s="265" t="s">
        <v>2401</v>
      </c>
      <c r="B3035" s="266">
        <f>'2026'!AA77</f>
        <v>196506.74774572899</v>
      </c>
      <c r="C3035" s="266">
        <f>'2026 (Cas)'!V79</f>
        <v>237328.06535227608</v>
      </c>
    </row>
    <row r="3036" spans="1:3" x14ac:dyDescent="0.25">
      <c r="A3036" s="265" t="s">
        <v>2402</v>
      </c>
      <c r="B3036" s="266">
        <f>'2026'!AA78</f>
        <v>204917.03520155637</v>
      </c>
      <c r="C3036" s="266">
        <f>'2026 (Cas)'!V80</f>
        <v>247485.46337471329</v>
      </c>
    </row>
    <row r="3037" spans="1:3" x14ac:dyDescent="0.25">
      <c r="A3037" s="265" t="s">
        <v>2403</v>
      </c>
      <c r="B3037" s="266">
        <f>'2026'!AA79</f>
        <v>211634.17162959065</v>
      </c>
      <c r="C3037" s="266">
        <f>'2026 (Cas)'!V81</f>
        <v>255597.983740861</v>
      </c>
    </row>
    <row r="3038" spans="1:3" x14ac:dyDescent="0.25">
      <c r="A3038" s="265" t="s">
        <v>2404</v>
      </c>
      <c r="B3038" s="266">
        <f>'2026'!AA80</f>
        <v>218358.24151801722</v>
      </c>
      <c r="C3038" s="266">
        <f>'2026 (Cas)'!V82</f>
        <v>263718.87788938492</v>
      </c>
    </row>
    <row r="3039" spans="1:3" x14ac:dyDescent="0.25">
      <c r="A3039" s="265" t="s">
        <v>2405</v>
      </c>
      <c r="B3039" s="266">
        <f>'2026'!AA81</f>
        <v>225085.08479060073</v>
      </c>
      <c r="C3039" s="266">
        <f>'2026 (Cas)'!V83</f>
        <v>271843.12155085953</v>
      </c>
    </row>
    <row r="3040" spans="1:3" x14ac:dyDescent="0.25">
      <c r="A3040" s="267" t="s">
        <v>2406</v>
      </c>
      <c r="B3040" s="266">
        <f>'2026'!AA82</f>
        <v>262082.02944377053</v>
      </c>
      <c r="C3040" s="266">
        <f>'2026 (Cas)'!V84</f>
        <v>316525.6243107316</v>
      </c>
    </row>
    <row r="3041" spans="1:3" x14ac:dyDescent="0.25">
      <c r="A3041" s="265" t="s">
        <v>2407</v>
      </c>
      <c r="B3041" s="266">
        <f>'2027'!AA3</f>
        <v>70681.692075426123</v>
      </c>
      <c r="C3041" s="266">
        <f>'2027 (Cas)'!V5</f>
        <v>85364.749193203097</v>
      </c>
    </row>
    <row r="3042" spans="1:3" x14ac:dyDescent="0.25">
      <c r="A3042" s="265" t="s">
        <v>2408</v>
      </c>
      <c r="B3042" s="266">
        <f>'2027'!AA4</f>
        <v>72651.987382019157</v>
      </c>
      <c r="C3042" s="266">
        <f>'2027 (Cas)'!V6</f>
        <v>87744.343678637582</v>
      </c>
    </row>
    <row r="3043" spans="1:3" x14ac:dyDescent="0.25">
      <c r="A3043" s="265" t="s">
        <v>2409</v>
      </c>
      <c r="B3043" s="266">
        <f>'2027'!AA5</f>
        <v>74657.643336612848</v>
      </c>
      <c r="C3043" s="266">
        <f>'2027 (Cas)'!V7</f>
        <v>90166.644454191119</v>
      </c>
    </row>
    <row r="3044" spans="1:3" x14ac:dyDescent="0.25">
      <c r="A3044" s="265" t="s">
        <v>2410</v>
      </c>
      <c r="B3044" s="266">
        <f>'2027'!AA6</f>
        <v>76667.542568966572</v>
      </c>
      <c r="C3044" s="266">
        <f>'2027 (Cas)'!V8</f>
        <v>92594.06998455897</v>
      </c>
    </row>
    <row r="3045" spans="1:3" x14ac:dyDescent="0.25">
      <c r="A3045" s="265" t="s">
        <v>2411</v>
      </c>
      <c r="B3045" s="266">
        <f>'2027'!AA7</f>
        <v>78677.441801320296</v>
      </c>
      <c r="C3045" s="266">
        <f>'2027 (Cas)'!V9</f>
        <v>95021.495514926806</v>
      </c>
    </row>
    <row r="3046" spans="1:3" x14ac:dyDescent="0.25">
      <c r="A3046" s="265" t="s">
        <v>2412</v>
      </c>
      <c r="B3046" s="266">
        <f>'2027'!AA8</f>
        <v>79732.603537657997</v>
      </c>
      <c r="C3046" s="266">
        <f>'2027 (Cas)'!V10</f>
        <v>96295.851212079811</v>
      </c>
    </row>
    <row r="3047" spans="1:3" x14ac:dyDescent="0.25">
      <c r="A3047" s="265" t="s">
        <v>2413</v>
      </c>
      <c r="B3047" s="266">
        <f>'2027'!AA9</f>
        <v>80790.594125835763</v>
      </c>
      <c r="C3047" s="266">
        <f>'2027 (Cas)'!V11</f>
        <v>97573.623412442335</v>
      </c>
    </row>
    <row r="3048" spans="1:3" x14ac:dyDescent="0.25">
      <c r="A3048" s="265" t="s">
        <v>2414</v>
      </c>
      <c r="B3048" s="266">
        <f>'2027'!AA10</f>
        <v>82827.367450669946</v>
      </c>
      <c r="C3048" s="266">
        <f>'2027 (Cas)'!V12</f>
        <v>100033.50572330065</v>
      </c>
    </row>
    <row r="3049" spans="1:3" x14ac:dyDescent="0.25">
      <c r="A3049" s="265" t="s">
        <v>2415</v>
      </c>
      <c r="B3049" s="266">
        <f>'2027'!AA11</f>
        <v>84087.620945411065</v>
      </c>
      <c r="C3049" s="266">
        <f>'2027 (Cas)'!V13</f>
        <v>101555.55790314425</v>
      </c>
    </row>
    <row r="3050" spans="1:3" x14ac:dyDescent="0.25">
      <c r="A3050" s="265" t="s">
        <v>2416</v>
      </c>
      <c r="B3050" s="266">
        <f>'2027'!AA12</f>
        <v>85340.802310552128</v>
      </c>
      <c r="C3050" s="266">
        <f>'2027 (Cas)'!V14</f>
        <v>103069.06882496405</v>
      </c>
    </row>
    <row r="3051" spans="1:3" x14ac:dyDescent="0.25">
      <c r="A3051" s="265" t="s">
        <v>2417</v>
      </c>
      <c r="B3051" s="266">
        <f>'2027'!AA13</f>
        <v>87845.75061491417</v>
      </c>
      <c r="C3051" s="266">
        <f>'2027 (Cas)'!V15</f>
        <v>106094.38241699884</v>
      </c>
    </row>
    <row r="3052" spans="1:3" x14ac:dyDescent="0.25">
      <c r="A3052" s="265" t="s">
        <v>2418</v>
      </c>
      <c r="B3052" s="266">
        <f>'2027'!AA14</f>
        <v>90360.599900716348</v>
      </c>
      <c r="C3052" s="266">
        <f>'2027 (Cas)'!V16</f>
        <v>109131.65377026694</v>
      </c>
    </row>
    <row r="3053" spans="1:3" x14ac:dyDescent="0.25">
      <c r="A3053" s="265" t="s">
        <v>2419</v>
      </c>
      <c r="B3053" s="266">
        <f>'2027'!AA15</f>
        <v>92866.962630998416</v>
      </c>
      <c r="C3053" s="266">
        <f>'2027 (Cas)'!V17</f>
        <v>112158.67561390651</v>
      </c>
    </row>
    <row r="3054" spans="1:3" x14ac:dyDescent="0.25">
      <c r="A3054" s="265" t="s">
        <v>2420</v>
      </c>
      <c r="B3054" s="266">
        <f>'2027'!AA16</f>
        <v>95376.154213120521</v>
      </c>
      <c r="C3054" s="266">
        <f>'2027 (Cas)'!V18</f>
        <v>115189.11396075558</v>
      </c>
    </row>
    <row r="3055" spans="1:3" x14ac:dyDescent="0.25">
      <c r="A3055" s="265" t="s">
        <v>2421</v>
      </c>
      <c r="B3055" s="266">
        <f>'2027'!AA17</f>
        <v>98086.19427588601</v>
      </c>
      <c r="C3055" s="266">
        <f>'2027 (Cas)'!V19</f>
        <v>118462.12403548097</v>
      </c>
    </row>
    <row r="3056" spans="1:3" x14ac:dyDescent="0.25">
      <c r="A3056" s="265" t="s">
        <v>2422</v>
      </c>
      <c r="B3056" s="266">
        <f>'2027'!AA18</f>
        <v>100830.18056073204</v>
      </c>
      <c r="C3056" s="266">
        <f>'2027 (Cas)'!V20</f>
        <v>121776.13214872067</v>
      </c>
    </row>
    <row r="3057" spans="1:3" x14ac:dyDescent="0.25">
      <c r="A3057" s="265" t="s">
        <v>2423</v>
      </c>
      <c r="B3057" s="266">
        <f>'2027'!AA19</f>
        <v>103544.46390125756</v>
      </c>
      <c r="C3057" s="266">
        <f>'2027 (Cas)'!V21</f>
        <v>125054.26697826035</v>
      </c>
    </row>
    <row r="3058" spans="1:3" x14ac:dyDescent="0.25">
      <c r="A3058" s="265" t="s">
        <v>2424</v>
      </c>
      <c r="B3058" s="266">
        <f>'2027'!AA20</f>
        <v>105332.29826416759</v>
      </c>
      <c r="C3058" s="266">
        <f>'2027 (Cas)'!V22</f>
        <v>127213.49700668044</v>
      </c>
    </row>
    <row r="3059" spans="1:3" x14ac:dyDescent="0.25">
      <c r="A3059" s="265" t="s">
        <v>2425</v>
      </c>
      <c r="B3059" s="266">
        <f>'2027'!AA21</f>
        <v>107120.1326270776</v>
      </c>
      <c r="C3059" s="266">
        <f>'2027 (Cas)'!V23</f>
        <v>129372.72703510056</v>
      </c>
    </row>
    <row r="3060" spans="1:3" x14ac:dyDescent="0.25">
      <c r="A3060" s="265" t="s">
        <v>2426</v>
      </c>
      <c r="B3060" s="266">
        <f>'2027'!AA22</f>
        <v>110674.58496409723</v>
      </c>
      <c r="C3060" s="266">
        <f>'2027 (Cas)'!V24</f>
        <v>133665.56331786927</v>
      </c>
    </row>
    <row r="3061" spans="1:3" x14ac:dyDescent="0.25">
      <c r="A3061" s="265" t="s">
        <v>2427</v>
      </c>
      <c r="B3061" s="266">
        <f>'2027'!AA23</f>
        <v>114217.72189375674</v>
      </c>
      <c r="C3061" s="266">
        <f>'2027 (Cas)'!V25</f>
        <v>137944.73358779994</v>
      </c>
    </row>
    <row r="3062" spans="1:3" x14ac:dyDescent="0.25">
      <c r="A3062" s="265" t="s">
        <v>2428</v>
      </c>
      <c r="B3062" s="266">
        <f>'2027'!AA24</f>
        <v>117799.04832325681</v>
      </c>
      <c r="C3062" s="266">
        <f>'2027 (Cas)'!V26</f>
        <v>142270.02665105919</v>
      </c>
    </row>
    <row r="3063" spans="1:3" x14ac:dyDescent="0.25">
      <c r="A3063" s="265" t="s">
        <v>2429</v>
      </c>
      <c r="B3063" s="266">
        <f>'2027'!AA25</f>
        <v>125599.60727218771</v>
      </c>
      <c r="C3063" s="266">
        <f>'2027 (Cas)'!V27</f>
        <v>151691.03425132559</v>
      </c>
    </row>
    <row r="3064" spans="1:3" x14ac:dyDescent="0.25">
      <c r="A3064" s="265" t="s">
        <v>2430</v>
      </c>
      <c r="B3064" s="266">
        <f>'2027'!AA26</f>
        <v>129814.59651385844</v>
      </c>
      <c r="C3064" s="266">
        <f>'2027 (Cas)'!V28</f>
        <v>156781.62403351854</v>
      </c>
    </row>
    <row r="3065" spans="1:3" x14ac:dyDescent="0.25">
      <c r="A3065" s="265" t="s">
        <v>2431</v>
      </c>
      <c r="B3065" s="266">
        <f>'2027'!AA27</f>
        <v>134062.11755168973</v>
      </c>
      <c r="C3065" s="266">
        <f>'2027 (Cas)'!V29</f>
        <v>161911.50360262103</v>
      </c>
    </row>
    <row r="3066" spans="1:3" x14ac:dyDescent="0.25">
      <c r="A3066" s="265" t="s">
        <v>2432</v>
      </c>
      <c r="B3066" s="266">
        <f>'2027'!AA28</f>
        <v>135971.59254372175</v>
      </c>
      <c r="C3066" s="266">
        <f>'2027 (Cas)'!V30</f>
        <v>164217.64326905069</v>
      </c>
    </row>
    <row r="3067" spans="1:3" x14ac:dyDescent="0.25">
      <c r="A3067" s="265" t="s">
        <v>2433</v>
      </c>
      <c r="B3067" s="266">
        <f>'2027'!AA29</f>
        <v>137878.23868391375</v>
      </c>
      <c r="C3067" s="266">
        <f>'2027 (Cas)'!V31</f>
        <v>166520.36643227082</v>
      </c>
    </row>
    <row r="3068" spans="1:3" x14ac:dyDescent="0.25">
      <c r="A3068" s="265" t="s">
        <v>2434</v>
      </c>
      <c r="B3068" s="266">
        <f>'2027'!AA30</f>
        <v>141692.94539021776</v>
      </c>
      <c r="C3068" s="266">
        <f>'2027 (Cas)'!V32</f>
        <v>171127.52101031595</v>
      </c>
    </row>
    <row r="3069" spans="1:3" x14ac:dyDescent="0.25">
      <c r="A3069" s="265" t="s">
        <v>2435</v>
      </c>
      <c r="B3069" s="266">
        <f>'2027'!AA31</f>
        <v>145504.82324468173</v>
      </c>
      <c r="C3069" s="266">
        <f>'2027 (Cas)'!V33</f>
        <v>175731.25908515151</v>
      </c>
    </row>
    <row r="3070" spans="1:3" x14ac:dyDescent="0.25">
      <c r="A3070" s="265" t="s">
        <v>2436</v>
      </c>
      <c r="B3070" s="266">
        <f>'2027'!AA32</f>
        <v>149320.9443769058</v>
      </c>
      <c r="C3070" s="266">
        <f>'2027 (Cas)'!V34</f>
        <v>180340.12191480136</v>
      </c>
    </row>
    <row r="3071" spans="1:3" x14ac:dyDescent="0.25">
      <c r="A3071" s="265" t="s">
        <v>2437</v>
      </c>
      <c r="B3071" s="266">
        <f>'2027'!AA33</f>
        <v>154274.26394882888</v>
      </c>
      <c r="C3071" s="266">
        <f>'2027 (Cas)'!V35</f>
        <v>186322.41903468041</v>
      </c>
    </row>
    <row r="3072" spans="1:3" x14ac:dyDescent="0.25">
      <c r="A3072" s="265" t="s">
        <v>2438</v>
      </c>
      <c r="B3072" s="266">
        <f>'2027'!AA34</f>
        <v>159200.70942827154</v>
      </c>
      <c r="C3072" s="266">
        <f>'2027 (Cas)'!V36</f>
        <v>192272.25937406899</v>
      </c>
    </row>
    <row r="3073" spans="1:3" x14ac:dyDescent="0.25">
      <c r="A3073" s="265" t="s">
        <v>2439</v>
      </c>
      <c r="B3073" s="266">
        <f>'2027'!AA35</f>
        <v>164111.596222594</v>
      </c>
      <c r="C3073" s="266">
        <f>'2027 (Cas)'!V37</f>
        <v>198203.30894580518</v>
      </c>
    </row>
    <row r="3074" spans="1:3" x14ac:dyDescent="0.25">
      <c r="A3074" s="265" t="s">
        <v>2440</v>
      </c>
      <c r="B3074" s="266">
        <f>'2027'!AA36</f>
        <v>169032.38399835656</v>
      </c>
      <c r="C3074" s="266">
        <f>'2027 (Cas)'!V38</f>
        <v>204146.31627877473</v>
      </c>
    </row>
    <row r="3075" spans="1:3" x14ac:dyDescent="0.25">
      <c r="A3075" s="265" t="s">
        <v>2441</v>
      </c>
      <c r="B3075" s="266">
        <f>'2027'!AA37</f>
        <v>179477.91941773184</v>
      </c>
      <c r="C3075" s="266">
        <f>'2027 (Cas)'!V39</f>
        <v>216761.7543799475</v>
      </c>
    </row>
    <row r="3076" spans="1:3" x14ac:dyDescent="0.25">
      <c r="A3076" s="265" t="s">
        <v>2442</v>
      </c>
      <c r="B3076" s="266">
        <f>'2027'!AA38</f>
        <v>184999.83820950447</v>
      </c>
      <c r="C3076" s="266">
        <f>'2027 (Cas)'!V40</f>
        <v>223430.76864494113</v>
      </c>
    </row>
    <row r="3077" spans="1:3" x14ac:dyDescent="0.25">
      <c r="A3077" s="265" t="s">
        <v>2443</v>
      </c>
      <c r="B3077" s="266">
        <f>'2027'!AA39</f>
        <v>190526.00027903725</v>
      </c>
      <c r="C3077" s="266">
        <f>'2027 (Cas)'!V41</f>
        <v>230104.90766474916</v>
      </c>
    </row>
    <row r="3078" spans="1:3" x14ac:dyDescent="0.25">
      <c r="A3078" s="265" t="s">
        <v>2444</v>
      </c>
      <c r="B3078" s="266">
        <f>'2027'!AA40</f>
        <v>0</v>
      </c>
      <c r="C3078" s="266">
        <f>'2027 (Cas)'!V42</f>
        <v>0</v>
      </c>
    </row>
    <row r="3079" spans="1:3" x14ac:dyDescent="0.25">
      <c r="A3079" s="265" t="s">
        <v>2445</v>
      </c>
      <c r="B3079" s="266">
        <f>'2027'!AA41</f>
        <v>0</v>
      </c>
      <c r="C3079" s="266">
        <f>'2027 (Cas)'!V43</f>
        <v>0</v>
      </c>
    </row>
    <row r="3080" spans="1:3" x14ac:dyDescent="0.25">
      <c r="A3080" s="265" t="s">
        <v>2446</v>
      </c>
      <c r="B3080" s="266">
        <f>'2027'!AA42</f>
        <v>202733.91039476218</v>
      </c>
      <c r="C3080" s="266">
        <f>'2027 (Cas)'!V44</f>
        <v>244848.82726545632</v>
      </c>
    </row>
    <row r="3081" spans="1:3" x14ac:dyDescent="0.25">
      <c r="A3081" s="265" t="s">
        <v>2447</v>
      </c>
      <c r="B3081" s="266">
        <f>'2027'!AA43</f>
        <v>206756.53771130962</v>
      </c>
      <c r="C3081" s="266">
        <f>'2027 (Cas)'!V45</f>
        <v>249707.0948294015</v>
      </c>
    </row>
    <row r="3082" spans="1:3" x14ac:dyDescent="0.25">
      <c r="A3082" s="265" t="s">
        <v>2448</v>
      </c>
      <c r="B3082" s="266">
        <f>'2027'!AA44</f>
        <v>210772.09289825696</v>
      </c>
      <c r="C3082" s="266">
        <f>'2027 (Cas)'!V46</f>
        <v>254556.82113532285</v>
      </c>
    </row>
    <row r="3083" spans="1:3" x14ac:dyDescent="0.25">
      <c r="A3083" s="265" t="s">
        <v>2449</v>
      </c>
      <c r="B3083" s="266">
        <f>'2027'!AA45</f>
        <v>0</v>
      </c>
      <c r="C3083" s="266">
        <f>'2027 (Cas)'!V47</f>
        <v>0</v>
      </c>
    </row>
    <row r="3084" spans="1:3" x14ac:dyDescent="0.25">
      <c r="A3084" s="265" t="s">
        <v>2450</v>
      </c>
      <c r="B3084" s="266">
        <f>'2027'!AA46</f>
        <v>0</v>
      </c>
      <c r="C3084" s="266">
        <f>'2027 (Cas)'!V48</f>
        <v>0</v>
      </c>
    </row>
    <row r="3085" spans="1:3" x14ac:dyDescent="0.25">
      <c r="A3085" s="265" t="s">
        <v>2451</v>
      </c>
      <c r="B3085" s="266">
        <f>'2027'!AA47</f>
        <v>0</v>
      </c>
      <c r="C3085" s="266">
        <f>'2027 (Cas)'!V49</f>
        <v>0</v>
      </c>
    </row>
    <row r="3086" spans="1:3" x14ac:dyDescent="0.25">
      <c r="A3086" s="265" t="s">
        <v>2452</v>
      </c>
      <c r="B3086" s="266">
        <f>'2027'!AA48</f>
        <v>0</v>
      </c>
      <c r="C3086" s="266">
        <f>'2027 (Cas)'!V50</f>
        <v>0</v>
      </c>
    </row>
    <row r="3087" spans="1:3" x14ac:dyDescent="0.25">
      <c r="A3087" s="265" t="s">
        <v>2453</v>
      </c>
      <c r="B3087" s="266">
        <f>'2027'!AA49</f>
        <v>0</v>
      </c>
      <c r="C3087" s="266">
        <f>'2027 (Cas)'!V51</f>
        <v>0</v>
      </c>
    </row>
    <row r="3088" spans="1:3" x14ac:dyDescent="0.25">
      <c r="A3088" s="265" t="s">
        <v>2454</v>
      </c>
      <c r="B3088" s="266">
        <f>'2027'!AA50</f>
        <v>0</v>
      </c>
      <c r="C3088" s="266">
        <f>'2027 (Cas)'!V52</f>
        <v>0</v>
      </c>
    </row>
    <row r="3089" spans="1:3" x14ac:dyDescent="0.25">
      <c r="A3089" s="265" t="s">
        <v>2455</v>
      </c>
      <c r="B3089" s="266">
        <f>'2027'!AA51</f>
        <v>0</v>
      </c>
      <c r="C3089" s="266">
        <f>'2027 (Cas)'!V53</f>
        <v>0</v>
      </c>
    </row>
    <row r="3090" spans="1:3" x14ac:dyDescent="0.25">
      <c r="A3090" s="265" t="s">
        <v>2456</v>
      </c>
      <c r="B3090" s="266">
        <f>'2027'!AA52</f>
        <v>0</v>
      </c>
      <c r="C3090" s="266">
        <f>'2027 (Cas)'!V54</f>
        <v>0</v>
      </c>
    </row>
    <row r="3091" spans="1:3" x14ac:dyDescent="0.25">
      <c r="A3091" s="265" t="s">
        <v>2457</v>
      </c>
      <c r="B3091" s="266">
        <f>'2027'!AA53</f>
        <v>0</v>
      </c>
      <c r="C3091" s="266">
        <f>'2027 (Cas)'!V55</f>
        <v>0</v>
      </c>
    </row>
    <row r="3092" spans="1:3" x14ac:dyDescent="0.25">
      <c r="A3092" s="265" t="s">
        <v>2458</v>
      </c>
      <c r="B3092" s="266">
        <f>'2027'!AA54</f>
        <v>0</v>
      </c>
      <c r="C3092" s="266">
        <f>'2027 (Cas)'!V56</f>
        <v>0</v>
      </c>
    </row>
    <row r="3093" spans="1:3" x14ac:dyDescent="0.25">
      <c r="A3093" s="265" t="s">
        <v>2459</v>
      </c>
      <c r="B3093" s="266">
        <f>'2027'!AA55</f>
        <v>0</v>
      </c>
      <c r="C3093" s="266">
        <f>'2027 (Cas)'!V57</f>
        <v>0</v>
      </c>
    </row>
    <row r="3094" spans="1:3" x14ac:dyDescent="0.25">
      <c r="A3094" s="265" t="s">
        <v>2460</v>
      </c>
      <c r="B3094" s="266">
        <f>'2027'!AA56</f>
        <v>0</v>
      </c>
      <c r="C3094" s="266">
        <f>'2027 (Cas)'!V58</f>
        <v>0</v>
      </c>
    </row>
    <row r="3095" spans="1:3" x14ac:dyDescent="0.25">
      <c r="A3095" s="265" t="s">
        <v>2461</v>
      </c>
      <c r="B3095" s="266">
        <f>'2027'!AA57</f>
        <v>0</v>
      </c>
      <c r="C3095" s="266">
        <f>'2027 (Cas)'!V59</f>
        <v>0</v>
      </c>
    </row>
    <row r="3096" spans="1:3" x14ac:dyDescent="0.25">
      <c r="A3096" s="265" t="s">
        <v>2462</v>
      </c>
      <c r="B3096" s="266">
        <f>'2027'!AA58</f>
        <v>102731.16899724393</v>
      </c>
      <c r="C3096" s="266">
        <f>'2027 (Cas)'!V60</f>
        <v>124072.02230552176</v>
      </c>
    </row>
    <row r="3097" spans="1:3" x14ac:dyDescent="0.25">
      <c r="A3097" s="265" t="s">
        <v>2463</v>
      </c>
      <c r="B3097" s="266">
        <f>'2027'!AA59</f>
        <v>108165.39338197514</v>
      </c>
      <c r="C3097" s="266">
        <f>'2027 (Cas)'!V61</f>
        <v>130635.1249710202</v>
      </c>
    </row>
    <row r="3098" spans="1:3" x14ac:dyDescent="0.25">
      <c r="A3098" s="265" t="s">
        <v>2464</v>
      </c>
      <c r="B3098" s="266">
        <f>'2027'!AA60</f>
        <v>113647.70824798713</v>
      </c>
      <c r="C3098" s="266">
        <f>'2027 (Cas)'!V62</f>
        <v>137256.30819108052</v>
      </c>
    </row>
    <row r="3099" spans="1:3" x14ac:dyDescent="0.25">
      <c r="A3099" s="265" t="s">
        <v>2465</v>
      </c>
      <c r="B3099" s="266">
        <f>'2027'!AA61</f>
        <v>119142.75294727935</v>
      </c>
      <c r="C3099" s="266">
        <f>'2027 (Cas)'!V63</f>
        <v>143892.86567558377</v>
      </c>
    </row>
    <row r="3100" spans="1:3" x14ac:dyDescent="0.25">
      <c r="A3100" s="265" t="s">
        <v>2466</v>
      </c>
      <c r="B3100" s="266">
        <f>'2027'!AA62</f>
        <v>123599.60902127413</v>
      </c>
      <c r="C3100" s="266">
        <f>'2027 (Cas)'!V64</f>
        <v>149275.56648219109</v>
      </c>
    </row>
    <row r="3101" spans="1:3" x14ac:dyDescent="0.25">
      <c r="A3101" s="265" t="s">
        <v>2467</v>
      </c>
      <c r="B3101" s="266">
        <f>'2027'!AA63</f>
        <v>128060.70837302899</v>
      </c>
      <c r="C3101" s="266">
        <f>'2027 (Cas)'!V65</f>
        <v>154663.39204361272</v>
      </c>
    </row>
    <row r="3102" spans="1:3" x14ac:dyDescent="0.25">
      <c r="A3102" s="265" t="s">
        <v>2468</v>
      </c>
      <c r="B3102" s="266">
        <f>'2027'!AA64</f>
        <v>132520.39329886384</v>
      </c>
      <c r="C3102" s="266">
        <f>'2027 (Cas)'!V66</f>
        <v>160049.50935342963</v>
      </c>
    </row>
    <row r="3103" spans="1:3" x14ac:dyDescent="0.25">
      <c r="A3103" s="265" t="s">
        <v>2469</v>
      </c>
      <c r="B3103" s="266">
        <f>'2027'!AA65</f>
        <v>136975.83494693862</v>
      </c>
      <c r="C3103" s="266">
        <f>'2027 (Cas)'!V67</f>
        <v>165430.5019084322</v>
      </c>
    </row>
    <row r="3104" spans="1:3" x14ac:dyDescent="0.25">
      <c r="A3104" s="265" t="s">
        <v>2470</v>
      </c>
      <c r="B3104" s="266">
        <f>'2027'!AA66</f>
        <v>143841.4583627338</v>
      </c>
      <c r="C3104" s="266">
        <f>'2027 (Cas)'!V68</f>
        <v>173722.35519795044</v>
      </c>
    </row>
    <row r="3105" spans="1:3" x14ac:dyDescent="0.25">
      <c r="A3105" s="265" t="s">
        <v>2471</v>
      </c>
      <c r="B3105" s="266">
        <f>'2027'!AA67</f>
        <v>148988.55428570023</v>
      </c>
      <c r="C3105" s="266">
        <f>'2027 (Cas)'!V69</f>
        <v>179938.68278768208</v>
      </c>
    </row>
    <row r="3106" spans="1:3" x14ac:dyDescent="0.25">
      <c r="A3106" s="265" t="s">
        <v>2472</v>
      </c>
      <c r="B3106" s="266">
        <f>'2027'!AA68</f>
        <v>154127.16365314645</v>
      </c>
      <c r="C3106" s="266">
        <f>'2027 (Cas)'!V70</f>
        <v>186144.76086778511</v>
      </c>
    </row>
    <row r="3107" spans="1:3" x14ac:dyDescent="0.25">
      <c r="A3107" s="265" t="s">
        <v>2473</v>
      </c>
      <c r="B3107" s="266">
        <f>'2027'!AA69</f>
        <v>159275.67400203281</v>
      </c>
      <c r="C3107" s="266">
        <f>'2027 (Cas)'!V71</f>
        <v>192362.79670912138</v>
      </c>
    </row>
    <row r="3108" spans="1:3" x14ac:dyDescent="0.25">
      <c r="A3108" s="265" t="s">
        <v>2474</v>
      </c>
      <c r="B3108" s="266">
        <f>'2027'!AA70</f>
        <v>164415.69779539912</v>
      </c>
      <c r="C3108" s="266">
        <f>'2027 (Cas)'!V72</f>
        <v>198570.58304082917</v>
      </c>
    </row>
    <row r="3109" spans="1:3" x14ac:dyDescent="0.25">
      <c r="A3109" s="265" t="s">
        <v>2475</v>
      </c>
      <c r="B3109" s="266">
        <f>'2027'!AA71</f>
        <v>169569.86584796559</v>
      </c>
      <c r="C3109" s="266">
        <f>'2027 (Cas)'!V73</f>
        <v>204795.4518885845</v>
      </c>
    </row>
    <row r="3110" spans="1:3" x14ac:dyDescent="0.25">
      <c r="A3110" s="265" t="s">
        <v>2476</v>
      </c>
      <c r="B3110" s="266">
        <f>'2027'!AA72</f>
        <v>174708.4752154118</v>
      </c>
      <c r="C3110" s="266">
        <f>'2027 (Cas)'!V74</f>
        <v>211001.52996868757</v>
      </c>
    </row>
    <row r="3111" spans="1:3" x14ac:dyDescent="0.25">
      <c r="A3111" s="265" t="s">
        <v>2477</v>
      </c>
      <c r="B3111" s="266">
        <f>'2027'!AA73</f>
        <v>179854.15671245815</v>
      </c>
      <c r="C3111" s="266">
        <f>'2027 (Cas)'!V75</f>
        <v>217216.14930681442</v>
      </c>
    </row>
    <row r="3112" spans="1:3" x14ac:dyDescent="0.25">
      <c r="A3112" s="265" t="s">
        <v>2478</v>
      </c>
      <c r="B3112" s="266">
        <f>'2027'!AA74</f>
        <v>184995.59493174445</v>
      </c>
      <c r="C3112" s="266">
        <f>'2027 (Cas)'!V76</f>
        <v>223425.64389012693</v>
      </c>
    </row>
    <row r="3113" spans="1:3" x14ac:dyDescent="0.25">
      <c r="A3113" s="265" t="s">
        <v>2479</v>
      </c>
      <c r="B3113" s="266">
        <f>'2027'!AA75</f>
        <v>190146.93413247087</v>
      </c>
      <c r="C3113" s="266">
        <f>'2027 (Cas)'!V77</f>
        <v>229647.09623467267</v>
      </c>
    </row>
    <row r="3114" spans="1:3" x14ac:dyDescent="0.25">
      <c r="A3114" s="265" t="s">
        <v>2480</v>
      </c>
      <c r="B3114" s="266">
        <f>'2027'!AA76</f>
        <v>195286.95792583717</v>
      </c>
      <c r="C3114" s="266">
        <f>'2027 (Cas)'!V78</f>
        <v>235854.88256638052</v>
      </c>
    </row>
    <row r="3115" spans="1:3" x14ac:dyDescent="0.25">
      <c r="A3115" s="265" t="s">
        <v>2481</v>
      </c>
      <c r="B3115" s="266">
        <f>'2027'!AA77</f>
        <v>200436.88270064356</v>
      </c>
      <c r="C3115" s="266">
        <f>'2027 (Cas)'!V79</f>
        <v>242074.6266593216</v>
      </c>
    </row>
    <row r="3116" spans="1:3" x14ac:dyDescent="0.25">
      <c r="A3116" s="265" t="s">
        <v>2482</v>
      </c>
      <c r="B3116" s="266">
        <f>'2027'!AA78</f>
        <v>209015.37590558751</v>
      </c>
      <c r="C3116" s="266">
        <f>'2027 (Cas)'!V80</f>
        <v>252435.17264220759</v>
      </c>
    </row>
    <row r="3117" spans="1:3" x14ac:dyDescent="0.25">
      <c r="A3117" s="265" t="s">
        <v>2483</v>
      </c>
      <c r="B3117" s="266">
        <f>'2027'!AA79</f>
        <v>215866.8550621825</v>
      </c>
      <c r="C3117" s="266">
        <f>'2027 (Cas)'!V81</f>
        <v>260709.94341567825</v>
      </c>
    </row>
    <row r="3118" spans="1:3" x14ac:dyDescent="0.25">
      <c r="A3118" s="265" t="s">
        <v>2484</v>
      </c>
      <c r="B3118" s="266">
        <f>'2027'!AA80</f>
        <v>222725.40634837758</v>
      </c>
      <c r="C3118" s="266">
        <f>'2027 (Cas)'!V82</f>
        <v>268993.25544717262</v>
      </c>
    </row>
    <row r="3119" spans="1:3" x14ac:dyDescent="0.25">
      <c r="A3119" s="265" t="s">
        <v>2485</v>
      </c>
      <c r="B3119" s="266">
        <f>'2027'!AA81</f>
        <v>229586.78648641275</v>
      </c>
      <c r="C3119" s="266">
        <f>'2027 (Cas)'!V83</f>
        <v>277279.98398187663</v>
      </c>
    </row>
    <row r="3120" spans="1:3" s="326" customFormat="1" ht="13.8" thickBot="1" x14ac:dyDescent="0.3">
      <c r="A3120" s="341" t="s">
        <v>2486</v>
      </c>
      <c r="B3120" s="342">
        <f>'2027'!AA82</f>
        <v>267323.67003264598</v>
      </c>
      <c r="C3120" s="342">
        <f>'2027 (Cas)'!V84</f>
        <v>322856.13679694629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"/>
  <sheetViews>
    <sheetView zoomScale="85" zoomScaleNormal="85" workbookViewId="0">
      <selection activeCell="C3" sqref="C3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0" width="9.109375" style="84" customWidth="1"/>
    <col min="11" max="11" width="17.44140625" style="84" customWidth="1"/>
    <col min="12" max="14" width="9.109375" style="84"/>
    <col min="15" max="15" width="28.5546875" style="84" bestFit="1" customWidth="1"/>
    <col min="16" max="16" width="8.88671875" style="84" bestFit="1" customWidth="1"/>
    <col min="17" max="17" width="12.5546875" style="84" customWidth="1"/>
    <col min="18" max="18" width="11.109375" style="84" customWidth="1"/>
    <col min="19" max="19" width="8.44140625" style="84" customWidth="1"/>
    <col min="20" max="24" width="9.109375" style="84" customWidth="1"/>
    <col min="25" max="25" width="17.44140625" style="84" customWidth="1"/>
    <col min="26" max="16384" width="9.109375" style="84"/>
  </cols>
  <sheetData>
    <row r="1" spans="1:25" ht="15" customHeight="1" x14ac:dyDescent="0.3">
      <c r="A1" s="519" t="s">
        <v>122</v>
      </c>
      <c r="B1" s="519" t="s">
        <v>123</v>
      </c>
      <c r="C1" s="519" t="s">
        <v>124</v>
      </c>
      <c r="D1" s="519" t="s">
        <v>125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21" t="s">
        <v>130</v>
      </c>
      <c r="L1" s="528">
        <v>2015</v>
      </c>
      <c r="M1" s="529"/>
      <c r="N1" s="529"/>
      <c r="O1" s="519" t="s">
        <v>122</v>
      </c>
      <c r="P1" s="519" t="s">
        <v>123</v>
      </c>
      <c r="Q1" s="519" t="s">
        <v>124</v>
      </c>
      <c r="R1" s="519" t="s">
        <v>125</v>
      </c>
      <c r="S1" s="519" t="s">
        <v>126</v>
      </c>
      <c r="T1" s="526" t="s">
        <v>127</v>
      </c>
      <c r="U1" s="82" t="s">
        <v>128</v>
      </c>
      <c r="V1" s="83"/>
      <c r="W1" s="82"/>
      <c r="X1" s="519" t="s">
        <v>129</v>
      </c>
      <c r="Y1" s="521" t="s">
        <v>130</v>
      </c>
    </row>
    <row r="2" spans="1:25" ht="29.25" customHeight="1" x14ac:dyDescent="0.3">
      <c r="A2" s="520"/>
      <c r="B2" s="520"/>
      <c r="C2" s="520"/>
      <c r="D2" s="520"/>
      <c r="E2" s="520"/>
      <c r="F2" s="527"/>
      <c r="G2" s="85">
        <v>0.12</v>
      </c>
      <c r="H2" s="86" t="s">
        <v>131</v>
      </c>
      <c r="I2" s="87" t="s">
        <v>132</v>
      </c>
      <c r="J2" s="520"/>
      <c r="K2" s="522"/>
      <c r="L2" s="528"/>
      <c r="M2" s="529"/>
      <c r="N2" s="529"/>
      <c r="O2" s="520"/>
      <c r="P2" s="520"/>
      <c r="Q2" s="520"/>
      <c r="R2" s="520"/>
      <c r="S2" s="520"/>
      <c r="T2" s="527"/>
      <c r="U2" s="85">
        <v>0.12</v>
      </c>
      <c r="V2" s="86" t="s">
        <v>131</v>
      </c>
      <c r="W2" s="87" t="s">
        <v>132</v>
      </c>
      <c r="X2" s="520"/>
      <c r="Y2" s="522"/>
    </row>
    <row r="3" spans="1:25" x14ac:dyDescent="0.3">
      <c r="A3" s="88" t="s">
        <v>133</v>
      </c>
      <c r="B3" s="89" t="s">
        <v>134</v>
      </c>
      <c r="C3" s="90">
        <f>'[1]2014'!C3*1.03</f>
        <v>27303.174079999997</v>
      </c>
      <c r="D3" s="91">
        <f t="shared" ref="D3:D60" si="0">+C3*12/313/75</f>
        <v>13.956894098402554</v>
      </c>
      <c r="E3" s="89">
        <v>37.5</v>
      </c>
      <c r="F3" s="92">
        <f>C3/26.08*2*17.5%</f>
        <v>366.41529631901841</v>
      </c>
      <c r="G3" s="92">
        <f>C3*G$2</f>
        <v>3276.3808895999996</v>
      </c>
      <c r="H3" s="92">
        <f>(C3+F3+G3)*5.5%</f>
        <v>1702.0283646255459</v>
      </c>
      <c r="I3" s="92">
        <f>(C3+F3)*0.75%</f>
        <v>207.52192032239259</v>
      </c>
      <c r="J3" s="92">
        <f>SUM(F3:I3)</f>
        <v>5552.3464708669562</v>
      </c>
      <c r="K3" s="93">
        <f>C3+F3+G3+H3+I3</f>
        <v>32855.520550866953</v>
      </c>
      <c r="L3" s="523" t="s">
        <v>135</v>
      </c>
      <c r="M3" s="524"/>
      <c r="N3" s="525"/>
      <c r="O3" s="88" t="s">
        <v>136</v>
      </c>
      <c r="P3" s="89" t="s">
        <v>137</v>
      </c>
      <c r="Q3" s="90">
        <f>'[1]2014'!Q3*1.03</f>
        <v>45043.96</v>
      </c>
      <c r="R3" s="91">
        <f>+Q3*12/313/75</f>
        <v>23.02566645367412</v>
      </c>
      <c r="S3" s="89">
        <v>37.5</v>
      </c>
      <c r="T3" s="92">
        <f t="shared" ref="T3:T67" si="1">Q3/26.08*2*17.5%</f>
        <v>604.50099693251536</v>
      </c>
      <c r="U3" s="92">
        <f t="shared" ref="U3:U67" si="2">Q3*G$2</f>
        <v>5405.2752</v>
      </c>
      <c r="V3" s="92">
        <f t="shared" ref="V3:V67" si="3">(Q3+T3+U3)*5.5%</f>
        <v>2807.9554908312884</v>
      </c>
      <c r="W3" s="92">
        <f>(Q3+T3)*0.75%</f>
        <v>342.36345747699386</v>
      </c>
      <c r="X3" s="92">
        <f>SUM(T3:W3)</f>
        <v>9160.0951452407971</v>
      </c>
      <c r="Y3" s="93">
        <f t="shared" ref="Y3:Y67" si="4">Q3+T3+U3+V3+W3</f>
        <v>54204.055145240796</v>
      </c>
    </row>
    <row r="4" spans="1:25" x14ac:dyDescent="0.3">
      <c r="A4" s="88" t="s">
        <v>138</v>
      </c>
      <c r="B4" s="89" t="s">
        <v>134</v>
      </c>
      <c r="C4" s="90">
        <f>'[1]2014'!C4*1.03</f>
        <v>31203.627520000005</v>
      </c>
      <c r="D4" s="91">
        <f t="shared" si="0"/>
        <v>15.950736112460065</v>
      </c>
      <c r="E4" s="89">
        <v>37.5</v>
      </c>
      <c r="F4" s="92">
        <f t="shared" ref="F4:F67" si="5">C4/26.08*2*17.5%</f>
        <v>418.76033865030684</v>
      </c>
      <c r="G4" s="92">
        <f t="shared" ref="G4:G67" si="6">C4*G$2</f>
        <v>3744.4353024000006</v>
      </c>
      <c r="H4" s="92">
        <f t="shared" ref="H4:H67" si="7">(C4+F4+G4)*5.5%</f>
        <v>1945.1752738577673</v>
      </c>
      <c r="I4" s="92">
        <f t="shared" ref="I4:I67" si="8">(C4+F4)*0.75%</f>
        <v>237.16790893987732</v>
      </c>
      <c r="J4" s="92">
        <f t="shared" ref="J4:J67" si="9">SUM(F4:I4)</f>
        <v>6345.5388238479518</v>
      </c>
      <c r="K4" s="93">
        <f t="shared" ref="K4:K67" si="10">C4+F4+G4+H4+I4</f>
        <v>37549.166343847959</v>
      </c>
      <c r="L4" s="523"/>
      <c r="M4" s="524"/>
      <c r="N4" s="525"/>
      <c r="O4" s="88" t="s">
        <v>139</v>
      </c>
      <c r="P4" s="89" t="s">
        <v>137</v>
      </c>
      <c r="Q4" s="90">
        <f>'[1]2014'!Q4*1.03</f>
        <v>46299.406400000007</v>
      </c>
      <c r="R4" s="91">
        <f t="shared" ref="R4:R56" si="11">+Q4*12/313/75</f>
        <v>23.667428191693293</v>
      </c>
      <c r="S4" s="89">
        <v>37.5</v>
      </c>
      <c r="T4" s="92">
        <f t="shared" si="1"/>
        <v>621.34939570552149</v>
      </c>
      <c r="U4" s="92">
        <f t="shared" si="2"/>
        <v>5555.9287680000007</v>
      </c>
      <c r="V4" s="92">
        <f t="shared" si="3"/>
        <v>2886.2176510038039</v>
      </c>
      <c r="W4" s="92">
        <f t="shared" ref="W4:W68" si="12">(Q4+T4)*0.75%</f>
        <v>351.90566846779143</v>
      </c>
      <c r="X4" s="92">
        <f t="shared" ref="X4:X68" si="13">SUM(T4:W4)</f>
        <v>9415.4014831771165</v>
      </c>
      <c r="Y4" s="93">
        <f t="shared" si="4"/>
        <v>55714.80788317712</v>
      </c>
    </row>
    <row r="5" spans="1:25" x14ac:dyDescent="0.3">
      <c r="A5" s="88" t="s">
        <v>140</v>
      </c>
      <c r="B5" s="89" t="s">
        <v>134</v>
      </c>
      <c r="C5" s="90">
        <f>'[1]2014'!C5*1.03</f>
        <v>35104.080960000007</v>
      </c>
      <c r="D5" s="91">
        <f t="shared" si="0"/>
        <v>17.944578126517573</v>
      </c>
      <c r="E5" s="89">
        <v>37.5</v>
      </c>
      <c r="F5" s="92">
        <f t="shared" si="5"/>
        <v>471.1053809815952</v>
      </c>
      <c r="G5" s="92">
        <f t="shared" si="6"/>
        <v>4212.4897152000003</v>
      </c>
      <c r="H5" s="92">
        <f t="shared" si="7"/>
        <v>2188.3221830899879</v>
      </c>
      <c r="I5" s="92">
        <f t="shared" si="8"/>
        <v>266.813897557362</v>
      </c>
      <c r="J5" s="92">
        <f t="shared" si="9"/>
        <v>7138.7311768289455</v>
      </c>
      <c r="K5" s="93">
        <f t="shared" si="10"/>
        <v>42242.812136828943</v>
      </c>
      <c r="O5" s="88" t="s">
        <v>141</v>
      </c>
      <c r="P5" s="89" t="s">
        <v>137</v>
      </c>
      <c r="Q5" s="90">
        <f>'[1]2014'!Q5*1.03</f>
        <v>47577.347999999998</v>
      </c>
      <c r="R5" s="91">
        <f t="shared" si="11"/>
        <v>24.320689073482427</v>
      </c>
      <c r="S5" s="89">
        <v>37.5</v>
      </c>
      <c r="T5" s="92">
        <f t="shared" si="1"/>
        <v>638.49968558282205</v>
      </c>
      <c r="U5" s="92">
        <f t="shared" si="2"/>
        <v>5709.2817599999998</v>
      </c>
      <c r="V5" s="92">
        <f t="shared" si="3"/>
        <v>2965.882119507055</v>
      </c>
      <c r="W5" s="92">
        <f t="shared" si="12"/>
        <v>361.61885764187116</v>
      </c>
      <c r="X5" s="92">
        <f t="shared" si="13"/>
        <v>9675.2824227317487</v>
      </c>
      <c r="Y5" s="93">
        <f t="shared" si="4"/>
        <v>57252.630422731745</v>
      </c>
    </row>
    <row r="6" spans="1:25" x14ac:dyDescent="0.3">
      <c r="A6" s="88" t="s">
        <v>41</v>
      </c>
      <c r="B6" s="89" t="s">
        <v>134</v>
      </c>
      <c r="C6" s="90">
        <f>'[1]2014'!C6*1.03</f>
        <v>39004.534400000004</v>
      </c>
      <c r="D6" s="91">
        <f t="shared" si="0"/>
        <v>19.938420140575079</v>
      </c>
      <c r="E6" s="89">
        <v>37.5</v>
      </c>
      <c r="F6" s="92">
        <f t="shared" si="5"/>
        <v>523.45042331288346</v>
      </c>
      <c r="G6" s="92">
        <f t="shared" si="6"/>
        <v>4680.5441280000005</v>
      </c>
      <c r="H6" s="92">
        <f t="shared" si="7"/>
        <v>2431.4690923222088</v>
      </c>
      <c r="I6" s="92">
        <f t="shared" si="8"/>
        <v>296.45988617484664</v>
      </c>
      <c r="J6" s="92">
        <f t="shared" si="9"/>
        <v>7931.9235298099393</v>
      </c>
      <c r="K6" s="93">
        <f t="shared" si="10"/>
        <v>46936.457929809942</v>
      </c>
      <c r="O6" s="88" t="s">
        <v>142</v>
      </c>
      <c r="P6" s="89" t="s">
        <v>137</v>
      </c>
      <c r="Q6" s="90">
        <f>'[1]2014'!Q6*1.03</f>
        <v>48858.503200000006</v>
      </c>
      <c r="R6" s="91">
        <f t="shared" si="11"/>
        <v>24.975592690095848</v>
      </c>
      <c r="S6" s="89">
        <v>37.5</v>
      </c>
      <c r="T6" s="92">
        <f t="shared" si="1"/>
        <v>655.69310276073634</v>
      </c>
      <c r="U6" s="92">
        <f t="shared" si="2"/>
        <v>5863.0203840000004</v>
      </c>
      <c r="V6" s="92">
        <f t="shared" si="3"/>
        <v>3045.7469177718408</v>
      </c>
      <c r="W6" s="92">
        <f t="shared" si="12"/>
        <v>371.35647227070552</v>
      </c>
      <c r="X6" s="92">
        <f t="shared" si="13"/>
        <v>9935.8168768032829</v>
      </c>
      <c r="Y6" s="93">
        <f t="shared" si="4"/>
        <v>58794.320076803291</v>
      </c>
    </row>
    <row r="7" spans="1:25" x14ac:dyDescent="0.3">
      <c r="A7" s="88" t="s">
        <v>42</v>
      </c>
      <c r="B7" s="89" t="s">
        <v>134</v>
      </c>
      <c r="C7" s="90">
        <f>'[1]2014'!C7*1.03</f>
        <v>39563.700799999999</v>
      </c>
      <c r="D7" s="91">
        <f t="shared" si="0"/>
        <v>20.224256</v>
      </c>
      <c r="E7" s="89">
        <v>37.5</v>
      </c>
      <c r="F7" s="92">
        <f t="shared" si="5"/>
        <v>530.9545736196319</v>
      </c>
      <c r="G7" s="92">
        <f t="shared" si="6"/>
        <v>4747.644096</v>
      </c>
      <c r="H7" s="92">
        <f t="shared" si="7"/>
        <v>2466.3264708290794</v>
      </c>
      <c r="I7" s="92">
        <f t="shared" si="8"/>
        <v>300.70991530214718</v>
      </c>
      <c r="J7" s="92">
        <f t="shared" si="9"/>
        <v>8045.6350557508586</v>
      </c>
      <c r="K7" s="93">
        <f t="shared" si="10"/>
        <v>47609.335855750855</v>
      </c>
      <c r="O7" s="88" t="s">
        <v>143</v>
      </c>
      <c r="P7" s="89" t="s">
        <v>137</v>
      </c>
      <c r="Q7" s="90">
        <f>'[1]2014'!Q7*1.03</f>
        <v>50138.587200000009</v>
      </c>
      <c r="R7" s="91">
        <f t="shared" si="11"/>
        <v>25.62994872843451</v>
      </c>
      <c r="S7" s="89">
        <v>37.5</v>
      </c>
      <c r="T7" s="92">
        <f t="shared" si="1"/>
        <v>672.87214417177927</v>
      </c>
      <c r="U7" s="92">
        <f t="shared" si="2"/>
        <v>6016.6304640000008</v>
      </c>
      <c r="V7" s="92">
        <f t="shared" si="3"/>
        <v>3125.5449394494485</v>
      </c>
      <c r="W7" s="92">
        <f t="shared" si="12"/>
        <v>381.0859450812884</v>
      </c>
      <c r="X7" s="92">
        <f t="shared" si="13"/>
        <v>10196.133492702516</v>
      </c>
      <c r="Y7" s="93">
        <f t="shared" si="4"/>
        <v>60334.720692702525</v>
      </c>
    </row>
    <row r="8" spans="1:25" x14ac:dyDescent="0.3">
      <c r="A8" s="88" t="s">
        <v>43</v>
      </c>
      <c r="B8" s="89" t="s">
        <v>134</v>
      </c>
      <c r="C8" s="90">
        <f>'[1]2014'!C8*1.03</f>
        <v>40209.634400000003</v>
      </c>
      <c r="D8" s="91">
        <f t="shared" si="0"/>
        <v>20.554445699680514</v>
      </c>
      <c r="E8" s="89">
        <v>37.5</v>
      </c>
      <c r="F8" s="92">
        <f t="shared" si="5"/>
        <v>539.62316104294484</v>
      </c>
      <c r="G8" s="92">
        <f t="shared" si="6"/>
        <v>4825.1561280000005</v>
      </c>
      <c r="H8" s="92">
        <f t="shared" si="7"/>
        <v>2506.5927528973625</v>
      </c>
      <c r="I8" s="92">
        <f t="shared" si="8"/>
        <v>305.61943170782212</v>
      </c>
      <c r="J8" s="92">
        <f t="shared" si="9"/>
        <v>8176.9914736481305</v>
      </c>
      <c r="K8" s="93">
        <f t="shared" si="10"/>
        <v>48386.625873648132</v>
      </c>
      <c r="O8" s="88" t="s">
        <v>144</v>
      </c>
      <c r="P8" s="89" t="s">
        <v>137</v>
      </c>
      <c r="Q8" s="90">
        <f>'[1]2014'!Q8*1.03</f>
        <v>50812.372000000003</v>
      </c>
      <c r="R8" s="91">
        <f t="shared" si="11"/>
        <v>25.974375463258788</v>
      </c>
      <c r="S8" s="89">
        <v>37.5</v>
      </c>
      <c r="T8" s="92">
        <f t="shared" si="1"/>
        <v>681.9145015337424</v>
      </c>
      <c r="U8" s="92">
        <f t="shared" si="2"/>
        <v>6097.4846400000006</v>
      </c>
      <c r="V8" s="92">
        <f t="shared" si="3"/>
        <v>3167.5474127843563</v>
      </c>
      <c r="W8" s="92">
        <f t="shared" si="12"/>
        <v>386.20714876150305</v>
      </c>
      <c r="X8" s="92">
        <f t="shared" si="13"/>
        <v>10333.153703079603</v>
      </c>
      <c r="Y8" s="93">
        <f t="shared" si="4"/>
        <v>61145.525703079606</v>
      </c>
    </row>
    <row r="9" spans="1:25" x14ac:dyDescent="0.3">
      <c r="A9" s="88" t="s">
        <v>44</v>
      </c>
      <c r="B9" s="89" t="s">
        <v>134</v>
      </c>
      <c r="C9" s="90">
        <f>'[1]2014'!C9*1.03</f>
        <v>43987.756800000003</v>
      </c>
      <c r="D9" s="91">
        <f t="shared" si="0"/>
        <v>22.485754274760385</v>
      </c>
      <c r="E9" s="89">
        <v>37.5</v>
      </c>
      <c r="F9" s="92">
        <f t="shared" si="5"/>
        <v>590.32649079754606</v>
      </c>
      <c r="G9" s="92">
        <f t="shared" si="6"/>
        <v>5278.5308160000004</v>
      </c>
      <c r="H9" s="92">
        <f t="shared" si="7"/>
        <v>2742.1137758738651</v>
      </c>
      <c r="I9" s="92">
        <f t="shared" si="8"/>
        <v>334.3356246809816</v>
      </c>
      <c r="J9" s="92">
        <f t="shared" si="9"/>
        <v>8945.3067073523926</v>
      </c>
      <c r="K9" s="93">
        <f t="shared" si="10"/>
        <v>52933.063507352388</v>
      </c>
      <c r="O9" s="88" t="s">
        <v>145</v>
      </c>
      <c r="P9" s="89" t="s">
        <v>137</v>
      </c>
      <c r="Q9" s="90">
        <f>'[1]2014'!Q9*1.03</f>
        <v>51485.085600000006</v>
      </c>
      <c r="R9" s="91">
        <f t="shared" si="11"/>
        <v>26.318254619808314</v>
      </c>
      <c r="S9" s="89">
        <v>37.5</v>
      </c>
      <c r="T9" s="92">
        <f t="shared" si="1"/>
        <v>690.9424831288344</v>
      </c>
      <c r="U9" s="92">
        <f t="shared" si="2"/>
        <v>6178.2102720000003</v>
      </c>
      <c r="V9" s="92">
        <f t="shared" si="3"/>
        <v>3209.483109532086</v>
      </c>
      <c r="W9" s="92">
        <f t="shared" si="12"/>
        <v>391.32021062346627</v>
      </c>
      <c r="X9" s="92">
        <f t="shared" si="13"/>
        <v>10469.956075284386</v>
      </c>
      <c r="Y9" s="93">
        <f t="shared" si="4"/>
        <v>61955.041675284388</v>
      </c>
    </row>
    <row r="10" spans="1:25" x14ac:dyDescent="0.3">
      <c r="A10" s="88" t="s">
        <v>45</v>
      </c>
      <c r="B10" s="89" t="s">
        <v>134</v>
      </c>
      <c r="C10" s="90">
        <f>'[1]2014'!C10*1.03</f>
        <v>44907.917600000001</v>
      </c>
      <c r="D10" s="91">
        <f t="shared" si="0"/>
        <v>22.956124012779554</v>
      </c>
      <c r="E10" s="89">
        <v>37.5</v>
      </c>
      <c r="F10" s="92">
        <f t="shared" si="5"/>
        <v>602.67527453987736</v>
      </c>
      <c r="G10" s="92">
        <f t="shared" si="6"/>
        <v>5388.9501119999995</v>
      </c>
      <c r="H10" s="92">
        <f t="shared" si="7"/>
        <v>2799.4748642596933</v>
      </c>
      <c r="I10" s="92">
        <f t="shared" si="8"/>
        <v>341.32944655904907</v>
      </c>
      <c r="J10" s="92">
        <f t="shared" si="9"/>
        <v>9132.4296973586188</v>
      </c>
      <c r="K10" s="93">
        <f t="shared" si="10"/>
        <v>54040.347297358625</v>
      </c>
      <c r="O10" s="88" t="s">
        <v>146</v>
      </c>
      <c r="P10" s="89" t="s">
        <v>137</v>
      </c>
      <c r="Q10" s="90">
        <f>'[1]2014'!Q10*1.03</f>
        <v>52784.451200000003</v>
      </c>
      <c r="R10" s="91">
        <f t="shared" si="11"/>
        <v>26.982467067092649</v>
      </c>
      <c r="S10" s="89">
        <v>37.5</v>
      </c>
      <c r="T10" s="92">
        <f t="shared" si="1"/>
        <v>708.38028834355839</v>
      </c>
      <c r="U10" s="92">
        <f t="shared" si="2"/>
        <v>6334.1341440000006</v>
      </c>
      <c r="V10" s="92">
        <f t="shared" si="3"/>
        <v>3290.4831097788961</v>
      </c>
      <c r="W10" s="92">
        <f t="shared" si="12"/>
        <v>401.19623616257667</v>
      </c>
      <c r="X10" s="92">
        <f t="shared" si="13"/>
        <v>10734.193778285033</v>
      </c>
      <c r="Y10" s="93">
        <f t="shared" si="4"/>
        <v>63518.64497828504</v>
      </c>
    </row>
    <row r="11" spans="1:25" x14ac:dyDescent="0.3">
      <c r="A11" s="88" t="s">
        <v>46</v>
      </c>
      <c r="B11" s="89" t="s">
        <v>134</v>
      </c>
      <c r="C11" s="90">
        <f>'[1]2014'!C11*1.03</f>
        <v>45835.57680000001</v>
      </c>
      <c r="D11" s="91">
        <f t="shared" si="0"/>
        <v>23.430326798722049</v>
      </c>
      <c r="E11" s="89">
        <v>37.5</v>
      </c>
      <c r="F11" s="92">
        <f t="shared" si="5"/>
        <v>615.12468865030689</v>
      </c>
      <c r="G11" s="92">
        <f t="shared" si="6"/>
        <v>5500.2692160000006</v>
      </c>
      <c r="H11" s="92">
        <f t="shared" si="7"/>
        <v>2857.3033887557676</v>
      </c>
      <c r="I11" s="92">
        <f t="shared" si="8"/>
        <v>348.38026116487737</v>
      </c>
      <c r="J11" s="92">
        <f t="shared" si="9"/>
        <v>9321.077554570953</v>
      </c>
      <c r="K11" s="93">
        <f t="shared" si="10"/>
        <v>55156.654354570965</v>
      </c>
      <c r="O11" s="88" t="s">
        <v>147</v>
      </c>
      <c r="P11" s="89" t="s">
        <v>137</v>
      </c>
      <c r="Q11" s="90">
        <f>'[1]2014'!Q11*1.03</f>
        <v>53585.7088</v>
      </c>
      <c r="R11" s="91">
        <f t="shared" si="11"/>
        <v>27.392055616613423</v>
      </c>
      <c r="S11" s="89">
        <v>37.5</v>
      </c>
      <c r="T11" s="92">
        <f t="shared" si="1"/>
        <v>719.13336196319028</v>
      </c>
      <c r="U11" s="92">
        <f t="shared" si="2"/>
        <v>6430.2850559999997</v>
      </c>
      <c r="V11" s="92">
        <f t="shared" si="3"/>
        <v>3340.4319969879757</v>
      </c>
      <c r="W11" s="92">
        <f t="shared" si="12"/>
        <v>407.28631621472391</v>
      </c>
      <c r="X11" s="92">
        <f t="shared" si="13"/>
        <v>10897.136731165891</v>
      </c>
      <c r="Y11" s="93">
        <f t="shared" si="4"/>
        <v>64482.845531165891</v>
      </c>
    </row>
    <row r="12" spans="1:25" x14ac:dyDescent="0.3">
      <c r="A12" s="88" t="s">
        <v>47</v>
      </c>
      <c r="B12" s="89" t="s">
        <v>134</v>
      </c>
      <c r="C12" s="90">
        <f>'[1]2014'!C12*1.03</f>
        <v>47217.424800000008</v>
      </c>
      <c r="D12" s="91">
        <f t="shared" si="0"/>
        <v>24.136702773162941</v>
      </c>
      <c r="E12" s="89">
        <v>37.5</v>
      </c>
      <c r="F12" s="92">
        <f t="shared" si="5"/>
        <v>633.66942791411054</v>
      </c>
      <c r="G12" s="92">
        <f t="shared" si="6"/>
        <v>5666.0909760000004</v>
      </c>
      <c r="H12" s="92">
        <f t="shared" si="7"/>
        <v>2943.4451862152764</v>
      </c>
      <c r="I12" s="92">
        <f t="shared" si="8"/>
        <v>358.88320670935587</v>
      </c>
      <c r="J12" s="92">
        <f t="shared" si="9"/>
        <v>9602.0887968387415</v>
      </c>
      <c r="K12" s="93">
        <f t="shared" si="10"/>
        <v>56819.513596838748</v>
      </c>
      <c r="O12" s="88" t="s">
        <v>148</v>
      </c>
      <c r="P12" s="89" t="s">
        <v>137</v>
      </c>
      <c r="Q12" s="90">
        <f>'[1]2014'!Q12*1.03</f>
        <v>54385.895200000006</v>
      </c>
      <c r="R12" s="91">
        <f t="shared" si="11"/>
        <v>27.80109658785943</v>
      </c>
      <c r="S12" s="89">
        <v>37.5</v>
      </c>
      <c r="T12" s="92">
        <f t="shared" si="1"/>
        <v>729.87205981595093</v>
      </c>
      <c r="U12" s="92">
        <f t="shared" si="2"/>
        <v>6526.3074240000005</v>
      </c>
      <c r="V12" s="92">
        <f t="shared" si="3"/>
        <v>3390.3141076098773</v>
      </c>
      <c r="W12" s="92">
        <f t="shared" si="12"/>
        <v>413.36825444861967</v>
      </c>
      <c r="X12" s="92">
        <f t="shared" si="13"/>
        <v>11059.861845874448</v>
      </c>
      <c r="Y12" s="93">
        <f t="shared" si="4"/>
        <v>65445.757045874452</v>
      </c>
    </row>
    <row r="13" spans="1:25" x14ac:dyDescent="0.3">
      <c r="A13" s="88" t="s">
        <v>48</v>
      </c>
      <c r="B13" s="89" t="s">
        <v>134</v>
      </c>
      <c r="C13" s="90">
        <f>'[1]2014'!C13*1.03</f>
        <v>48145.084000000003</v>
      </c>
      <c r="D13" s="91">
        <f t="shared" si="0"/>
        <v>24.610905559105433</v>
      </c>
      <c r="E13" s="89">
        <v>37.5</v>
      </c>
      <c r="F13" s="92">
        <f t="shared" si="5"/>
        <v>646.11884202453996</v>
      </c>
      <c r="G13" s="92">
        <f t="shared" si="6"/>
        <v>5777.4100799999997</v>
      </c>
      <c r="H13" s="92">
        <f t="shared" si="7"/>
        <v>3001.2737107113498</v>
      </c>
      <c r="I13" s="92">
        <f t="shared" si="8"/>
        <v>365.93402131518405</v>
      </c>
      <c r="J13" s="92">
        <f t="shared" si="9"/>
        <v>9790.7366540510739</v>
      </c>
      <c r="K13" s="93">
        <f t="shared" si="10"/>
        <v>57935.820654051073</v>
      </c>
      <c r="O13" s="88" t="s">
        <v>149</v>
      </c>
      <c r="P13" s="89" t="s">
        <v>137</v>
      </c>
      <c r="Q13" s="90">
        <f>'[1]2014'!Q13*1.03</f>
        <v>55981.983200000002</v>
      </c>
      <c r="R13" s="91">
        <f t="shared" si="11"/>
        <v>28.616988217252395</v>
      </c>
      <c r="S13" s="89">
        <v>37.5</v>
      </c>
      <c r="T13" s="92">
        <f t="shared" si="1"/>
        <v>751.29195245398773</v>
      </c>
      <c r="U13" s="92">
        <f t="shared" si="2"/>
        <v>6717.8379839999998</v>
      </c>
      <c r="V13" s="92">
        <f t="shared" si="3"/>
        <v>3489.8112225049695</v>
      </c>
      <c r="W13" s="92">
        <f t="shared" si="12"/>
        <v>425.49956364340494</v>
      </c>
      <c r="X13" s="92">
        <f t="shared" si="13"/>
        <v>11384.440722602361</v>
      </c>
      <c r="Y13" s="93">
        <f t="shared" si="4"/>
        <v>67366.423922602364</v>
      </c>
    </row>
    <row r="14" spans="1:25" x14ac:dyDescent="0.3">
      <c r="A14" s="88" t="s">
        <v>49</v>
      </c>
      <c r="B14" s="89" t="s">
        <v>134</v>
      </c>
      <c r="C14" s="90">
        <f>'[1]2014'!C14*1.03</f>
        <v>48836.008000000002</v>
      </c>
      <c r="D14" s="91">
        <f t="shared" si="0"/>
        <v>24.964093546325877</v>
      </c>
      <c r="E14" s="89">
        <v>37.5</v>
      </c>
      <c r="F14" s="92">
        <f t="shared" si="5"/>
        <v>655.39121165644167</v>
      </c>
      <c r="G14" s="92">
        <f t="shared" si="6"/>
        <v>5860.32096</v>
      </c>
      <c r="H14" s="92">
        <f t="shared" si="7"/>
        <v>3044.3446094411042</v>
      </c>
      <c r="I14" s="92">
        <f t="shared" si="8"/>
        <v>371.18549408742331</v>
      </c>
      <c r="J14" s="92">
        <f t="shared" si="9"/>
        <v>9931.2422751849699</v>
      </c>
      <c r="K14" s="93">
        <f t="shared" si="10"/>
        <v>58767.250275184968</v>
      </c>
      <c r="O14" s="88" t="s">
        <v>150</v>
      </c>
      <c r="P14" s="89" t="s">
        <v>137</v>
      </c>
      <c r="Q14" s="90">
        <f>'[1]2014'!Q14*1.03</f>
        <v>57583.427200000006</v>
      </c>
      <c r="R14" s="91">
        <f t="shared" si="11"/>
        <v>29.435617738019172</v>
      </c>
      <c r="S14" s="89">
        <v>37.5</v>
      </c>
      <c r="T14" s="92">
        <f t="shared" si="1"/>
        <v>772.7837239263805</v>
      </c>
      <c r="U14" s="92">
        <f t="shared" si="2"/>
        <v>6910.0112640000007</v>
      </c>
      <c r="V14" s="92">
        <f t="shared" si="3"/>
        <v>3589.6422203359516</v>
      </c>
      <c r="W14" s="92">
        <f t="shared" si="12"/>
        <v>437.67158192944788</v>
      </c>
      <c r="X14" s="92">
        <f t="shared" si="13"/>
        <v>11710.108790191782</v>
      </c>
      <c r="Y14" s="93">
        <f t="shared" si="4"/>
        <v>69293.535990191784</v>
      </c>
    </row>
    <row r="15" spans="1:25" x14ac:dyDescent="0.3">
      <c r="A15" s="88" t="s">
        <v>50</v>
      </c>
      <c r="B15" s="89" t="s">
        <v>134</v>
      </c>
      <c r="C15" s="90">
        <f>'[1]2014'!C15*1.03</f>
        <v>49765.809600000001</v>
      </c>
      <c r="D15" s="91">
        <f t="shared" si="0"/>
        <v>25.43939148881789</v>
      </c>
      <c r="E15" s="89">
        <v>37.5</v>
      </c>
      <c r="F15" s="92">
        <f t="shared" si="5"/>
        <v>667.86937730061356</v>
      </c>
      <c r="G15" s="92">
        <f t="shared" si="6"/>
        <v>5971.8971519999996</v>
      </c>
      <c r="H15" s="92">
        <f t="shared" si="7"/>
        <v>3102.3066871115338</v>
      </c>
      <c r="I15" s="92">
        <f t="shared" si="8"/>
        <v>378.25259232975463</v>
      </c>
      <c r="J15" s="92">
        <f t="shared" si="9"/>
        <v>10120.325808741902</v>
      </c>
      <c r="K15" s="93">
        <f t="shared" si="10"/>
        <v>59886.135408741909</v>
      </c>
      <c r="O15" s="88" t="s">
        <v>151</v>
      </c>
      <c r="P15" s="89" t="s">
        <v>137</v>
      </c>
      <c r="Q15" s="90">
        <f>'[1]2014'!Q15*1.03</f>
        <v>59182.728799999997</v>
      </c>
      <c r="R15" s="91">
        <f t="shared" si="11"/>
        <v>30.253152102236424</v>
      </c>
      <c r="S15" s="89">
        <v>37.5</v>
      </c>
      <c r="T15" s="92">
        <f t="shared" si="1"/>
        <v>794.24674386503068</v>
      </c>
      <c r="U15" s="92">
        <f t="shared" si="2"/>
        <v>7101.9274559999994</v>
      </c>
      <c r="V15" s="92">
        <f t="shared" si="3"/>
        <v>3689.3396649925762</v>
      </c>
      <c r="W15" s="92">
        <f t="shared" si="12"/>
        <v>449.82731657898768</v>
      </c>
      <c r="X15" s="92">
        <f t="shared" si="13"/>
        <v>12035.341181436594</v>
      </c>
      <c r="Y15" s="93">
        <f t="shared" si="4"/>
        <v>71218.06998143658</v>
      </c>
    </row>
    <row r="16" spans="1:25" x14ac:dyDescent="0.3">
      <c r="A16" s="88" t="s">
        <v>51</v>
      </c>
      <c r="B16" s="89" t="s">
        <v>134</v>
      </c>
      <c r="C16" s="90">
        <f>'[1]2014'!C16*1.03</f>
        <v>51160.512000000002</v>
      </c>
      <c r="D16" s="91">
        <f t="shared" si="0"/>
        <v>26.152338402555916</v>
      </c>
      <c r="E16" s="89">
        <v>37.5</v>
      </c>
      <c r="F16" s="92">
        <f t="shared" si="5"/>
        <v>686.58662576687129</v>
      </c>
      <c r="G16" s="92">
        <f t="shared" si="6"/>
        <v>6139.2614400000002</v>
      </c>
      <c r="H16" s="92">
        <f t="shared" si="7"/>
        <v>3189.2498036171778</v>
      </c>
      <c r="I16" s="92">
        <f t="shared" si="8"/>
        <v>388.85323969325151</v>
      </c>
      <c r="J16" s="92">
        <f t="shared" si="9"/>
        <v>10403.951109077301</v>
      </c>
      <c r="K16" s="93">
        <f t="shared" si="10"/>
        <v>61564.463109077296</v>
      </c>
      <c r="O16" s="88" t="s">
        <v>152</v>
      </c>
      <c r="P16" s="89" t="s">
        <v>137</v>
      </c>
      <c r="Q16" s="90">
        <f>'[1]2014'!Q16*1.03</f>
        <v>60779.887999999999</v>
      </c>
      <c r="R16" s="91">
        <f t="shared" si="11"/>
        <v>31.069591309904155</v>
      </c>
      <c r="S16" s="89">
        <v>37.5</v>
      </c>
      <c r="T16" s="92">
        <f t="shared" si="1"/>
        <v>815.68101226993861</v>
      </c>
      <c r="U16" s="92">
        <f t="shared" si="2"/>
        <v>7293.5865599999997</v>
      </c>
      <c r="V16" s="92">
        <f t="shared" si="3"/>
        <v>3788.9035564748469</v>
      </c>
      <c r="W16" s="92">
        <f t="shared" si="12"/>
        <v>461.9667675920245</v>
      </c>
      <c r="X16" s="92">
        <f t="shared" si="13"/>
        <v>12360.13789633681</v>
      </c>
      <c r="Y16" s="93">
        <f t="shared" si="4"/>
        <v>73140.025896336811</v>
      </c>
    </row>
    <row r="17" spans="1:25" x14ac:dyDescent="0.3">
      <c r="A17" s="88" t="s">
        <v>52</v>
      </c>
      <c r="B17" s="89" t="s">
        <v>134</v>
      </c>
      <c r="C17" s="90">
        <f>'[1]2014'!C17*1.03</f>
        <v>52553.072</v>
      </c>
      <c r="D17" s="91">
        <f t="shared" si="0"/>
        <v>26.86419015974441</v>
      </c>
      <c r="E17" s="89">
        <v>37.5</v>
      </c>
      <c r="F17" s="92">
        <f t="shared" si="5"/>
        <v>705.27512269938643</v>
      </c>
      <c r="G17" s="92">
        <f t="shared" si="6"/>
        <v>6306.3686399999997</v>
      </c>
      <c r="H17" s="92">
        <f t="shared" si="7"/>
        <v>3276.0593669484665</v>
      </c>
      <c r="I17" s="92">
        <f t="shared" si="8"/>
        <v>399.43760342024541</v>
      </c>
      <c r="J17" s="92">
        <f t="shared" si="9"/>
        <v>10687.140733068098</v>
      </c>
      <c r="K17" s="93">
        <f t="shared" si="10"/>
        <v>63240.212733068096</v>
      </c>
      <c r="O17" s="88" t="s">
        <v>153</v>
      </c>
      <c r="P17" s="89" t="s">
        <v>137</v>
      </c>
      <c r="Q17" s="90">
        <f>'[1]2014'!Q17*1.03</f>
        <v>62507.733600000007</v>
      </c>
      <c r="R17" s="91">
        <f t="shared" si="11"/>
        <v>31.952835067092657</v>
      </c>
      <c r="S17" s="89">
        <v>37.5</v>
      </c>
      <c r="T17" s="92">
        <f t="shared" si="1"/>
        <v>838.86912423312901</v>
      </c>
      <c r="U17" s="92">
        <f t="shared" si="2"/>
        <v>7500.9280320000007</v>
      </c>
      <c r="V17" s="92">
        <f t="shared" si="3"/>
        <v>3896.614191592822</v>
      </c>
      <c r="W17" s="92">
        <f t="shared" si="12"/>
        <v>475.09952043174849</v>
      </c>
      <c r="X17" s="92">
        <f t="shared" si="13"/>
        <v>12711.510868257699</v>
      </c>
      <c r="Y17" s="93">
        <f t="shared" si="4"/>
        <v>75219.24446825769</v>
      </c>
    </row>
    <row r="18" spans="1:25" x14ac:dyDescent="0.3">
      <c r="A18" s="88" t="s">
        <v>53</v>
      </c>
      <c r="B18" s="89" t="s">
        <v>134</v>
      </c>
      <c r="C18" s="90">
        <f>'[1]2014'!C18*1.03</f>
        <v>53948.845600000008</v>
      </c>
      <c r="D18" s="91">
        <f t="shared" si="0"/>
        <v>27.577684651757195</v>
      </c>
      <c r="E18" s="89">
        <v>37.5</v>
      </c>
      <c r="F18" s="92">
        <f t="shared" si="5"/>
        <v>724.00674693251551</v>
      </c>
      <c r="G18" s="92">
        <f t="shared" si="6"/>
        <v>6473.8614720000005</v>
      </c>
      <c r="H18" s="92">
        <f t="shared" si="7"/>
        <v>3363.0692600412885</v>
      </c>
      <c r="I18" s="92">
        <f t="shared" si="8"/>
        <v>410.04639260199389</v>
      </c>
      <c r="J18" s="92">
        <f t="shared" si="9"/>
        <v>10970.9838715758</v>
      </c>
      <c r="K18" s="93">
        <f t="shared" si="10"/>
        <v>64919.829471575802</v>
      </c>
      <c r="O18" s="88" t="s">
        <v>154</v>
      </c>
      <c r="P18" s="89" t="s">
        <v>137</v>
      </c>
      <c r="Q18" s="90">
        <f>'[1]2014'!Q18*1.03</f>
        <v>64255.932000000001</v>
      </c>
      <c r="R18" s="91">
        <f t="shared" si="11"/>
        <v>32.846482811501595</v>
      </c>
      <c r="S18" s="89">
        <v>37.5</v>
      </c>
      <c r="T18" s="92">
        <f t="shared" si="1"/>
        <v>862.33037576687116</v>
      </c>
      <c r="U18" s="92">
        <f t="shared" si="2"/>
        <v>7710.7118399999999</v>
      </c>
      <c r="V18" s="92">
        <f t="shared" si="3"/>
        <v>4005.5935818671778</v>
      </c>
      <c r="W18" s="92">
        <f t="shared" si="12"/>
        <v>488.38696781825149</v>
      </c>
      <c r="X18" s="92">
        <f t="shared" si="13"/>
        <v>13067.022765452299</v>
      </c>
      <c r="Y18" s="93">
        <f t="shared" si="4"/>
        <v>77322.95476545229</v>
      </c>
    </row>
    <row r="19" spans="1:25" x14ac:dyDescent="0.3">
      <c r="A19" s="88" t="s">
        <v>54</v>
      </c>
      <c r="B19" s="89" t="s">
        <v>134</v>
      </c>
      <c r="C19" s="90">
        <f>'[1]2014'!C19*1.03</f>
        <v>55341.405600000006</v>
      </c>
      <c r="D19" s="91">
        <f t="shared" si="0"/>
        <v>28.28953640894569</v>
      </c>
      <c r="E19" s="89">
        <v>37.5</v>
      </c>
      <c r="F19" s="92">
        <f t="shared" si="5"/>
        <v>742.69524386503076</v>
      </c>
      <c r="G19" s="92">
        <f t="shared" si="6"/>
        <v>6640.968672</v>
      </c>
      <c r="H19" s="92">
        <f t="shared" si="7"/>
        <v>3449.8788233725772</v>
      </c>
      <c r="I19" s="92">
        <f t="shared" si="8"/>
        <v>420.63075632898779</v>
      </c>
      <c r="J19" s="92">
        <f t="shared" si="9"/>
        <v>11254.173495566596</v>
      </c>
      <c r="K19" s="93">
        <f t="shared" si="10"/>
        <v>66595.579095566602</v>
      </c>
      <c r="O19" s="88" t="s">
        <v>155</v>
      </c>
      <c r="P19" s="89" t="s">
        <v>137</v>
      </c>
      <c r="Q19" s="90">
        <f>'[1]2014'!Q19*1.03</f>
        <v>65985.919999999998</v>
      </c>
      <c r="R19" s="91">
        <f t="shared" si="11"/>
        <v>33.730821725239622</v>
      </c>
      <c r="S19" s="89">
        <v>37.5</v>
      </c>
      <c r="T19" s="92">
        <f t="shared" si="1"/>
        <v>885.5472392638037</v>
      </c>
      <c r="U19" s="92">
        <f t="shared" si="2"/>
        <v>7918.3103999999994</v>
      </c>
      <c r="V19" s="92">
        <f t="shared" si="3"/>
        <v>4113.4377701595095</v>
      </c>
      <c r="W19" s="92">
        <f t="shared" si="12"/>
        <v>501.53600429447852</v>
      </c>
      <c r="X19" s="92">
        <f t="shared" si="13"/>
        <v>13418.831413717791</v>
      </c>
      <c r="Y19" s="93">
        <f t="shared" si="4"/>
        <v>79404.751413717793</v>
      </c>
    </row>
    <row r="20" spans="1:25" x14ac:dyDescent="0.3">
      <c r="A20" s="88" t="s">
        <v>55</v>
      </c>
      <c r="B20" s="89" t="s">
        <v>134</v>
      </c>
      <c r="C20" s="90">
        <f>'[1]2014'!C20*1.03</f>
        <v>57663.767200000009</v>
      </c>
      <c r="D20" s="91">
        <f t="shared" si="0"/>
        <v>29.476686108626208</v>
      </c>
      <c r="E20" s="89">
        <v>37.5</v>
      </c>
      <c r="F20" s="92">
        <f t="shared" si="5"/>
        <v>773.86190644171802</v>
      </c>
      <c r="G20" s="92">
        <f t="shared" si="6"/>
        <v>6919.6520640000008</v>
      </c>
      <c r="H20" s="92">
        <f t="shared" si="7"/>
        <v>3594.6504643742951</v>
      </c>
      <c r="I20" s="92">
        <f t="shared" si="8"/>
        <v>438.28221829831296</v>
      </c>
      <c r="J20" s="92">
        <f t="shared" si="9"/>
        <v>11726.446653114326</v>
      </c>
      <c r="K20" s="93">
        <f t="shared" si="10"/>
        <v>69390.213853114328</v>
      </c>
      <c r="O20" s="88" t="s">
        <v>156</v>
      </c>
      <c r="P20" s="89" t="s">
        <v>137</v>
      </c>
      <c r="Q20" s="90">
        <f>'[1]2014'!Q20*1.03</f>
        <v>67125.676800000001</v>
      </c>
      <c r="R20" s="91">
        <f t="shared" si="11"/>
        <v>34.313445009584662</v>
      </c>
      <c r="S20" s="89">
        <v>37.5</v>
      </c>
      <c r="T20" s="92">
        <f t="shared" si="1"/>
        <v>900.8430552147239</v>
      </c>
      <c r="U20" s="92">
        <f t="shared" si="2"/>
        <v>8055.0812159999996</v>
      </c>
      <c r="V20" s="92">
        <f t="shared" si="3"/>
        <v>4184.4880589168097</v>
      </c>
      <c r="W20" s="92">
        <f t="shared" si="12"/>
        <v>510.19889891411037</v>
      </c>
      <c r="X20" s="92">
        <f t="shared" si="13"/>
        <v>13650.611229045644</v>
      </c>
      <c r="Y20" s="93">
        <f t="shared" si="4"/>
        <v>80776.288029045638</v>
      </c>
    </row>
    <row r="21" spans="1:25" x14ac:dyDescent="0.3">
      <c r="A21" s="88" t="s">
        <v>56</v>
      </c>
      <c r="B21" s="89" t="s">
        <v>134</v>
      </c>
      <c r="C21" s="90">
        <f>'[1]2014'!C21*1.03</f>
        <v>59059.540800000002</v>
      </c>
      <c r="D21" s="91">
        <f t="shared" si="0"/>
        <v>30.190180600638978</v>
      </c>
      <c r="E21" s="89">
        <v>37.5</v>
      </c>
      <c r="F21" s="92">
        <f t="shared" si="5"/>
        <v>792.59353067484665</v>
      </c>
      <c r="G21" s="92">
        <f t="shared" si="6"/>
        <v>7087.1448959999998</v>
      </c>
      <c r="H21" s="92">
        <f t="shared" si="7"/>
        <v>3681.6603574671162</v>
      </c>
      <c r="I21" s="92">
        <f t="shared" si="8"/>
        <v>448.89100748006132</v>
      </c>
      <c r="J21" s="92">
        <f t="shared" si="9"/>
        <v>12010.289791622023</v>
      </c>
      <c r="K21" s="93">
        <f t="shared" si="10"/>
        <v>71069.830591622027</v>
      </c>
      <c r="O21" s="88" t="s">
        <v>157</v>
      </c>
      <c r="P21" s="89" t="s">
        <v>137</v>
      </c>
      <c r="Q21" s="90">
        <f>'[1]2014'!Q21*1.03</f>
        <v>68265.433600000004</v>
      </c>
      <c r="R21" s="91">
        <f t="shared" si="11"/>
        <v>34.896068293929716</v>
      </c>
      <c r="S21" s="89">
        <v>37.5</v>
      </c>
      <c r="T21" s="92">
        <f t="shared" si="1"/>
        <v>916.13887116564422</v>
      </c>
      <c r="U21" s="92">
        <f t="shared" si="2"/>
        <v>8191.8520319999998</v>
      </c>
      <c r="V21" s="92">
        <f t="shared" si="3"/>
        <v>4255.5383476741108</v>
      </c>
      <c r="W21" s="92">
        <f t="shared" si="12"/>
        <v>518.86179353374234</v>
      </c>
      <c r="X21" s="92">
        <f t="shared" si="13"/>
        <v>13882.391044373497</v>
      </c>
      <c r="Y21" s="93">
        <f t="shared" si="4"/>
        <v>82147.824644373497</v>
      </c>
    </row>
    <row r="22" spans="1:25" x14ac:dyDescent="0.3">
      <c r="A22" s="88" t="s">
        <v>57</v>
      </c>
      <c r="B22" s="89" t="s">
        <v>134</v>
      </c>
      <c r="C22" s="90">
        <f>'[1]2014'!C22*1.03</f>
        <v>60218.5792</v>
      </c>
      <c r="D22" s="91">
        <f t="shared" si="0"/>
        <v>30.782660293929712</v>
      </c>
      <c r="E22" s="89">
        <v>37.5</v>
      </c>
      <c r="F22" s="92">
        <f t="shared" si="5"/>
        <v>808.1481104294478</v>
      </c>
      <c r="G22" s="92">
        <f t="shared" si="6"/>
        <v>7226.2295039999999</v>
      </c>
      <c r="H22" s="92">
        <f t="shared" si="7"/>
        <v>3753.9126247936197</v>
      </c>
      <c r="I22" s="92">
        <f t="shared" si="8"/>
        <v>457.70045482822087</v>
      </c>
      <c r="J22" s="92">
        <f t="shared" si="9"/>
        <v>12245.990694051288</v>
      </c>
      <c r="K22" s="93">
        <f t="shared" si="10"/>
        <v>72464.569894051296</v>
      </c>
      <c r="O22" s="88" t="s">
        <v>158</v>
      </c>
      <c r="P22" s="89" t="s">
        <v>137</v>
      </c>
      <c r="Q22" s="90">
        <f>'[1]2014'!Q22*1.03</f>
        <v>70528.879199999996</v>
      </c>
      <c r="R22" s="91">
        <f t="shared" si="11"/>
        <v>36.053101188498395</v>
      </c>
      <c r="S22" s="89">
        <v>37.5</v>
      </c>
      <c r="T22" s="92">
        <f t="shared" si="1"/>
        <v>946.51486656441716</v>
      </c>
      <c r="U22" s="92">
        <f t="shared" si="2"/>
        <v>8463.4655039999998</v>
      </c>
      <c r="V22" s="92">
        <f t="shared" si="3"/>
        <v>4396.6372763810423</v>
      </c>
      <c r="W22" s="92">
        <f t="shared" si="12"/>
        <v>536.06545549923317</v>
      </c>
      <c r="X22" s="92">
        <f t="shared" si="13"/>
        <v>14342.683102444691</v>
      </c>
      <c r="Y22" s="93">
        <f t="shared" si="4"/>
        <v>84871.562302444683</v>
      </c>
    </row>
    <row r="23" spans="1:25" x14ac:dyDescent="0.3">
      <c r="A23" s="88" t="s">
        <v>58</v>
      </c>
      <c r="B23" s="89" t="s">
        <v>134</v>
      </c>
      <c r="C23" s="90">
        <f>'[1]2014'!C23*1.03</f>
        <v>61379.76</v>
      </c>
      <c r="D23" s="91">
        <f t="shared" si="0"/>
        <v>31.376235143769968</v>
      </c>
      <c r="E23" s="89">
        <v>37.5</v>
      </c>
      <c r="F23" s="92">
        <f t="shared" si="5"/>
        <v>823.73144171779143</v>
      </c>
      <c r="G23" s="92">
        <f t="shared" si="6"/>
        <v>7365.5712000000003</v>
      </c>
      <c r="H23" s="92">
        <f t="shared" si="7"/>
        <v>3826.2984452944788</v>
      </c>
      <c r="I23" s="92">
        <f t="shared" si="8"/>
        <v>466.52618581288345</v>
      </c>
      <c r="J23" s="92">
        <f t="shared" si="9"/>
        <v>12482.127272825153</v>
      </c>
      <c r="K23" s="93">
        <f t="shared" si="10"/>
        <v>73861.887272825159</v>
      </c>
      <c r="O23" s="88" t="s">
        <v>159</v>
      </c>
      <c r="P23" s="89" t="s">
        <v>137</v>
      </c>
      <c r="Q23" s="90">
        <f>'[1]2014'!Q23*1.03</f>
        <v>72788.040000000008</v>
      </c>
      <c r="R23" s="91">
        <f t="shared" si="11"/>
        <v>37.207943769968054</v>
      </c>
      <c r="S23" s="89">
        <v>37.5</v>
      </c>
      <c r="T23" s="92">
        <f t="shared" si="1"/>
        <v>976.83335889570571</v>
      </c>
      <c r="U23" s="92">
        <f t="shared" si="2"/>
        <v>8734.5648000000001</v>
      </c>
      <c r="V23" s="92">
        <f t="shared" si="3"/>
        <v>4537.4690987392642</v>
      </c>
      <c r="W23" s="92">
        <f t="shared" si="12"/>
        <v>553.23655019171781</v>
      </c>
      <c r="X23" s="92">
        <f t="shared" si="13"/>
        <v>14802.103807826688</v>
      </c>
      <c r="Y23" s="93">
        <f t="shared" si="4"/>
        <v>87590.143807826695</v>
      </c>
    </row>
    <row r="24" spans="1:25" x14ac:dyDescent="0.3">
      <c r="A24" s="88" t="s">
        <v>59</v>
      </c>
      <c r="B24" s="89" t="s">
        <v>134</v>
      </c>
      <c r="C24" s="90">
        <f>'[1]2014'!C24*1.03</f>
        <v>62310.632800000007</v>
      </c>
      <c r="D24" s="91">
        <f t="shared" si="0"/>
        <v>31.852080664536739</v>
      </c>
      <c r="E24" s="89">
        <v>37.5</v>
      </c>
      <c r="F24" s="92">
        <f t="shared" si="5"/>
        <v>836.22398312883445</v>
      </c>
      <c r="G24" s="92">
        <f t="shared" si="6"/>
        <v>7477.2759360000009</v>
      </c>
      <c r="H24" s="92">
        <f t="shared" si="7"/>
        <v>3884.3272995520865</v>
      </c>
      <c r="I24" s="92">
        <f t="shared" si="8"/>
        <v>473.60142587346627</v>
      </c>
      <c r="J24" s="92">
        <f t="shared" si="9"/>
        <v>12671.428644554389</v>
      </c>
      <c r="K24" s="93">
        <f t="shared" si="10"/>
        <v>74982.061444554391</v>
      </c>
      <c r="O24" s="88" t="s">
        <v>160</v>
      </c>
      <c r="P24" s="89" t="s">
        <v>137</v>
      </c>
      <c r="Q24" s="90">
        <f>'[1]2014'!Q24*1.03</f>
        <v>75070.767200000002</v>
      </c>
      <c r="R24" s="91">
        <f t="shared" si="11"/>
        <v>38.374833073482428</v>
      </c>
      <c r="S24" s="89">
        <v>37.5</v>
      </c>
      <c r="T24" s="92">
        <f t="shared" si="1"/>
        <v>1007.4681180981596</v>
      </c>
      <c r="U24" s="92">
        <f t="shared" si="2"/>
        <v>9008.492064</v>
      </c>
      <c r="V24" s="92">
        <f t="shared" si="3"/>
        <v>4679.7700060153993</v>
      </c>
      <c r="W24" s="92">
        <f t="shared" si="12"/>
        <v>570.58676488573622</v>
      </c>
      <c r="X24" s="92">
        <f t="shared" si="13"/>
        <v>15266.316952999294</v>
      </c>
      <c r="Y24" s="93">
        <f t="shared" si="4"/>
        <v>90337.084152999305</v>
      </c>
    </row>
    <row r="25" spans="1:25" x14ac:dyDescent="0.3">
      <c r="A25" s="88" t="s">
        <v>60</v>
      </c>
      <c r="B25" s="89" t="s">
        <v>134</v>
      </c>
      <c r="C25" s="90">
        <f>'[1]2014'!C25*1.03</f>
        <v>64167.022400000002</v>
      </c>
      <c r="D25" s="91">
        <f t="shared" si="0"/>
        <v>32.801033814696481</v>
      </c>
      <c r="E25" s="89">
        <v>37.5</v>
      </c>
      <c r="F25" s="92">
        <f t="shared" si="5"/>
        <v>861.13718711656452</v>
      </c>
      <c r="G25" s="92">
        <f t="shared" si="6"/>
        <v>7700.0426879999995</v>
      </c>
      <c r="H25" s="92">
        <f t="shared" si="7"/>
        <v>4000.051125131411</v>
      </c>
      <c r="I25" s="92">
        <f t="shared" si="8"/>
        <v>487.71119690337423</v>
      </c>
      <c r="J25" s="92">
        <f t="shared" si="9"/>
        <v>13048.942197151349</v>
      </c>
      <c r="K25" s="93">
        <f t="shared" si="10"/>
        <v>77215.964597151353</v>
      </c>
      <c r="O25" s="88" t="s">
        <v>161</v>
      </c>
      <c r="P25" s="89" t="s">
        <v>137</v>
      </c>
      <c r="Q25" s="90">
        <f>'[1]2014'!Q25*1.03</f>
        <v>80040.063999999998</v>
      </c>
      <c r="R25" s="91">
        <f t="shared" si="11"/>
        <v>40.915048690095844</v>
      </c>
      <c r="S25" s="89">
        <v>37.5</v>
      </c>
      <c r="T25" s="92">
        <f t="shared" si="1"/>
        <v>1074.157300613497</v>
      </c>
      <c r="U25" s="92">
        <f t="shared" si="2"/>
        <v>9604.8076799999999</v>
      </c>
      <c r="V25" s="92">
        <f t="shared" si="3"/>
        <v>4989.5465939337428</v>
      </c>
      <c r="W25" s="92">
        <f t="shared" si="12"/>
        <v>608.3566597546012</v>
      </c>
      <c r="X25" s="92">
        <f t="shared" si="13"/>
        <v>16276.868234301841</v>
      </c>
      <c r="Y25" s="93">
        <f t="shared" si="4"/>
        <v>96316.932234301843</v>
      </c>
    </row>
    <row r="26" spans="1:25" x14ac:dyDescent="0.3">
      <c r="A26" s="88" t="s">
        <v>61</v>
      </c>
      <c r="B26" s="89" t="s">
        <v>134</v>
      </c>
      <c r="C26" s="90">
        <f>'[1]2014'!C26*1.03</f>
        <v>66492.597600000008</v>
      </c>
      <c r="D26" s="91">
        <f t="shared" si="0"/>
        <v>33.989826249201279</v>
      </c>
      <c r="E26" s="89">
        <v>37.5</v>
      </c>
      <c r="F26" s="92">
        <f t="shared" si="5"/>
        <v>892.34697699386504</v>
      </c>
      <c r="G26" s="92">
        <f t="shared" si="6"/>
        <v>7979.1117120000008</v>
      </c>
      <c r="H26" s="92">
        <f t="shared" si="7"/>
        <v>4145.0230958946631</v>
      </c>
      <c r="I26" s="92">
        <f t="shared" si="8"/>
        <v>505.38708432745403</v>
      </c>
      <c r="J26" s="92">
        <f t="shared" si="9"/>
        <v>13521.868869215983</v>
      </c>
      <c r="K26" s="93">
        <f t="shared" si="10"/>
        <v>80014.466469215986</v>
      </c>
      <c r="O26" s="88" t="s">
        <v>162</v>
      </c>
      <c r="P26" s="89" t="s">
        <v>137</v>
      </c>
      <c r="Q26" s="90">
        <f>'[1]2014'!Q26*1.03</f>
        <v>82726.633600000016</v>
      </c>
      <c r="R26" s="91">
        <f t="shared" si="11"/>
        <v>42.288375003194901</v>
      </c>
      <c r="S26" s="89">
        <v>37.5</v>
      </c>
      <c r="T26" s="92">
        <f t="shared" si="1"/>
        <v>1110.2117239263807</v>
      </c>
      <c r="U26" s="92">
        <f t="shared" si="2"/>
        <v>9927.1960320000017</v>
      </c>
      <c r="V26" s="92">
        <f t="shared" si="3"/>
        <v>5157.022274575952</v>
      </c>
      <c r="W26" s="92">
        <f t="shared" si="12"/>
        <v>628.77633992944789</v>
      </c>
      <c r="X26" s="92">
        <f t="shared" si="13"/>
        <v>16823.206370431784</v>
      </c>
      <c r="Y26" s="93">
        <f t="shared" si="4"/>
        <v>99549.8399704318</v>
      </c>
    </row>
    <row r="27" spans="1:25" x14ac:dyDescent="0.3">
      <c r="A27" s="88" t="s">
        <v>62</v>
      </c>
      <c r="B27" s="89" t="s">
        <v>134</v>
      </c>
      <c r="C27" s="90">
        <f>'[1]2014'!C27*1.03</f>
        <v>69282.002399999998</v>
      </c>
      <c r="D27" s="91">
        <f t="shared" si="0"/>
        <v>35.415720076677317</v>
      </c>
      <c r="E27" s="89">
        <v>37.5</v>
      </c>
      <c r="F27" s="92">
        <f t="shared" si="5"/>
        <v>929.78147392638039</v>
      </c>
      <c r="G27" s="92">
        <f t="shared" si="6"/>
        <v>8313.8402879999994</v>
      </c>
      <c r="H27" s="92">
        <f t="shared" si="7"/>
        <v>4318.909328905951</v>
      </c>
      <c r="I27" s="92">
        <f t="shared" si="8"/>
        <v>526.58837905444784</v>
      </c>
      <c r="J27" s="92">
        <f t="shared" si="9"/>
        <v>14089.11946988678</v>
      </c>
      <c r="K27" s="93">
        <f t="shared" si="10"/>
        <v>83371.121869886789</v>
      </c>
      <c r="O27" s="88" t="s">
        <v>163</v>
      </c>
      <c r="P27" s="89" t="s">
        <v>137</v>
      </c>
      <c r="Q27" s="90">
        <f>'[1]2014'!Q27*1.03</f>
        <v>85434.627200000003</v>
      </c>
      <c r="R27" s="91">
        <f t="shared" si="11"/>
        <v>43.672652881789141</v>
      </c>
      <c r="S27" s="89">
        <v>37.5</v>
      </c>
      <c r="T27" s="92">
        <f t="shared" si="1"/>
        <v>1146.5536625766872</v>
      </c>
      <c r="U27" s="92">
        <f t="shared" si="2"/>
        <v>10252.155263999999</v>
      </c>
      <c r="V27" s="92">
        <f t="shared" si="3"/>
        <v>5325.8334869617174</v>
      </c>
      <c r="W27" s="92">
        <f t="shared" si="12"/>
        <v>649.35885646932513</v>
      </c>
      <c r="X27" s="92">
        <f t="shared" si="13"/>
        <v>17373.901270007726</v>
      </c>
      <c r="Y27" s="93">
        <f t="shared" si="4"/>
        <v>102808.52847000772</v>
      </c>
    </row>
    <row r="28" spans="1:25" x14ac:dyDescent="0.3">
      <c r="A28" s="88" t="s">
        <v>63</v>
      </c>
      <c r="B28" s="89" t="s">
        <v>134</v>
      </c>
      <c r="C28" s="90">
        <f>'[1]2014'!C28*1.03</f>
        <v>71602.221600000004</v>
      </c>
      <c r="D28" s="91">
        <f t="shared" si="0"/>
        <v>36.60177461980831</v>
      </c>
      <c r="E28" s="89">
        <v>37.5</v>
      </c>
      <c r="F28" s="92">
        <f t="shared" si="5"/>
        <v>960.91938496932517</v>
      </c>
      <c r="G28" s="92">
        <f t="shared" si="6"/>
        <v>8592.2665919999999</v>
      </c>
      <c r="H28" s="92">
        <f t="shared" si="7"/>
        <v>4463.5474167333132</v>
      </c>
      <c r="I28" s="92">
        <f t="shared" si="8"/>
        <v>544.22355738726992</v>
      </c>
      <c r="J28" s="92">
        <f t="shared" si="9"/>
        <v>14560.956951089907</v>
      </c>
      <c r="K28" s="93">
        <f t="shared" si="10"/>
        <v>86163.178551089921</v>
      </c>
      <c r="O28" s="88" t="s">
        <v>164</v>
      </c>
      <c r="P28" s="89" t="s">
        <v>137</v>
      </c>
      <c r="Q28" s="90">
        <f>'[1]2014'!Q28*1.03</f>
        <v>86650.439200000008</v>
      </c>
      <c r="R28" s="91">
        <f t="shared" si="11"/>
        <v>44.294154223642174</v>
      </c>
      <c r="S28" s="89">
        <v>37.5</v>
      </c>
      <c r="T28" s="92">
        <f t="shared" si="1"/>
        <v>1162.8701579754602</v>
      </c>
      <c r="U28" s="92">
        <f t="shared" si="2"/>
        <v>10398.052704</v>
      </c>
      <c r="V28" s="92">
        <f t="shared" si="3"/>
        <v>5401.6249134086511</v>
      </c>
      <c r="W28" s="92">
        <f t="shared" si="12"/>
        <v>658.59982018481594</v>
      </c>
      <c r="X28" s="92">
        <f t="shared" si="13"/>
        <v>17621.147595568927</v>
      </c>
      <c r="Y28" s="93">
        <f t="shared" si="4"/>
        <v>104271.58679556893</v>
      </c>
    </row>
    <row r="29" spans="1:25" x14ac:dyDescent="0.3">
      <c r="A29" s="88" t="s">
        <v>64</v>
      </c>
      <c r="B29" s="89" t="s">
        <v>134</v>
      </c>
      <c r="C29" s="90">
        <f>'[1]2014'!C29*1.03</f>
        <v>72995.852800000008</v>
      </c>
      <c r="D29" s="91">
        <f t="shared" si="0"/>
        <v>37.314173955271578</v>
      </c>
      <c r="E29" s="89">
        <v>37.5</v>
      </c>
      <c r="F29" s="92">
        <f t="shared" si="5"/>
        <v>979.62225766871177</v>
      </c>
      <c r="G29" s="92">
        <f t="shared" si="6"/>
        <v>8759.5023360000014</v>
      </c>
      <c r="H29" s="92">
        <f t="shared" si="7"/>
        <v>4550.4237566517804</v>
      </c>
      <c r="I29" s="92">
        <f t="shared" si="8"/>
        <v>554.81606293251536</v>
      </c>
      <c r="J29" s="92">
        <f t="shared" si="9"/>
        <v>14844.36441325301</v>
      </c>
      <c r="K29" s="93">
        <f t="shared" si="10"/>
        <v>87840.217213253025</v>
      </c>
      <c r="O29" s="88" t="s">
        <v>165</v>
      </c>
      <c r="P29" s="89" t="s">
        <v>137</v>
      </c>
      <c r="Q29" s="90">
        <f>'[1]2014'!Q29*1.03</f>
        <v>87867.322400000005</v>
      </c>
      <c r="R29" s="91">
        <f t="shared" si="11"/>
        <v>44.91620314376997</v>
      </c>
      <c r="S29" s="89">
        <v>37.5</v>
      </c>
      <c r="T29" s="92">
        <f t="shared" si="1"/>
        <v>1179.2010291411043</v>
      </c>
      <c r="U29" s="92">
        <f t="shared" si="2"/>
        <v>10544.078688</v>
      </c>
      <c r="V29" s="92">
        <f t="shared" si="3"/>
        <v>5477.4831164427605</v>
      </c>
      <c r="W29" s="92">
        <f t="shared" si="12"/>
        <v>667.84892571855823</v>
      </c>
      <c r="X29" s="92">
        <f t="shared" si="13"/>
        <v>17868.611759302421</v>
      </c>
      <c r="Y29" s="93">
        <f t="shared" si="4"/>
        <v>105735.93415930241</v>
      </c>
    </row>
    <row r="30" spans="1:25" x14ac:dyDescent="0.3">
      <c r="A30" s="88" t="s">
        <v>65</v>
      </c>
      <c r="B30" s="89" t="s">
        <v>134</v>
      </c>
      <c r="C30" s="90">
        <f>'[1]2014'!C30*1.03</f>
        <v>74388.412800000006</v>
      </c>
      <c r="D30" s="91">
        <f t="shared" si="0"/>
        <v>38.026025712460068</v>
      </c>
      <c r="E30" s="89">
        <v>37.5</v>
      </c>
      <c r="F30" s="92">
        <f t="shared" si="5"/>
        <v>998.31075460122702</v>
      </c>
      <c r="G30" s="92">
        <f t="shared" si="6"/>
        <v>8926.6095359999999</v>
      </c>
      <c r="H30" s="92">
        <f t="shared" si="7"/>
        <v>4637.2333199830682</v>
      </c>
      <c r="I30" s="92">
        <f t="shared" si="8"/>
        <v>565.40042665950921</v>
      </c>
      <c r="J30" s="92">
        <f t="shared" si="9"/>
        <v>15127.554037243804</v>
      </c>
      <c r="K30" s="93">
        <f t="shared" si="10"/>
        <v>89515.966837243832</v>
      </c>
      <c r="O30" s="88" t="s">
        <v>166</v>
      </c>
      <c r="P30" s="89" t="s">
        <v>137</v>
      </c>
      <c r="Q30" s="90">
        <f>'[1]2014'!Q30*1.03</f>
        <v>90296.804000000004</v>
      </c>
      <c r="R30" s="91">
        <f t="shared" si="11"/>
        <v>46.158110670926519</v>
      </c>
      <c r="S30" s="89">
        <v>37.5</v>
      </c>
      <c r="T30" s="92">
        <f t="shared" si="1"/>
        <v>1211.805268404908</v>
      </c>
      <c r="U30" s="92">
        <f t="shared" si="2"/>
        <v>10835.616480000001</v>
      </c>
      <c r="V30" s="92">
        <f t="shared" si="3"/>
        <v>5628.9324161622699</v>
      </c>
      <c r="W30" s="92">
        <f t="shared" si="12"/>
        <v>686.31456951303676</v>
      </c>
      <c r="X30" s="92">
        <f t="shared" si="13"/>
        <v>18362.668734080216</v>
      </c>
      <c r="Y30" s="93">
        <f t="shared" si="4"/>
        <v>108659.47273408021</v>
      </c>
    </row>
    <row r="31" spans="1:25" x14ac:dyDescent="0.3">
      <c r="A31" s="88" t="s">
        <v>66</v>
      </c>
      <c r="B31" s="89" t="s">
        <v>134</v>
      </c>
      <c r="C31" s="90">
        <f>'[1]2014'!C31*1.03</f>
        <v>75784.186400000006</v>
      </c>
      <c r="D31" s="91">
        <f t="shared" si="0"/>
        <v>38.739520204472846</v>
      </c>
      <c r="E31" s="89">
        <v>37.5</v>
      </c>
      <c r="F31" s="92">
        <f t="shared" si="5"/>
        <v>1017.0423788343559</v>
      </c>
      <c r="G31" s="92">
        <f t="shared" si="6"/>
        <v>9094.1023679999998</v>
      </c>
      <c r="H31" s="92">
        <f t="shared" si="7"/>
        <v>4724.2432130758898</v>
      </c>
      <c r="I31" s="92">
        <f t="shared" si="8"/>
        <v>576.00921584125774</v>
      </c>
      <c r="J31" s="92">
        <f t="shared" si="9"/>
        <v>15411.397175751503</v>
      </c>
      <c r="K31" s="93">
        <f t="shared" si="10"/>
        <v>91195.583575751501</v>
      </c>
      <c r="O31" s="88" t="s">
        <v>167</v>
      </c>
      <c r="P31" s="89" t="s">
        <v>137</v>
      </c>
      <c r="Q31" s="90">
        <f>'[1]2014'!Q31*1.03</f>
        <v>92727.356799999994</v>
      </c>
      <c r="R31" s="91">
        <f t="shared" si="11"/>
        <v>47.400565776357823</v>
      </c>
      <c r="S31" s="89">
        <v>37.5</v>
      </c>
      <c r="T31" s="92">
        <f t="shared" si="1"/>
        <v>1244.4238834355829</v>
      </c>
      <c r="U31" s="92">
        <f t="shared" si="2"/>
        <v>11127.282815999999</v>
      </c>
      <c r="V31" s="92">
        <f t="shared" si="3"/>
        <v>5780.4484924689568</v>
      </c>
      <c r="W31" s="92">
        <f t="shared" si="12"/>
        <v>704.78835512576677</v>
      </c>
      <c r="X31" s="92">
        <f t="shared" si="13"/>
        <v>18856.943547030303</v>
      </c>
      <c r="Y31" s="93">
        <f t="shared" si="4"/>
        <v>111584.30034703031</v>
      </c>
    </row>
    <row r="32" spans="1:25" x14ac:dyDescent="0.3">
      <c r="A32" s="88" t="s">
        <v>67</v>
      </c>
      <c r="B32" s="89" t="s">
        <v>134</v>
      </c>
      <c r="C32" s="90">
        <f>'[1]2014'!C32*1.03</f>
        <v>78571.448800000013</v>
      </c>
      <c r="D32" s="91">
        <f t="shared" si="0"/>
        <v>40.164318875399367</v>
      </c>
      <c r="E32" s="89">
        <v>37.5</v>
      </c>
      <c r="F32" s="92">
        <f t="shared" si="5"/>
        <v>1054.448124233129</v>
      </c>
      <c r="G32" s="92">
        <f t="shared" si="6"/>
        <v>9428.5738560000009</v>
      </c>
      <c r="H32" s="92">
        <f t="shared" si="7"/>
        <v>4897.9958929128225</v>
      </c>
      <c r="I32" s="92">
        <f t="shared" si="8"/>
        <v>597.19422693174852</v>
      </c>
      <c r="J32" s="92">
        <f t="shared" si="9"/>
        <v>15978.212100077701</v>
      </c>
      <c r="K32" s="93">
        <f t="shared" si="10"/>
        <v>94549.66090007771</v>
      </c>
      <c r="O32" s="88" t="s">
        <v>168</v>
      </c>
      <c r="P32" s="89" t="s">
        <v>137</v>
      </c>
      <c r="Q32" s="90">
        <f>'[1]2014'!Q32*1.03</f>
        <v>95157.909600000014</v>
      </c>
      <c r="R32" s="91">
        <f t="shared" si="11"/>
        <v>48.643020881789141</v>
      </c>
      <c r="S32" s="89">
        <v>37.5</v>
      </c>
      <c r="T32" s="92">
        <f t="shared" si="1"/>
        <v>1277.0424984662579</v>
      </c>
      <c r="U32" s="92">
        <f t="shared" si="2"/>
        <v>11418.949152000001</v>
      </c>
      <c r="V32" s="92">
        <f t="shared" si="3"/>
        <v>5931.9645687756447</v>
      </c>
      <c r="W32" s="92">
        <f t="shared" si="12"/>
        <v>723.26214073849701</v>
      </c>
      <c r="X32" s="92">
        <f t="shared" si="13"/>
        <v>19351.218359980401</v>
      </c>
      <c r="Y32" s="93">
        <f t="shared" si="4"/>
        <v>114509.12795998041</v>
      </c>
    </row>
    <row r="33" spans="1:25" x14ac:dyDescent="0.3">
      <c r="A33" s="88" t="s">
        <v>68</v>
      </c>
      <c r="B33" s="89" t="s">
        <v>134</v>
      </c>
      <c r="C33" s="90">
        <f>'[1]2014'!C33*1.03</f>
        <v>81357.64</v>
      </c>
      <c r="D33" s="91">
        <f t="shared" si="0"/>
        <v>41.588569968051118</v>
      </c>
      <c r="E33" s="89">
        <v>37.5</v>
      </c>
      <c r="F33" s="92">
        <f t="shared" si="5"/>
        <v>1091.8394938650308</v>
      </c>
      <c r="G33" s="92">
        <f t="shared" si="6"/>
        <v>9762.9167999999991</v>
      </c>
      <c r="H33" s="92">
        <f t="shared" si="7"/>
        <v>5071.6817961625766</v>
      </c>
      <c r="I33" s="92">
        <f t="shared" si="8"/>
        <v>618.37109620398769</v>
      </c>
      <c r="J33" s="92">
        <f t="shared" si="9"/>
        <v>16544.809186231592</v>
      </c>
      <c r="K33" s="93">
        <f t="shared" si="10"/>
        <v>97902.449186231592</v>
      </c>
      <c r="O33" s="88" t="s">
        <v>169</v>
      </c>
      <c r="P33" s="89" t="s">
        <v>137</v>
      </c>
      <c r="Q33" s="90">
        <f>'[1]2014'!Q33*1.03</f>
        <v>98315.80720000001</v>
      </c>
      <c r="R33" s="91">
        <f t="shared" si="11"/>
        <v>50.257281635782746</v>
      </c>
      <c r="S33" s="89">
        <v>37.5</v>
      </c>
      <c r="T33" s="92">
        <f t="shared" si="1"/>
        <v>1319.4222592024541</v>
      </c>
      <c r="U33" s="92">
        <f t="shared" si="2"/>
        <v>11797.896864</v>
      </c>
      <c r="V33" s="92">
        <f t="shared" si="3"/>
        <v>6128.8219477761359</v>
      </c>
      <c r="W33" s="92">
        <f t="shared" si="12"/>
        <v>747.26422094401846</v>
      </c>
      <c r="X33" s="92">
        <f t="shared" si="13"/>
        <v>19993.405291922612</v>
      </c>
      <c r="Y33" s="93">
        <f t="shared" si="4"/>
        <v>118309.21249192262</v>
      </c>
    </row>
    <row r="34" spans="1:25" x14ac:dyDescent="0.3">
      <c r="A34" s="88" t="s">
        <v>69</v>
      </c>
      <c r="B34" s="89" t="s">
        <v>134</v>
      </c>
      <c r="C34" s="90">
        <f>'[1]2014'!C34*1.03</f>
        <v>84145.973600000012</v>
      </c>
      <c r="D34" s="91">
        <f t="shared" si="0"/>
        <v>43.013916217252401</v>
      </c>
      <c r="E34" s="89">
        <v>37.5</v>
      </c>
      <c r="F34" s="92">
        <f t="shared" si="5"/>
        <v>1129.2596150306751</v>
      </c>
      <c r="G34" s="92">
        <f t="shared" si="6"/>
        <v>10097.516832000001</v>
      </c>
      <c r="H34" s="92">
        <f t="shared" si="7"/>
        <v>5245.5012525866878</v>
      </c>
      <c r="I34" s="92">
        <f t="shared" si="8"/>
        <v>639.56424911273018</v>
      </c>
      <c r="J34" s="92">
        <f t="shared" si="9"/>
        <v>17111.841948730093</v>
      </c>
      <c r="K34" s="93">
        <f t="shared" si="10"/>
        <v>101257.81554873011</v>
      </c>
      <c r="O34" s="88" t="s">
        <v>170</v>
      </c>
      <c r="P34" s="89" t="s">
        <v>137</v>
      </c>
      <c r="Q34" s="90">
        <f>'[1]2014'!Q34*1.03</f>
        <v>101454.4232</v>
      </c>
      <c r="R34" s="91">
        <f t="shared" si="11"/>
        <v>51.861685980830671</v>
      </c>
      <c r="S34" s="89">
        <v>37.5</v>
      </c>
      <c r="T34" s="92">
        <f t="shared" si="1"/>
        <v>1361.5432561349694</v>
      </c>
      <c r="U34" s="92">
        <f t="shared" si="2"/>
        <v>12174.530784</v>
      </c>
      <c r="V34" s="92">
        <f t="shared" si="3"/>
        <v>6324.4773482074243</v>
      </c>
      <c r="W34" s="92">
        <f t="shared" si="12"/>
        <v>771.11974842101233</v>
      </c>
      <c r="X34" s="92">
        <f t="shared" si="13"/>
        <v>20631.671136763409</v>
      </c>
      <c r="Y34" s="93">
        <f t="shared" si="4"/>
        <v>122086.09433676342</v>
      </c>
    </row>
    <row r="35" spans="1:25" x14ac:dyDescent="0.3">
      <c r="A35" s="88" t="s">
        <v>70</v>
      </c>
      <c r="B35" s="89" t="s">
        <v>134</v>
      </c>
      <c r="C35" s="90">
        <f>'[1]2014'!C35*1.03</f>
        <v>87395.994399999996</v>
      </c>
      <c r="D35" s="91">
        <f t="shared" si="0"/>
        <v>44.6752687028754</v>
      </c>
      <c r="E35" s="89">
        <v>37.5</v>
      </c>
      <c r="F35" s="92">
        <f t="shared" si="5"/>
        <v>1172.8756917177914</v>
      </c>
      <c r="G35" s="92">
        <f t="shared" si="6"/>
        <v>10487.519327999998</v>
      </c>
      <c r="H35" s="92">
        <f t="shared" si="7"/>
        <v>5448.1014180844786</v>
      </c>
      <c r="I35" s="92">
        <f t="shared" si="8"/>
        <v>664.26652568788347</v>
      </c>
      <c r="J35" s="92">
        <f t="shared" si="9"/>
        <v>17772.76296349015</v>
      </c>
      <c r="K35" s="93">
        <f t="shared" si="10"/>
        <v>105168.75736349015</v>
      </c>
      <c r="O35" s="88" t="s">
        <v>171</v>
      </c>
      <c r="P35" s="89" t="s">
        <v>137</v>
      </c>
      <c r="Q35" s="90">
        <f>'[1]2014'!Q35*1.03</f>
        <v>104585.5408</v>
      </c>
      <c r="R35" s="91">
        <f t="shared" si="11"/>
        <v>53.462257277955267</v>
      </c>
      <c r="S35" s="89">
        <v>37.5</v>
      </c>
      <c r="T35" s="92">
        <f t="shared" si="1"/>
        <v>1403.5636226993865</v>
      </c>
      <c r="U35" s="92">
        <f t="shared" si="2"/>
        <v>12550.264896000001</v>
      </c>
      <c r="V35" s="92">
        <f t="shared" si="3"/>
        <v>6519.6653125284656</v>
      </c>
      <c r="W35" s="92">
        <f t="shared" si="12"/>
        <v>794.91828317024533</v>
      </c>
      <c r="X35" s="92">
        <f t="shared" si="13"/>
        <v>21268.412114398099</v>
      </c>
      <c r="Y35" s="93">
        <f t="shared" si="4"/>
        <v>125853.95291439809</v>
      </c>
    </row>
    <row r="36" spans="1:25" x14ac:dyDescent="0.3">
      <c r="A36" s="88" t="s">
        <v>71</v>
      </c>
      <c r="B36" s="89" t="s">
        <v>134</v>
      </c>
      <c r="C36" s="90">
        <f>'[1]2014'!C36*1.03</f>
        <v>87861.966400000005</v>
      </c>
      <c r="D36" s="91">
        <f t="shared" si="0"/>
        <v>44.913465252396165</v>
      </c>
      <c r="E36" s="89">
        <v>37.5</v>
      </c>
      <c r="F36" s="92">
        <f t="shared" si="5"/>
        <v>1179.1291503067484</v>
      </c>
      <c r="G36" s="92">
        <f t="shared" si="6"/>
        <v>10543.435968</v>
      </c>
      <c r="H36" s="92">
        <f t="shared" si="7"/>
        <v>5477.1492335068715</v>
      </c>
      <c r="I36" s="92">
        <f t="shared" si="8"/>
        <v>667.80821662730057</v>
      </c>
      <c r="J36" s="92">
        <f t="shared" si="9"/>
        <v>17867.52256844092</v>
      </c>
      <c r="K36" s="93">
        <f t="shared" si="10"/>
        <v>105729.48896844093</v>
      </c>
      <c r="O36" s="88" t="s">
        <v>172</v>
      </c>
      <c r="P36" s="89" t="s">
        <v>137</v>
      </c>
      <c r="Q36" s="90">
        <f>'[1]2014'!Q36*1.03</f>
        <v>107720.94320000001</v>
      </c>
      <c r="R36" s="91">
        <f t="shared" si="11"/>
        <v>55.065018888178926</v>
      </c>
      <c r="S36" s="89">
        <v>37.5</v>
      </c>
      <c r="T36" s="92">
        <f t="shared" si="1"/>
        <v>1445.6414923312884</v>
      </c>
      <c r="U36" s="92">
        <f t="shared" si="2"/>
        <v>12926.513184000001</v>
      </c>
      <c r="V36" s="92">
        <f t="shared" si="3"/>
        <v>6715.1203831982211</v>
      </c>
      <c r="W36" s="92">
        <f t="shared" si="12"/>
        <v>818.74938519248462</v>
      </c>
      <c r="X36" s="92">
        <f t="shared" si="13"/>
        <v>21906.024444721996</v>
      </c>
      <c r="Y36" s="93">
        <f t="shared" si="4"/>
        <v>129626.967644722</v>
      </c>
    </row>
    <row r="37" spans="1:25" x14ac:dyDescent="0.3">
      <c r="A37" s="88" t="s">
        <v>72</v>
      </c>
      <c r="B37" s="89" t="s">
        <v>134</v>
      </c>
      <c r="C37" s="90">
        <f>'[1]2014'!C37*1.03</f>
        <v>90649.228800000012</v>
      </c>
      <c r="D37" s="91">
        <f t="shared" si="0"/>
        <v>46.338263923322685</v>
      </c>
      <c r="E37" s="89">
        <v>37.5</v>
      </c>
      <c r="F37" s="92">
        <f t="shared" si="5"/>
        <v>1216.5348957055216</v>
      </c>
      <c r="G37" s="92">
        <f t="shared" si="6"/>
        <v>10877.907456000001</v>
      </c>
      <c r="H37" s="92">
        <f t="shared" si="7"/>
        <v>5650.9019133438042</v>
      </c>
      <c r="I37" s="92">
        <f t="shared" si="8"/>
        <v>688.99322771779146</v>
      </c>
      <c r="J37" s="92">
        <f t="shared" si="9"/>
        <v>18434.337492767118</v>
      </c>
      <c r="K37" s="93">
        <f t="shared" si="10"/>
        <v>109083.56629276712</v>
      </c>
      <c r="O37" s="88" t="s">
        <v>173</v>
      </c>
      <c r="P37" s="89" t="s">
        <v>137</v>
      </c>
      <c r="Q37" s="90">
        <f>'[1]2014'!Q37*1.03</f>
        <v>114377.38</v>
      </c>
      <c r="R37" s="91">
        <f t="shared" si="11"/>
        <v>58.467670287539939</v>
      </c>
      <c r="S37" s="89">
        <v>37.5</v>
      </c>
      <c r="T37" s="92">
        <f t="shared" si="1"/>
        <v>1534.9725076687116</v>
      </c>
      <c r="U37" s="92">
        <f t="shared" si="2"/>
        <v>13725.285599999999</v>
      </c>
      <c r="V37" s="92">
        <f t="shared" si="3"/>
        <v>7130.0700959217802</v>
      </c>
      <c r="W37" s="92">
        <f t="shared" si="12"/>
        <v>869.3426438075154</v>
      </c>
      <c r="X37" s="92">
        <f t="shared" si="13"/>
        <v>23259.670847398007</v>
      </c>
      <c r="Y37" s="93">
        <f t="shared" si="4"/>
        <v>137637.05084739803</v>
      </c>
    </row>
    <row r="38" spans="1:25" x14ac:dyDescent="0.3">
      <c r="A38" s="88" t="s">
        <v>73</v>
      </c>
      <c r="B38" s="89" t="s">
        <v>134</v>
      </c>
      <c r="C38" s="90">
        <f>'[1]2014'!C38*1.03</f>
        <v>93440.775999999998</v>
      </c>
      <c r="D38" s="91">
        <f t="shared" si="0"/>
        <v>47.765252907348241</v>
      </c>
      <c r="E38" s="89">
        <v>37.5</v>
      </c>
      <c r="F38" s="92">
        <f t="shared" si="5"/>
        <v>1253.9981441717791</v>
      </c>
      <c r="G38" s="92">
        <f t="shared" si="6"/>
        <v>11212.893119999999</v>
      </c>
      <c r="H38" s="92">
        <f t="shared" si="7"/>
        <v>5824.9216995294473</v>
      </c>
      <c r="I38" s="92">
        <f t="shared" si="8"/>
        <v>710.2108060812883</v>
      </c>
      <c r="J38" s="92">
        <f t="shared" si="9"/>
        <v>19002.023769782514</v>
      </c>
      <c r="K38" s="93">
        <f t="shared" si="10"/>
        <v>112442.7997697825</v>
      </c>
      <c r="O38" s="88" t="s">
        <v>174</v>
      </c>
      <c r="P38" s="89" t="s">
        <v>137</v>
      </c>
      <c r="Q38" s="90">
        <f>'[1]2014'!Q38*1.03</f>
        <v>117895.20080000001</v>
      </c>
      <c r="R38" s="91">
        <f t="shared" si="11"/>
        <v>60.26591734185304</v>
      </c>
      <c r="S38" s="89">
        <v>37.5</v>
      </c>
      <c r="T38" s="92">
        <f t="shared" si="1"/>
        <v>1582.1825260736198</v>
      </c>
      <c r="U38" s="92">
        <f t="shared" si="2"/>
        <v>14147.424096000001</v>
      </c>
      <c r="V38" s="92">
        <f t="shared" si="3"/>
        <v>7349.364408214049</v>
      </c>
      <c r="W38" s="92">
        <f t="shared" si="12"/>
        <v>896.08037494555219</v>
      </c>
      <c r="X38" s="92">
        <f t="shared" si="13"/>
        <v>23975.051405233222</v>
      </c>
      <c r="Y38" s="93">
        <f t="shared" si="4"/>
        <v>141870.25220523324</v>
      </c>
    </row>
    <row r="39" spans="1:25" x14ac:dyDescent="0.3">
      <c r="A39" s="88" t="s">
        <v>74</v>
      </c>
      <c r="B39" s="89" t="s">
        <v>134</v>
      </c>
      <c r="C39" s="90">
        <f>'[1]2014'!C39*1.03</f>
        <v>96224.824800000002</v>
      </c>
      <c r="D39" s="91">
        <f t="shared" si="0"/>
        <v>49.188408843450482</v>
      </c>
      <c r="E39" s="89">
        <v>37.5</v>
      </c>
      <c r="F39" s="92">
        <f t="shared" si="5"/>
        <v>1291.3607622699387</v>
      </c>
      <c r="G39" s="92">
        <f t="shared" si="6"/>
        <v>11546.978976</v>
      </c>
      <c r="H39" s="92">
        <f t="shared" si="7"/>
        <v>5998.4740496048462</v>
      </c>
      <c r="I39" s="92">
        <f t="shared" si="8"/>
        <v>731.37139171702449</v>
      </c>
      <c r="J39" s="92">
        <f t="shared" si="9"/>
        <v>19568.185179591808</v>
      </c>
      <c r="K39" s="93">
        <f t="shared" si="10"/>
        <v>115793.00997959181</v>
      </c>
      <c r="O39" s="88" t="s">
        <v>175</v>
      </c>
      <c r="P39" s="89" t="s">
        <v>137</v>
      </c>
      <c r="Q39" s="90">
        <f>'[1]2014'!Q39*1.03</f>
        <v>121416.23520000001</v>
      </c>
      <c r="R39" s="91">
        <f t="shared" si="11"/>
        <v>62.065807130990422</v>
      </c>
      <c r="S39" s="89">
        <v>37.5</v>
      </c>
      <c r="T39" s="92">
        <f t="shared" si="1"/>
        <v>1629.4356717791413</v>
      </c>
      <c r="U39" s="92">
        <f t="shared" si="2"/>
        <v>14569.948224000002</v>
      </c>
      <c r="V39" s="92">
        <f t="shared" si="3"/>
        <v>7568.8590502678526</v>
      </c>
      <c r="W39" s="92">
        <f t="shared" si="12"/>
        <v>922.84253153834356</v>
      </c>
      <c r="X39" s="92">
        <f t="shared" si="13"/>
        <v>24691.085477585337</v>
      </c>
      <c r="Y39" s="93">
        <f t="shared" si="4"/>
        <v>146107.32067758532</v>
      </c>
    </row>
    <row r="40" spans="1:25" x14ac:dyDescent="0.3">
      <c r="A40" s="88" t="s">
        <v>75</v>
      </c>
      <c r="B40" s="89" t="s">
        <v>134</v>
      </c>
      <c r="C40" s="90">
        <f>'[1]2014'!C40*1.03</f>
        <v>101800.42080000001</v>
      </c>
      <c r="D40" s="91">
        <f t="shared" si="0"/>
        <v>52.038553763578278</v>
      </c>
      <c r="E40" s="89">
        <v>37.5</v>
      </c>
      <c r="F40" s="92">
        <f t="shared" si="5"/>
        <v>1366.186628834356</v>
      </c>
      <c r="G40" s="92">
        <f t="shared" si="6"/>
        <v>12216.050496</v>
      </c>
      <c r="H40" s="92">
        <f t="shared" si="7"/>
        <v>6346.04618586589</v>
      </c>
      <c r="I40" s="92">
        <f t="shared" si="8"/>
        <v>773.74955571625776</v>
      </c>
      <c r="J40" s="92">
        <f t="shared" si="9"/>
        <v>20702.032866416503</v>
      </c>
      <c r="K40" s="93">
        <f t="shared" si="10"/>
        <v>122502.45366641652</v>
      </c>
      <c r="O40" s="88" t="s">
        <v>78</v>
      </c>
      <c r="P40" s="89" t="s">
        <v>137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</row>
    <row r="41" spans="1:25" x14ac:dyDescent="0.3">
      <c r="A41" s="88" t="s">
        <v>76</v>
      </c>
      <c r="B41" s="89" t="s">
        <v>134</v>
      </c>
      <c r="C41" s="90">
        <f>'[1]2014'!C41*1.03</f>
        <v>103657.88160000001</v>
      </c>
      <c r="D41" s="91">
        <f t="shared" si="0"/>
        <v>52.988054492012779</v>
      </c>
      <c r="E41" s="89">
        <v>37.5</v>
      </c>
      <c r="F41" s="92">
        <f t="shared" si="5"/>
        <v>1391.1142085889571</v>
      </c>
      <c r="G41" s="92">
        <f t="shared" si="6"/>
        <v>12438.945792</v>
      </c>
      <c r="H41" s="92">
        <f t="shared" si="7"/>
        <v>6461.8367880323931</v>
      </c>
      <c r="I41" s="92">
        <f t="shared" si="8"/>
        <v>787.86746856441721</v>
      </c>
      <c r="J41" s="92">
        <f t="shared" si="9"/>
        <v>21079.764257185769</v>
      </c>
      <c r="K41" s="93">
        <f t="shared" si="10"/>
        <v>124737.64585718578</v>
      </c>
      <c r="O41" s="88" t="s">
        <v>176</v>
      </c>
      <c r="P41" s="89" t="s">
        <v>137</v>
      </c>
      <c r="Q41" s="90">
        <f>'[1]2014'!Q40*1.03</f>
        <v>122282.836</v>
      </c>
      <c r="R41" s="91">
        <f>+Q41*12/313/75</f>
        <v>62.508797955271561</v>
      </c>
      <c r="S41" s="89">
        <v>37.5</v>
      </c>
      <c r="T41" s="92">
        <f t="shared" si="1"/>
        <v>1641.0656671779141</v>
      </c>
      <c r="U41" s="92">
        <f t="shared" si="2"/>
        <v>14673.94032</v>
      </c>
      <c r="V41" s="92">
        <f t="shared" si="3"/>
        <v>7622.8813092947848</v>
      </c>
      <c r="W41" s="92">
        <f t="shared" si="12"/>
        <v>929.42926250383425</v>
      </c>
      <c r="X41" s="92">
        <f t="shared" si="13"/>
        <v>24867.316558976534</v>
      </c>
      <c r="Y41" s="93">
        <f t="shared" si="4"/>
        <v>147150.15255897652</v>
      </c>
    </row>
    <row r="42" spans="1:25" x14ac:dyDescent="0.3">
      <c r="A42" s="88" t="s">
        <v>77</v>
      </c>
      <c r="B42" s="89" t="s">
        <v>134</v>
      </c>
      <c r="C42" s="90">
        <f>'[1]2014'!C42*1.03</f>
        <v>105518.556</v>
      </c>
      <c r="D42" s="91">
        <f t="shared" si="0"/>
        <v>53.939197955271567</v>
      </c>
      <c r="E42" s="89">
        <v>37.5</v>
      </c>
      <c r="F42" s="92">
        <f t="shared" si="5"/>
        <v>1416.0849156441718</v>
      </c>
      <c r="G42" s="92">
        <f t="shared" si="6"/>
        <v>12662.226719999999</v>
      </c>
      <c r="H42" s="92">
        <f t="shared" si="7"/>
        <v>6577.827719960429</v>
      </c>
      <c r="I42" s="92">
        <f t="shared" si="8"/>
        <v>802.00980686733124</v>
      </c>
      <c r="J42" s="92">
        <f t="shared" si="9"/>
        <v>21458.149162471935</v>
      </c>
      <c r="K42" s="93">
        <f t="shared" si="10"/>
        <v>126976.70516247192</v>
      </c>
      <c r="O42" s="88" t="s">
        <v>177</v>
      </c>
      <c r="P42" s="89" t="s">
        <v>137</v>
      </c>
      <c r="Q42" s="90">
        <f>'[1]2014'!Q41*1.03</f>
        <v>129197.43200000002</v>
      </c>
      <c r="R42" s="91">
        <f t="shared" si="11"/>
        <v>66.043415718849843</v>
      </c>
      <c r="S42" s="89">
        <v>37.5</v>
      </c>
      <c r="T42" s="92">
        <f t="shared" si="1"/>
        <v>1733.8612423312886</v>
      </c>
      <c r="U42" s="92">
        <f t="shared" si="2"/>
        <v>15503.691840000001</v>
      </c>
      <c r="V42" s="92">
        <f t="shared" si="3"/>
        <v>8053.9241795282223</v>
      </c>
      <c r="W42" s="92">
        <f t="shared" si="12"/>
        <v>981.98469931748468</v>
      </c>
      <c r="X42" s="92">
        <f t="shared" si="13"/>
        <v>26273.461961176996</v>
      </c>
      <c r="Y42" s="93">
        <f t="shared" si="4"/>
        <v>155470.89396117703</v>
      </c>
    </row>
    <row r="43" spans="1:25" x14ac:dyDescent="0.3">
      <c r="A43" s="88" t="s">
        <v>78</v>
      </c>
      <c r="B43" s="89" t="s">
        <v>134</v>
      </c>
      <c r="C43" s="90">
        <f>'[1]2014'!C43*1.03</f>
        <v>107838.7752</v>
      </c>
      <c r="D43" s="91">
        <f t="shared" si="0"/>
        <v>55.125252498402553</v>
      </c>
      <c r="E43" s="89">
        <v>37.5</v>
      </c>
      <c r="F43" s="92">
        <f t="shared" si="5"/>
        <v>1447.2228266871166</v>
      </c>
      <c r="G43" s="92">
        <f t="shared" si="6"/>
        <v>12940.653023999999</v>
      </c>
      <c r="H43" s="92">
        <f t="shared" si="7"/>
        <v>6722.4658077877912</v>
      </c>
      <c r="I43" s="92">
        <f t="shared" si="8"/>
        <v>819.64498520015331</v>
      </c>
      <c r="J43" s="92">
        <f t="shared" si="9"/>
        <v>21929.98664367506</v>
      </c>
      <c r="K43" s="93">
        <f t="shared" si="10"/>
        <v>129768.76184367506</v>
      </c>
      <c r="O43" s="88" t="s">
        <v>178</v>
      </c>
      <c r="P43" s="89" t="s">
        <v>137</v>
      </c>
      <c r="Q43" s="90">
        <f>'[1]2014'!Q42*1.03</f>
        <v>131759.74240000002</v>
      </c>
      <c r="R43" s="91">
        <f t="shared" si="11"/>
        <v>67.353222952076692</v>
      </c>
      <c r="S43" s="89">
        <v>37.5</v>
      </c>
      <c r="T43" s="92">
        <f t="shared" si="1"/>
        <v>1768.248076687117</v>
      </c>
      <c r="U43" s="92">
        <f t="shared" si="2"/>
        <v>15811.169088000002</v>
      </c>
      <c r="V43" s="92">
        <f t="shared" si="3"/>
        <v>8213.6537760577921</v>
      </c>
      <c r="W43" s="92">
        <f t="shared" si="12"/>
        <v>1001.4599285751535</v>
      </c>
      <c r="X43" s="92">
        <f t="shared" si="13"/>
        <v>26794.530869320064</v>
      </c>
      <c r="Y43" s="93">
        <f t="shared" si="4"/>
        <v>158554.27326932008</v>
      </c>
    </row>
    <row r="44" spans="1:25" x14ac:dyDescent="0.3">
      <c r="A44" s="88" t="s">
        <v>79</v>
      </c>
      <c r="B44" s="89" t="s">
        <v>134</v>
      </c>
      <c r="C44" s="90">
        <f>'[1]2014'!C44*1.03</f>
        <v>110163.2792</v>
      </c>
      <c r="D44" s="91">
        <f t="shared" si="0"/>
        <v>56.313497354632588</v>
      </c>
      <c r="E44" s="89">
        <v>37.5</v>
      </c>
      <c r="F44" s="92">
        <f t="shared" si="5"/>
        <v>1478.4182407975461</v>
      </c>
      <c r="G44" s="92">
        <f t="shared" si="6"/>
        <v>13219.593504</v>
      </c>
      <c r="H44" s="92">
        <f t="shared" si="7"/>
        <v>6867.3710019638656</v>
      </c>
      <c r="I44" s="92">
        <f t="shared" si="8"/>
        <v>837.31273080598157</v>
      </c>
      <c r="J44" s="92">
        <f t="shared" si="9"/>
        <v>22402.695477567391</v>
      </c>
      <c r="K44" s="93">
        <f t="shared" si="10"/>
        <v>132565.9746775674</v>
      </c>
      <c r="O44" s="88" t="s">
        <v>179</v>
      </c>
      <c r="P44" s="89" t="s">
        <v>137</v>
      </c>
      <c r="Q44" s="90">
        <f>'[1]2014'!Q43*1.03</f>
        <v>134319.91040000002</v>
      </c>
      <c r="R44" s="91">
        <f t="shared" si="11"/>
        <v>68.661935028754002</v>
      </c>
      <c r="S44" s="89">
        <v>37.5</v>
      </c>
      <c r="T44" s="92">
        <f t="shared" si="1"/>
        <v>1802.6061595092028</v>
      </c>
      <c r="U44" s="92">
        <f t="shared" si="2"/>
        <v>16118.389248000001</v>
      </c>
      <c r="V44" s="92">
        <f t="shared" si="3"/>
        <v>8373.2498194130058</v>
      </c>
      <c r="W44" s="92">
        <f t="shared" si="12"/>
        <v>1020.9188741963191</v>
      </c>
      <c r="X44" s="92">
        <f t="shared" si="13"/>
        <v>27315.164101118527</v>
      </c>
      <c r="Y44" s="93">
        <f t="shared" si="4"/>
        <v>161635.07450111854</v>
      </c>
    </row>
    <row r="45" spans="1:25" x14ac:dyDescent="0.3">
      <c r="A45" s="88" t="s">
        <v>80</v>
      </c>
      <c r="B45" s="89" t="s">
        <v>134</v>
      </c>
      <c r="C45" s="90">
        <f>'[1]2014'!C45*1.03</f>
        <v>116393.3784</v>
      </c>
      <c r="D45" s="91">
        <f t="shared" si="0"/>
        <v>59.498212600638979</v>
      </c>
      <c r="E45" s="89">
        <v>37.5</v>
      </c>
      <c r="F45" s="92">
        <f t="shared" si="5"/>
        <v>1562.0277009202455</v>
      </c>
      <c r="G45" s="92">
        <f t="shared" si="6"/>
        <v>13967.205408</v>
      </c>
      <c r="H45" s="92">
        <f t="shared" si="7"/>
        <v>7255.7436329906132</v>
      </c>
      <c r="I45" s="92">
        <f t="shared" si="8"/>
        <v>884.66554575690179</v>
      </c>
      <c r="J45" s="92">
        <f t="shared" si="9"/>
        <v>23669.642287667761</v>
      </c>
      <c r="K45" s="93">
        <f t="shared" si="10"/>
        <v>140063.02068766774</v>
      </c>
      <c r="O45" s="88" t="s">
        <v>180</v>
      </c>
      <c r="P45" s="89" t="s">
        <v>137</v>
      </c>
      <c r="Q45" s="90">
        <f>'[1]2014'!Q44*1.03</f>
        <v>135893.50320000001</v>
      </c>
      <c r="R45" s="91">
        <f t="shared" si="11"/>
        <v>69.466327514376999</v>
      </c>
      <c r="S45" s="89">
        <v>37.5</v>
      </c>
      <c r="T45" s="92">
        <f t="shared" si="1"/>
        <v>1823.7241610429446</v>
      </c>
      <c r="U45" s="92">
        <f t="shared" si="2"/>
        <v>16307.220384</v>
      </c>
      <c r="V45" s="92">
        <f t="shared" si="3"/>
        <v>8471.3446259773627</v>
      </c>
      <c r="W45" s="92">
        <f t="shared" si="12"/>
        <v>1032.8792052078222</v>
      </c>
      <c r="X45" s="92">
        <f t="shared" si="13"/>
        <v>27635.168376228128</v>
      </c>
      <c r="Y45" s="93">
        <f t="shared" si="4"/>
        <v>163528.67157622817</v>
      </c>
    </row>
    <row r="46" spans="1:25" x14ac:dyDescent="0.3">
      <c r="A46" s="88" t="s">
        <v>81</v>
      </c>
      <c r="B46" s="89" t="s">
        <v>134</v>
      </c>
      <c r="C46" s="90">
        <f>'[1]2014'!C46*1.03</f>
        <v>118701.81440000002</v>
      </c>
      <c r="D46" s="91">
        <f t="shared" si="0"/>
        <v>60.678243782747607</v>
      </c>
      <c r="E46" s="89">
        <v>37.5</v>
      </c>
      <c r="F46" s="92">
        <f t="shared" si="5"/>
        <v>1593.0074785276076</v>
      </c>
      <c r="G46" s="92">
        <f t="shared" si="6"/>
        <v>14244.217728000001</v>
      </c>
      <c r="H46" s="92">
        <f t="shared" si="7"/>
        <v>7399.6471783590196</v>
      </c>
      <c r="I46" s="92">
        <f t="shared" si="8"/>
        <v>902.21116408895716</v>
      </c>
      <c r="J46" s="92">
        <f t="shared" si="9"/>
        <v>24139.083548975585</v>
      </c>
      <c r="K46" s="93">
        <f t="shared" si="10"/>
        <v>142840.89794897559</v>
      </c>
      <c r="O46" s="88" t="s">
        <v>181</v>
      </c>
      <c r="P46" s="89" t="s">
        <v>137</v>
      </c>
      <c r="Q46" s="90">
        <f>'[1]2014'!Q45*1.03</f>
        <v>138590.78479999999</v>
      </c>
      <c r="R46" s="91">
        <f t="shared" si="11"/>
        <v>70.845129610223637</v>
      </c>
      <c r="S46" s="89">
        <v>37.5</v>
      </c>
      <c r="T46" s="92">
        <f t="shared" si="1"/>
        <v>1859.9223420245398</v>
      </c>
      <c r="U46" s="92">
        <f t="shared" si="2"/>
        <v>16630.894175999998</v>
      </c>
      <c r="V46" s="92">
        <f t="shared" si="3"/>
        <v>8639.4880724913492</v>
      </c>
      <c r="W46" s="92">
        <f t="shared" si="12"/>
        <v>1053.380303565184</v>
      </c>
      <c r="X46" s="92">
        <f t="shared" si="13"/>
        <v>28183.684894081071</v>
      </c>
      <c r="Y46" s="93">
        <f t="shared" si="4"/>
        <v>166774.46969408105</v>
      </c>
    </row>
    <row r="47" spans="1:25" x14ac:dyDescent="0.3">
      <c r="A47" s="88" t="s">
        <v>82</v>
      </c>
      <c r="B47" s="89" t="s">
        <v>134</v>
      </c>
      <c r="C47" s="90">
        <f>'[1]2014'!C47*1.03</f>
        <v>121010.2504</v>
      </c>
      <c r="D47" s="91">
        <f t="shared" si="0"/>
        <v>61.858274964856236</v>
      </c>
      <c r="E47" s="89">
        <v>37.5</v>
      </c>
      <c r="F47" s="92">
        <f t="shared" si="5"/>
        <v>1623.9872561349694</v>
      </c>
      <c r="G47" s="92">
        <f t="shared" si="6"/>
        <v>14521.230047999999</v>
      </c>
      <c r="H47" s="92">
        <f t="shared" si="7"/>
        <v>7543.5507237274232</v>
      </c>
      <c r="I47" s="92">
        <f t="shared" si="8"/>
        <v>919.75678242101219</v>
      </c>
      <c r="J47" s="92">
        <f t="shared" si="9"/>
        <v>24608.524810283405</v>
      </c>
      <c r="K47" s="93">
        <f t="shared" si="10"/>
        <v>145618.77521028338</v>
      </c>
      <c r="O47" s="88" t="s">
        <v>182</v>
      </c>
      <c r="P47" s="89" t="s">
        <v>137</v>
      </c>
      <c r="Q47" s="90">
        <f>'[1]2014'!Q46*1.03</f>
        <v>141250.57440000001</v>
      </c>
      <c r="R47" s="91">
        <f t="shared" si="11"/>
        <v>72.204766466453677</v>
      </c>
      <c r="S47" s="89">
        <v>37.5</v>
      </c>
      <c r="T47" s="92">
        <f t="shared" si="1"/>
        <v>1895.6173711656443</v>
      </c>
      <c r="U47" s="92">
        <f t="shared" si="2"/>
        <v>16950.068928000001</v>
      </c>
      <c r="V47" s="92">
        <f t="shared" si="3"/>
        <v>8805.2943384541104</v>
      </c>
      <c r="W47" s="92">
        <f t="shared" si="12"/>
        <v>1073.5964382837424</v>
      </c>
      <c r="X47" s="92">
        <f t="shared" si="13"/>
        <v>28724.577075903497</v>
      </c>
      <c r="Y47" s="93">
        <f t="shared" si="4"/>
        <v>169975.15147590349</v>
      </c>
    </row>
    <row r="48" spans="1:25" x14ac:dyDescent="0.3">
      <c r="A48" s="88" t="s">
        <v>83</v>
      </c>
      <c r="B48" s="89" t="s">
        <v>134</v>
      </c>
      <c r="C48" s="90">
        <f>'[1]2014'!C48*1.03</f>
        <v>122426.3768</v>
      </c>
      <c r="D48" s="91">
        <f t="shared" si="0"/>
        <v>62.582173444089456</v>
      </c>
      <c r="E48" s="89">
        <v>37.5</v>
      </c>
      <c r="F48" s="92">
        <f t="shared" si="5"/>
        <v>1642.9920199386504</v>
      </c>
      <c r="G48" s="92">
        <f t="shared" si="6"/>
        <v>14691.165215999999</v>
      </c>
      <c r="H48" s="92">
        <f t="shared" si="7"/>
        <v>7631.8293719766252</v>
      </c>
      <c r="I48" s="92">
        <f t="shared" si="8"/>
        <v>930.52026614953991</v>
      </c>
      <c r="J48" s="92">
        <f t="shared" si="9"/>
        <v>24896.506874064813</v>
      </c>
      <c r="K48" s="93">
        <f t="shared" si="10"/>
        <v>147322.88367406483</v>
      </c>
      <c r="O48" s="88" t="s">
        <v>183</v>
      </c>
      <c r="P48" s="89" t="s">
        <v>137</v>
      </c>
      <c r="Q48" s="90">
        <f>'[1]2014'!Q47*1.03</f>
        <v>145554.65600000002</v>
      </c>
      <c r="R48" s="91">
        <f t="shared" si="11"/>
        <v>74.404935974440903</v>
      </c>
      <c r="S48" s="89">
        <v>37.5</v>
      </c>
      <c r="T48" s="92">
        <f t="shared" si="1"/>
        <v>1953.3792024539878</v>
      </c>
      <c r="U48" s="92">
        <f t="shared" si="2"/>
        <v>17466.558720000001</v>
      </c>
      <c r="V48" s="92">
        <f t="shared" si="3"/>
        <v>9073.6026657349703</v>
      </c>
      <c r="W48" s="92">
        <f t="shared" si="12"/>
        <v>1106.3102640184052</v>
      </c>
      <c r="X48" s="92">
        <f t="shared" si="13"/>
        <v>29599.850852207364</v>
      </c>
      <c r="Y48" s="93">
        <f t="shared" si="4"/>
        <v>175154.50685220739</v>
      </c>
    </row>
    <row r="49" spans="1:25" x14ac:dyDescent="0.3">
      <c r="A49" s="88" t="s">
        <v>84</v>
      </c>
      <c r="B49" s="89" t="s">
        <v>134</v>
      </c>
      <c r="C49" s="90">
        <f>'[1]2014'!C49*1.03</f>
        <v>124856.92960000002</v>
      </c>
      <c r="D49" s="91">
        <f t="shared" si="0"/>
        <v>63.824628549520774</v>
      </c>
      <c r="E49" s="89">
        <v>37.5</v>
      </c>
      <c r="F49" s="92">
        <f t="shared" si="5"/>
        <v>1675.6106349693255</v>
      </c>
      <c r="G49" s="92">
        <f t="shared" si="6"/>
        <v>14982.831552000001</v>
      </c>
      <c r="H49" s="92">
        <f t="shared" si="7"/>
        <v>7783.3454482833131</v>
      </c>
      <c r="I49" s="92">
        <f t="shared" si="8"/>
        <v>948.99405176227003</v>
      </c>
      <c r="J49" s="92">
        <f t="shared" si="9"/>
        <v>25390.781687014907</v>
      </c>
      <c r="K49" s="93">
        <f t="shared" si="10"/>
        <v>150247.71128701491</v>
      </c>
      <c r="O49" s="88" t="s">
        <v>184</v>
      </c>
      <c r="P49" s="89" t="s">
        <v>137</v>
      </c>
      <c r="Q49" s="90">
        <f>'[1]2014'!Q48*1.03</f>
        <v>148447.96719999998</v>
      </c>
      <c r="R49" s="91">
        <f t="shared" si="11"/>
        <v>75.883944894568685</v>
      </c>
      <c r="S49" s="89">
        <v>37.5</v>
      </c>
      <c r="T49" s="92">
        <f t="shared" si="1"/>
        <v>1992.2081487730061</v>
      </c>
      <c r="U49" s="92">
        <f t="shared" si="2"/>
        <v>17813.756063999997</v>
      </c>
      <c r="V49" s="92">
        <f t="shared" si="3"/>
        <v>9253.9662277025145</v>
      </c>
      <c r="W49" s="92">
        <f t="shared" si="12"/>
        <v>1128.3013151157973</v>
      </c>
      <c r="X49" s="92">
        <f t="shared" si="13"/>
        <v>30188.231755591314</v>
      </c>
      <c r="Y49" s="93">
        <f t="shared" si="4"/>
        <v>178636.19895559127</v>
      </c>
    </row>
    <row r="50" spans="1:25" x14ac:dyDescent="0.3">
      <c r="A50" s="88" t="s">
        <v>85</v>
      </c>
      <c r="B50" s="89" t="s">
        <v>134</v>
      </c>
      <c r="C50" s="90">
        <f>'[1]2014'!C50*1.03</f>
        <v>127252.13280000001</v>
      </c>
      <c r="D50" s="91">
        <f t="shared" si="0"/>
        <v>65.049013571884984</v>
      </c>
      <c r="E50" s="89">
        <v>37.5</v>
      </c>
      <c r="F50" s="92">
        <f t="shared" si="5"/>
        <v>1707.7548496932518</v>
      </c>
      <c r="G50" s="92">
        <f t="shared" si="6"/>
        <v>15270.255936</v>
      </c>
      <c r="H50" s="92">
        <f t="shared" si="7"/>
        <v>7932.6578972131292</v>
      </c>
      <c r="I50" s="92">
        <f t="shared" si="8"/>
        <v>967.19915737269946</v>
      </c>
      <c r="J50" s="92">
        <f t="shared" si="9"/>
        <v>25877.867840279079</v>
      </c>
      <c r="K50" s="93">
        <f t="shared" si="10"/>
        <v>153130.00064027909</v>
      </c>
      <c r="O50" s="88" t="s">
        <v>185</v>
      </c>
      <c r="P50" s="89" t="s">
        <v>137</v>
      </c>
      <c r="Q50" s="90">
        <f>'[1]2014'!Q49*1.03</f>
        <v>151345.5632</v>
      </c>
      <c r="R50" s="91">
        <f t="shared" si="11"/>
        <v>77.365144127795531</v>
      </c>
      <c r="S50" s="89">
        <v>37.5</v>
      </c>
      <c r="T50" s="92">
        <f t="shared" si="1"/>
        <v>2031.0945981595094</v>
      </c>
      <c r="U50" s="92">
        <f t="shared" si="2"/>
        <v>18161.467583999998</v>
      </c>
      <c r="V50" s="92">
        <f t="shared" si="3"/>
        <v>9434.5968960187729</v>
      </c>
      <c r="W50" s="92">
        <f t="shared" si="12"/>
        <v>1150.3249334861964</v>
      </c>
      <c r="X50" s="92">
        <f t="shared" si="13"/>
        <v>30777.484011664477</v>
      </c>
      <c r="Y50" s="93">
        <f t="shared" si="4"/>
        <v>182123.0472116645</v>
      </c>
    </row>
    <row r="51" spans="1:25" x14ac:dyDescent="0.3">
      <c r="A51" s="88" t="s">
        <v>86</v>
      </c>
      <c r="B51" s="89" t="s">
        <v>134</v>
      </c>
      <c r="C51" s="90">
        <f>'[1]2014'!C51*1.03</f>
        <v>131129.8768</v>
      </c>
      <c r="D51" s="91">
        <f t="shared" si="0"/>
        <v>67.031246926517568</v>
      </c>
      <c r="E51" s="89">
        <v>37.5</v>
      </c>
      <c r="F51" s="92">
        <f t="shared" si="5"/>
        <v>1759.7951257668713</v>
      </c>
      <c r="G51" s="92">
        <f t="shared" si="6"/>
        <v>15735.585215999999</v>
      </c>
      <c r="H51" s="92">
        <f t="shared" si="7"/>
        <v>8174.3891427971776</v>
      </c>
      <c r="I51" s="92">
        <f t="shared" si="8"/>
        <v>996.67253944325137</v>
      </c>
      <c r="J51" s="92">
        <f t="shared" si="9"/>
        <v>26666.442024007301</v>
      </c>
      <c r="K51" s="93">
        <f t="shared" si="10"/>
        <v>157796.31882400729</v>
      </c>
      <c r="O51" s="88" t="s">
        <v>186</v>
      </c>
      <c r="P51" s="89" t="s">
        <v>137</v>
      </c>
      <c r="Q51" s="90">
        <f>'[1]2014'!Q50*1.03</f>
        <v>155220.09359999999</v>
      </c>
      <c r="R51" s="91">
        <f t="shared" si="11"/>
        <v>79.345734747603814</v>
      </c>
      <c r="S51" s="89">
        <v>37.5</v>
      </c>
      <c r="T51" s="92">
        <f t="shared" si="1"/>
        <v>2083.0917469325154</v>
      </c>
      <c r="U51" s="92">
        <f t="shared" si="2"/>
        <v>18626.411231999999</v>
      </c>
      <c r="V51" s="92">
        <f t="shared" si="3"/>
        <v>9676.1278118412865</v>
      </c>
      <c r="W51" s="92">
        <f t="shared" si="12"/>
        <v>1179.7738901019936</v>
      </c>
      <c r="X51" s="92">
        <f t="shared" si="13"/>
        <v>31565.404680875796</v>
      </c>
      <c r="Y51" s="93">
        <f t="shared" si="4"/>
        <v>186785.49828087576</v>
      </c>
    </row>
    <row r="52" spans="1:25" x14ac:dyDescent="0.3">
      <c r="A52" s="88" t="s">
        <v>87</v>
      </c>
      <c r="B52" s="89" t="s">
        <v>134</v>
      </c>
      <c r="C52" s="90">
        <f>'[1]2014'!C52*1.03</f>
        <v>133737.1776</v>
      </c>
      <c r="D52" s="91">
        <f t="shared" si="0"/>
        <v>68.364052447284337</v>
      </c>
      <c r="E52" s="89">
        <v>37.5</v>
      </c>
      <c r="F52" s="92">
        <f t="shared" si="5"/>
        <v>1794.7857423312882</v>
      </c>
      <c r="G52" s="92">
        <f t="shared" si="6"/>
        <v>16048.461311999999</v>
      </c>
      <c r="H52" s="92">
        <f t="shared" si="7"/>
        <v>8336.9233559882214</v>
      </c>
      <c r="I52" s="92">
        <f t="shared" si="8"/>
        <v>1016.4897250674846</v>
      </c>
      <c r="J52" s="92">
        <f t="shared" si="9"/>
        <v>27196.660135386992</v>
      </c>
      <c r="K52" s="93">
        <f t="shared" si="10"/>
        <v>160933.837735387</v>
      </c>
      <c r="O52" s="88" t="s">
        <v>187</v>
      </c>
      <c r="P52" s="89" t="s">
        <v>137</v>
      </c>
      <c r="Q52" s="90">
        <f>'[1]2014'!Q51*1.03</f>
        <v>158307.29199999999</v>
      </c>
      <c r="R52" s="91">
        <f t="shared" si="11"/>
        <v>80.923855335463244</v>
      </c>
      <c r="S52" s="89">
        <v>37.5</v>
      </c>
      <c r="T52" s="92">
        <f t="shared" si="1"/>
        <v>2124.5227070552146</v>
      </c>
      <c r="U52" s="92">
        <f t="shared" si="2"/>
        <v>18996.875039999999</v>
      </c>
      <c r="V52" s="92">
        <f t="shared" si="3"/>
        <v>9868.5779360880351</v>
      </c>
      <c r="W52" s="92">
        <f t="shared" si="12"/>
        <v>1203.2386103029139</v>
      </c>
      <c r="X52" s="92">
        <f t="shared" si="13"/>
        <v>32193.214293446159</v>
      </c>
      <c r="Y52" s="93">
        <f t="shared" si="4"/>
        <v>190500.50629344612</v>
      </c>
    </row>
    <row r="53" spans="1:25" x14ac:dyDescent="0.3">
      <c r="A53" s="88" t="s">
        <v>88</v>
      </c>
      <c r="B53" s="89" t="s">
        <v>134</v>
      </c>
      <c r="C53" s="90">
        <f>'[1]2014'!C53*1.03</f>
        <v>136347.69200000001</v>
      </c>
      <c r="D53" s="91">
        <f t="shared" si="0"/>
        <v>69.698500702875407</v>
      </c>
      <c r="E53" s="89">
        <v>37.5</v>
      </c>
      <c r="F53" s="92">
        <f t="shared" si="5"/>
        <v>1829.8194861963191</v>
      </c>
      <c r="G53" s="92">
        <f t="shared" si="6"/>
        <v>16361.723040000001</v>
      </c>
      <c r="H53" s="92">
        <f t="shared" si="7"/>
        <v>8499.657898940799</v>
      </c>
      <c r="I53" s="92">
        <f t="shared" si="8"/>
        <v>1036.3313361464725</v>
      </c>
      <c r="J53" s="92">
        <f t="shared" si="9"/>
        <v>27727.53176128359</v>
      </c>
      <c r="K53" s="93">
        <f t="shared" si="10"/>
        <v>164075.22376128362</v>
      </c>
      <c r="O53" s="88" t="s">
        <v>188</v>
      </c>
      <c r="P53" s="89" t="s">
        <v>137</v>
      </c>
      <c r="Q53" s="90">
        <f>'[1]2014'!Q52*1.03</f>
        <v>161397.70400000003</v>
      </c>
      <c r="R53" s="91">
        <f t="shared" si="11"/>
        <v>82.503618658146976</v>
      </c>
      <c r="S53" s="89">
        <v>37.5</v>
      </c>
      <c r="T53" s="92">
        <f t="shared" si="1"/>
        <v>2165.9967944785276</v>
      </c>
      <c r="U53" s="92">
        <f t="shared" si="2"/>
        <v>19367.724480000001</v>
      </c>
      <c r="V53" s="92">
        <f t="shared" si="3"/>
        <v>10061.228390096321</v>
      </c>
      <c r="W53" s="92">
        <f t="shared" si="12"/>
        <v>1226.7277559585891</v>
      </c>
      <c r="X53" s="92">
        <f t="shared" si="13"/>
        <v>32821.677420533437</v>
      </c>
      <c r="Y53" s="93">
        <f t="shared" si="4"/>
        <v>194219.38142053346</v>
      </c>
    </row>
    <row r="54" spans="1:25" x14ac:dyDescent="0.3">
      <c r="A54" s="88" t="s">
        <v>89</v>
      </c>
      <c r="B54" s="89" t="s">
        <v>134</v>
      </c>
      <c r="C54" s="90">
        <f>'[1]2014'!C54*1.03</f>
        <v>139837.66159999999</v>
      </c>
      <c r="D54" s="91">
        <f t="shared" si="0"/>
        <v>71.482510722044722</v>
      </c>
      <c r="E54" s="89">
        <v>37.5</v>
      </c>
      <c r="F54" s="92">
        <f t="shared" si="5"/>
        <v>1876.6557346625766</v>
      </c>
      <c r="G54" s="92">
        <f t="shared" si="6"/>
        <v>16780.519391999998</v>
      </c>
      <c r="H54" s="92">
        <f t="shared" si="7"/>
        <v>8717.2160199664413</v>
      </c>
      <c r="I54" s="92">
        <f t="shared" si="8"/>
        <v>1062.8573800099693</v>
      </c>
      <c r="J54" s="92">
        <f t="shared" si="9"/>
        <v>28437.248526638985</v>
      </c>
      <c r="K54" s="93">
        <f t="shared" si="10"/>
        <v>168274.91012663895</v>
      </c>
      <c r="O54" s="88" t="s">
        <v>189</v>
      </c>
      <c r="P54" s="89" t="s">
        <v>137</v>
      </c>
      <c r="Q54" s="90">
        <f>'[1]2014'!Q53*1.03</f>
        <v>177805.27440000002</v>
      </c>
      <c r="R54" s="91">
        <f t="shared" si="11"/>
        <v>90.890875092651783</v>
      </c>
      <c r="S54" s="89">
        <v>37.5</v>
      </c>
      <c r="T54" s="92">
        <f t="shared" si="1"/>
        <v>2386.1904156441719</v>
      </c>
      <c r="U54" s="92">
        <f t="shared" si="2"/>
        <v>21336.632928000003</v>
      </c>
      <c r="V54" s="92">
        <f t="shared" si="3"/>
        <v>11084.045375900432</v>
      </c>
      <c r="W54" s="92">
        <f t="shared" si="12"/>
        <v>1351.4359861173314</v>
      </c>
      <c r="X54" s="92">
        <f t="shared" si="13"/>
        <v>36158.304705661933</v>
      </c>
      <c r="Y54" s="93">
        <f t="shared" si="4"/>
        <v>213963.57910566198</v>
      </c>
    </row>
    <row r="55" spans="1:25" x14ac:dyDescent="0.3">
      <c r="A55" s="88" t="s">
        <v>90</v>
      </c>
      <c r="B55" s="89" t="s">
        <v>134</v>
      </c>
      <c r="C55" s="90">
        <f>'[1]2014'!C55*1.03</f>
        <v>142620.63920000001</v>
      </c>
      <c r="D55" s="91">
        <f t="shared" si="0"/>
        <v>72.905119079872208</v>
      </c>
      <c r="E55" s="89">
        <v>37.5</v>
      </c>
      <c r="F55" s="92">
        <f t="shared" si="5"/>
        <v>1914.0039769938651</v>
      </c>
      <c r="G55" s="92">
        <f t="shared" si="6"/>
        <v>17114.476704000001</v>
      </c>
      <c r="H55" s="92">
        <f t="shared" si="7"/>
        <v>8890.7015934546635</v>
      </c>
      <c r="I55" s="92">
        <f t="shared" si="8"/>
        <v>1084.0098238274541</v>
      </c>
      <c r="J55" s="92">
        <f t="shared" si="9"/>
        <v>29003.192098275988</v>
      </c>
      <c r="K55" s="93">
        <f t="shared" si="10"/>
        <v>171623.831298276</v>
      </c>
      <c r="O55" s="88" t="s">
        <v>190</v>
      </c>
      <c r="P55" s="89" t="s">
        <v>137</v>
      </c>
      <c r="Q55" s="90">
        <f>'[1]2014'!Q54*1.03</f>
        <v>186529.12720000002</v>
      </c>
      <c r="R55" s="91">
        <f t="shared" si="11"/>
        <v>95.35035256230033</v>
      </c>
      <c r="S55" s="89">
        <v>37.5</v>
      </c>
      <c r="T55" s="92">
        <f t="shared" si="1"/>
        <v>2503.2666610429451</v>
      </c>
      <c r="U55" s="92">
        <f t="shared" si="2"/>
        <v>22383.495264000001</v>
      </c>
      <c r="V55" s="92">
        <f t="shared" si="3"/>
        <v>11627.873901877363</v>
      </c>
      <c r="W55" s="92">
        <f t="shared" si="12"/>
        <v>1417.7429539578222</v>
      </c>
      <c r="X55" s="92">
        <f t="shared" si="13"/>
        <v>37932.378780878127</v>
      </c>
      <c r="Y55" s="93">
        <f t="shared" si="4"/>
        <v>224461.50598087814</v>
      </c>
    </row>
    <row r="56" spans="1:25" x14ac:dyDescent="0.3">
      <c r="A56" s="88" t="s">
        <v>91</v>
      </c>
      <c r="B56" s="89" t="s">
        <v>134</v>
      </c>
      <c r="C56" s="90">
        <f>'[1]2014'!C56*1.03</f>
        <v>145403.61679999999</v>
      </c>
      <c r="D56" s="91">
        <f t="shared" si="0"/>
        <v>74.327727437699679</v>
      </c>
      <c r="E56" s="89">
        <v>37.5</v>
      </c>
      <c r="F56" s="92">
        <f t="shared" si="5"/>
        <v>1951.3522193251533</v>
      </c>
      <c r="G56" s="92">
        <f t="shared" si="6"/>
        <v>17448.434015999999</v>
      </c>
      <c r="H56" s="92">
        <f t="shared" si="7"/>
        <v>9064.187166942882</v>
      </c>
      <c r="I56" s="92">
        <f t="shared" si="8"/>
        <v>1105.1622676449385</v>
      </c>
      <c r="J56" s="92">
        <f t="shared" si="9"/>
        <v>29569.135669912972</v>
      </c>
      <c r="K56" s="93">
        <f t="shared" si="10"/>
        <v>174972.75246991296</v>
      </c>
      <c r="O56" s="88" t="s">
        <v>191</v>
      </c>
      <c r="P56" s="89" t="s">
        <v>137</v>
      </c>
      <c r="Q56" s="90">
        <f>'[1]2014'!Q55*1.03</f>
        <v>190261.18800000002</v>
      </c>
      <c r="R56" s="91">
        <f t="shared" si="11"/>
        <v>97.258115271565501</v>
      </c>
      <c r="S56" s="89">
        <v>37.5</v>
      </c>
      <c r="T56" s="92">
        <f t="shared" si="1"/>
        <v>2553.3518328220862</v>
      </c>
      <c r="U56" s="92">
        <f t="shared" si="2"/>
        <v>22831.342560000001</v>
      </c>
      <c r="V56" s="92">
        <f t="shared" si="3"/>
        <v>11860.523531605215</v>
      </c>
      <c r="W56" s="92">
        <f t="shared" si="12"/>
        <v>1446.1090487461656</v>
      </c>
      <c r="X56" s="92">
        <f t="shared" si="13"/>
        <v>38691.326973173462</v>
      </c>
      <c r="Y56" s="93">
        <f t="shared" si="4"/>
        <v>228952.5149731735</v>
      </c>
    </row>
    <row r="57" spans="1:25" x14ac:dyDescent="0.3">
      <c r="A57" s="88" t="s">
        <v>92</v>
      </c>
      <c r="B57" s="89" t="s">
        <v>134</v>
      </c>
      <c r="C57" s="90">
        <f>'[1]2014'!C57*1.03</f>
        <v>160184.0344</v>
      </c>
      <c r="D57" s="91">
        <f t="shared" si="0"/>
        <v>81.883212472843454</v>
      </c>
      <c r="E57" s="89">
        <v>37.5</v>
      </c>
      <c r="F57" s="92">
        <f t="shared" si="5"/>
        <v>2149.7090506134969</v>
      </c>
      <c r="G57" s="92">
        <f t="shared" si="6"/>
        <v>19222.084127999999</v>
      </c>
      <c r="H57" s="92">
        <f t="shared" si="7"/>
        <v>9985.5705168237419</v>
      </c>
      <c r="I57" s="92">
        <f t="shared" si="8"/>
        <v>1217.5030758796011</v>
      </c>
      <c r="J57" s="92">
        <f t="shared" si="9"/>
        <v>32574.866771316836</v>
      </c>
      <c r="K57" s="93">
        <f t="shared" si="10"/>
        <v>192758.9011713168</v>
      </c>
      <c r="O57" s="88" t="s">
        <v>192</v>
      </c>
      <c r="P57" s="89" t="s">
        <v>137</v>
      </c>
      <c r="Q57" s="90">
        <f>'[1]2014'!Q56*1.03</f>
        <v>193855.06400000001</v>
      </c>
      <c r="R57" s="91">
        <f>+Q57*12/313/75</f>
        <v>99.095240383386596</v>
      </c>
      <c r="S57" s="89">
        <v>37.5</v>
      </c>
      <c r="T57" s="92">
        <f t="shared" si="1"/>
        <v>2601.5825306748466</v>
      </c>
      <c r="U57" s="92">
        <f t="shared" si="2"/>
        <v>23262.607680000001</v>
      </c>
      <c r="V57" s="92">
        <f t="shared" si="3"/>
        <v>12084.558981587117</v>
      </c>
      <c r="W57" s="92">
        <f t="shared" si="12"/>
        <v>1473.4248489800614</v>
      </c>
      <c r="X57" s="92">
        <f t="shared" si="13"/>
        <v>39422.174041242026</v>
      </c>
      <c r="Y57" s="93">
        <f t="shared" si="4"/>
        <v>233277.23804124203</v>
      </c>
    </row>
    <row r="58" spans="1:25" x14ac:dyDescent="0.3">
      <c r="A58" s="88" t="s">
        <v>93</v>
      </c>
      <c r="B58" s="89" t="s">
        <v>134</v>
      </c>
      <c r="C58" s="90">
        <f>'[1]2014'!C58*1.03</f>
        <v>168045.57120000001</v>
      </c>
      <c r="D58" s="91">
        <f t="shared" si="0"/>
        <v>85.901889431309911</v>
      </c>
      <c r="E58" s="89">
        <v>37.5</v>
      </c>
      <c r="F58" s="92">
        <f t="shared" si="5"/>
        <v>2255.2128036809818</v>
      </c>
      <c r="G58" s="92">
        <f t="shared" si="6"/>
        <v>20165.468543999999</v>
      </c>
      <c r="H58" s="92">
        <f t="shared" si="7"/>
        <v>10475.643890122454</v>
      </c>
      <c r="I58" s="92">
        <f t="shared" si="8"/>
        <v>1277.2558800276072</v>
      </c>
      <c r="J58" s="92">
        <f t="shared" si="9"/>
        <v>34173.581117831047</v>
      </c>
      <c r="K58" s="93">
        <f t="shared" si="10"/>
        <v>202219.15231783103</v>
      </c>
      <c r="O58" s="88" t="s">
        <v>193</v>
      </c>
      <c r="P58" s="89" t="s">
        <v>137</v>
      </c>
      <c r="Q58" s="90">
        <f>'[1]2014'!Q57*1.03</f>
        <v>65467.459199999998</v>
      </c>
      <c r="R58" s="91">
        <f>+Q58*12/313/80</f>
        <v>31.374181725239616</v>
      </c>
      <c r="S58" s="89">
        <v>40</v>
      </c>
      <c r="T58" s="92">
        <f t="shared" si="1"/>
        <v>878.58936809815953</v>
      </c>
      <c r="U58" s="92">
        <f t="shared" si="2"/>
        <v>7856.0951039999991</v>
      </c>
      <c r="V58" s="92">
        <f t="shared" si="3"/>
        <v>4081.1179019653978</v>
      </c>
      <c r="W58" s="92">
        <f t="shared" si="12"/>
        <v>497.59536426073612</v>
      </c>
      <c r="X58" s="92">
        <f t="shared" si="13"/>
        <v>13313.397738324293</v>
      </c>
      <c r="Y58" s="93">
        <f t="shared" si="4"/>
        <v>78780.856938324272</v>
      </c>
    </row>
    <row r="59" spans="1:25" x14ac:dyDescent="0.3">
      <c r="A59" s="88" t="s">
        <v>94</v>
      </c>
      <c r="B59" s="89" t="s">
        <v>134</v>
      </c>
      <c r="C59" s="90">
        <f>'[1]2014'!C59*1.03</f>
        <v>171405.92560000002</v>
      </c>
      <c r="D59" s="91">
        <f t="shared" si="0"/>
        <v>87.619642479233235</v>
      </c>
      <c r="E59" s="89">
        <v>37.5</v>
      </c>
      <c r="F59" s="92">
        <f t="shared" si="5"/>
        <v>2300.3095843558285</v>
      </c>
      <c r="G59" s="92">
        <f t="shared" si="6"/>
        <v>20568.711072000002</v>
      </c>
      <c r="H59" s="92">
        <f t="shared" si="7"/>
        <v>10685.122044099571</v>
      </c>
      <c r="I59" s="92">
        <f t="shared" si="8"/>
        <v>1302.7967638826688</v>
      </c>
      <c r="J59" s="92">
        <f t="shared" si="9"/>
        <v>34856.939464338066</v>
      </c>
      <c r="K59" s="93">
        <f t="shared" si="10"/>
        <v>206262.86506433811</v>
      </c>
      <c r="O59" s="88" t="s">
        <v>194</v>
      </c>
      <c r="P59" s="89" t="s">
        <v>137</v>
      </c>
      <c r="Q59" s="90">
        <f>'[1]2014'!Q58*1.03</f>
        <v>68930.64880000001</v>
      </c>
      <c r="R59" s="91">
        <f t="shared" ref="R59:R82" si="14">+Q59*12/313/80</f>
        <v>33.033857252396167</v>
      </c>
      <c r="S59" s="89">
        <v>40</v>
      </c>
      <c r="T59" s="92">
        <f t="shared" si="1"/>
        <v>925.06622239263811</v>
      </c>
      <c r="U59" s="92">
        <f t="shared" si="2"/>
        <v>8271.6778560000002</v>
      </c>
      <c r="V59" s="92">
        <f t="shared" si="3"/>
        <v>4297.0066083115953</v>
      </c>
      <c r="W59" s="92">
        <f t="shared" si="12"/>
        <v>523.91786266794486</v>
      </c>
      <c r="X59" s="92">
        <f t="shared" si="13"/>
        <v>14017.668549372176</v>
      </c>
      <c r="Y59" s="93">
        <f t="shared" si="4"/>
        <v>82948.317349372184</v>
      </c>
    </row>
    <row r="60" spans="1:25" x14ac:dyDescent="0.3">
      <c r="A60" s="88" t="s">
        <v>95</v>
      </c>
      <c r="B60" s="89" t="s">
        <v>134</v>
      </c>
      <c r="C60" s="90">
        <f>'[1]2014'!C60*1.03</f>
        <v>174770.56480000002</v>
      </c>
      <c r="D60" s="91">
        <f t="shared" si="0"/>
        <v>89.339585840255594</v>
      </c>
      <c r="E60" s="89">
        <v>37.5</v>
      </c>
      <c r="F60" s="92">
        <f t="shared" si="5"/>
        <v>2345.4638680981598</v>
      </c>
      <c r="G60" s="92">
        <f t="shared" si="6"/>
        <v>20972.467776000001</v>
      </c>
      <c r="H60" s="92">
        <f t="shared" si="7"/>
        <v>10894.867304425401</v>
      </c>
      <c r="I60" s="92">
        <f t="shared" si="8"/>
        <v>1328.3702150107363</v>
      </c>
      <c r="J60" s="92">
        <f t="shared" si="9"/>
        <v>35541.169163534294</v>
      </c>
      <c r="K60" s="93">
        <f t="shared" si="10"/>
        <v>210311.73396353432</v>
      </c>
      <c r="O60" s="88" t="s">
        <v>195</v>
      </c>
      <c r="P60" s="89" t="s">
        <v>137</v>
      </c>
      <c r="Q60" s="90">
        <f>'[1]2014'!Q59*1.03</f>
        <v>72425.974399999992</v>
      </c>
      <c r="R60" s="91">
        <f t="shared" si="14"/>
        <v>34.70893341853035</v>
      </c>
      <c r="S60" s="89">
        <v>40</v>
      </c>
      <c r="T60" s="92">
        <f t="shared" si="1"/>
        <v>971.97434969325138</v>
      </c>
      <c r="U60" s="92">
        <f t="shared" si="2"/>
        <v>8691.1169279999995</v>
      </c>
      <c r="V60" s="92">
        <f t="shared" si="3"/>
        <v>4514.8986122731285</v>
      </c>
      <c r="W60" s="92">
        <f t="shared" si="12"/>
        <v>550.48461562269927</v>
      </c>
      <c r="X60" s="92">
        <f t="shared" si="13"/>
        <v>14728.474505589078</v>
      </c>
      <c r="Y60" s="93">
        <f t="shared" si="4"/>
        <v>87154.448905589074</v>
      </c>
    </row>
    <row r="61" spans="1:25" x14ac:dyDescent="0.3">
      <c r="A61" s="88" t="s">
        <v>96</v>
      </c>
      <c r="B61" s="89" t="s">
        <v>134</v>
      </c>
      <c r="C61" s="90">
        <f>'[1]2014'!C61*1.03</f>
        <v>61298.3488</v>
      </c>
      <c r="D61" s="91">
        <f>+C61*12/313/80</f>
        <v>29.376205495207664</v>
      </c>
      <c r="E61" s="89">
        <v>40</v>
      </c>
      <c r="F61" s="92">
        <f t="shared" si="5"/>
        <v>822.6388834355829</v>
      </c>
      <c r="G61" s="92">
        <f t="shared" si="6"/>
        <v>7355.801856</v>
      </c>
      <c r="H61" s="92">
        <f t="shared" si="7"/>
        <v>3821.2234246689573</v>
      </c>
      <c r="I61" s="92">
        <f t="shared" si="8"/>
        <v>465.90740762576684</v>
      </c>
      <c r="J61" s="92">
        <f t="shared" si="9"/>
        <v>12465.571571730308</v>
      </c>
      <c r="K61" s="93">
        <f t="shared" si="10"/>
        <v>73763.920371730317</v>
      </c>
      <c r="O61" s="88" t="s">
        <v>196</v>
      </c>
      <c r="P61" s="89" t="s">
        <v>137</v>
      </c>
      <c r="Q61" s="90">
        <f>'[1]2014'!Q60*1.03</f>
        <v>75926.656000000003</v>
      </c>
      <c r="R61" s="91">
        <f t="shared" si="14"/>
        <v>36.386576357827479</v>
      </c>
      <c r="S61" s="89">
        <v>40</v>
      </c>
      <c r="T61" s="92">
        <f t="shared" si="1"/>
        <v>1018.954355828221</v>
      </c>
      <c r="U61" s="92">
        <f t="shared" si="2"/>
        <v>9111.1987200000003</v>
      </c>
      <c r="V61" s="92">
        <f t="shared" si="3"/>
        <v>4733.1244991705526</v>
      </c>
      <c r="W61" s="92">
        <f t="shared" si="12"/>
        <v>577.09207766871157</v>
      </c>
      <c r="X61" s="92">
        <f t="shared" si="13"/>
        <v>15440.369652667485</v>
      </c>
      <c r="Y61" s="93">
        <f t="shared" si="4"/>
        <v>91367.025652667478</v>
      </c>
    </row>
    <row r="62" spans="1:25" x14ac:dyDescent="0.3">
      <c r="A62" s="88" t="s">
        <v>97</v>
      </c>
      <c r="B62" s="89" t="s">
        <v>134</v>
      </c>
      <c r="C62" s="90">
        <f>'[1]2014'!C62*1.03</f>
        <v>64797.959199999998</v>
      </c>
      <c r="D62" s="91">
        <f t="shared" ref="D62:D85" si="15">+C62*12/313/80</f>
        <v>31.053335079872205</v>
      </c>
      <c r="E62" s="89">
        <v>40</v>
      </c>
      <c r="F62" s="92">
        <f t="shared" si="5"/>
        <v>869.6045138036809</v>
      </c>
      <c r="G62" s="92">
        <f t="shared" si="6"/>
        <v>7775.7551039999998</v>
      </c>
      <c r="H62" s="92">
        <f t="shared" si="7"/>
        <v>4039.3825349792023</v>
      </c>
      <c r="I62" s="92">
        <f t="shared" si="8"/>
        <v>492.50672785352759</v>
      </c>
      <c r="J62" s="92">
        <f t="shared" si="9"/>
        <v>13177.248880636411</v>
      </c>
      <c r="K62" s="93">
        <f t="shared" si="10"/>
        <v>77975.20808063641</v>
      </c>
      <c r="O62" s="88" t="s">
        <v>197</v>
      </c>
      <c r="P62" s="89" t="s">
        <v>137</v>
      </c>
      <c r="Q62" s="90">
        <f>'[1]2014'!Q61*1.03</f>
        <v>78767.478400000007</v>
      </c>
      <c r="R62" s="91">
        <f t="shared" si="14"/>
        <v>37.747992843450483</v>
      </c>
      <c r="S62" s="89">
        <v>40</v>
      </c>
      <c r="T62" s="92">
        <f t="shared" si="1"/>
        <v>1057.0788895705523</v>
      </c>
      <c r="U62" s="92">
        <f t="shared" si="2"/>
        <v>9452.0974079999996</v>
      </c>
      <c r="V62" s="92">
        <f t="shared" si="3"/>
        <v>4910.2160083663803</v>
      </c>
      <c r="W62" s="92">
        <f t="shared" si="12"/>
        <v>598.68417967177913</v>
      </c>
      <c r="X62" s="92">
        <f t="shared" si="13"/>
        <v>16018.076485608712</v>
      </c>
      <c r="Y62" s="93">
        <f t="shared" si="4"/>
        <v>94785.554885608712</v>
      </c>
    </row>
    <row r="63" spans="1:25" x14ac:dyDescent="0.3">
      <c r="A63" s="88" t="s">
        <v>98</v>
      </c>
      <c r="B63" s="89" t="s">
        <v>134</v>
      </c>
      <c r="C63" s="90">
        <f>'[1]2014'!C63*1.03</f>
        <v>68301.854399999997</v>
      </c>
      <c r="D63" s="91">
        <f t="shared" si="15"/>
        <v>32.732518083067092</v>
      </c>
      <c r="E63" s="89">
        <v>40</v>
      </c>
      <c r="F63" s="92">
        <f t="shared" si="5"/>
        <v>916.62764723926387</v>
      </c>
      <c r="G63" s="92">
        <f t="shared" si="6"/>
        <v>8196.2225279999984</v>
      </c>
      <c r="H63" s="92">
        <f t="shared" si="7"/>
        <v>4257.8087516381593</v>
      </c>
      <c r="I63" s="92">
        <f t="shared" si="8"/>
        <v>519.13861535429442</v>
      </c>
      <c r="J63" s="92">
        <f t="shared" si="9"/>
        <v>13889.797542231718</v>
      </c>
      <c r="K63" s="93">
        <f t="shared" si="10"/>
        <v>82191.651942231721</v>
      </c>
      <c r="O63" s="88" t="s">
        <v>198</v>
      </c>
      <c r="P63" s="89" t="s">
        <v>137</v>
      </c>
      <c r="Q63" s="90">
        <f>'[1]2014'!Q62*1.03</f>
        <v>81610.443200000009</v>
      </c>
      <c r="R63" s="91">
        <f t="shared" si="14"/>
        <v>39.110436038338662</v>
      </c>
      <c r="S63" s="89">
        <v>40</v>
      </c>
      <c r="T63" s="92">
        <f t="shared" si="1"/>
        <v>1095.2321748466259</v>
      </c>
      <c r="U63" s="92">
        <f t="shared" si="2"/>
        <v>9793.2531840000011</v>
      </c>
      <c r="V63" s="92">
        <f t="shared" si="3"/>
        <v>5087.4410707365651</v>
      </c>
      <c r="W63" s="92">
        <f t="shared" si="12"/>
        <v>620.29256531134968</v>
      </c>
      <c r="X63" s="92">
        <f t="shared" si="13"/>
        <v>16596.218994894542</v>
      </c>
      <c r="Y63" s="93">
        <f t="shared" si="4"/>
        <v>98206.662194894539</v>
      </c>
    </row>
    <row r="64" spans="1:25" x14ac:dyDescent="0.3">
      <c r="A64" s="88" t="s">
        <v>99</v>
      </c>
      <c r="B64" s="89" t="s">
        <v>134</v>
      </c>
      <c r="C64" s="90">
        <f>'[1]2014'!C64*1.03</f>
        <v>71803.607200000013</v>
      </c>
      <c r="D64" s="91">
        <f t="shared" si="15"/>
        <v>34.410674376996809</v>
      </c>
      <c r="E64" s="89">
        <v>40</v>
      </c>
      <c r="F64" s="92">
        <f t="shared" si="5"/>
        <v>963.62202914110446</v>
      </c>
      <c r="G64" s="92">
        <f t="shared" si="6"/>
        <v>8616.4328640000022</v>
      </c>
      <c r="H64" s="92">
        <f t="shared" si="7"/>
        <v>4476.1014151227619</v>
      </c>
      <c r="I64" s="92">
        <f t="shared" si="8"/>
        <v>545.75421921855832</v>
      </c>
      <c r="J64" s="92">
        <f t="shared" si="9"/>
        <v>14601.910527482425</v>
      </c>
      <c r="K64" s="93">
        <f t="shared" si="10"/>
        <v>86405.517727482438</v>
      </c>
      <c r="O64" s="88" t="s">
        <v>199</v>
      </c>
      <c r="P64" s="89" t="s">
        <v>137</v>
      </c>
      <c r="Q64" s="90">
        <f>'[1]2014'!Q63*1.03</f>
        <v>84452.336800000005</v>
      </c>
      <c r="R64" s="91">
        <f t="shared" si="14"/>
        <v>40.472365878594253</v>
      </c>
      <c r="S64" s="89">
        <v>40</v>
      </c>
      <c r="T64" s="92">
        <f t="shared" si="1"/>
        <v>1133.3710843558283</v>
      </c>
      <c r="U64" s="92">
        <f t="shared" si="2"/>
        <v>10134.280416</v>
      </c>
      <c r="V64" s="92">
        <f t="shared" si="3"/>
        <v>5264.5993565195704</v>
      </c>
      <c r="W64" s="92">
        <f t="shared" si="12"/>
        <v>641.89280913266873</v>
      </c>
      <c r="X64" s="92">
        <f t="shared" si="13"/>
        <v>17174.143666008065</v>
      </c>
      <c r="Y64" s="93">
        <f t="shared" si="4"/>
        <v>101626.48046600806</v>
      </c>
    </row>
    <row r="65" spans="1:25" x14ac:dyDescent="0.3">
      <c r="A65" s="88" t="s">
        <v>100</v>
      </c>
      <c r="B65" s="89" t="s">
        <v>134</v>
      </c>
      <c r="C65" s="90">
        <f>'[1]2014'!C65*1.03</f>
        <v>74651.928000000014</v>
      </c>
      <c r="D65" s="91">
        <f t="shared" si="15"/>
        <v>35.775684345047935</v>
      </c>
      <c r="E65" s="89">
        <v>40</v>
      </c>
      <c r="F65" s="92">
        <f t="shared" si="5"/>
        <v>1001.8471932515339</v>
      </c>
      <c r="G65" s="92">
        <f t="shared" si="6"/>
        <v>8958.2313600000016</v>
      </c>
      <c r="H65" s="92">
        <f t="shared" si="7"/>
        <v>4653.6603604288357</v>
      </c>
      <c r="I65" s="92">
        <f t="shared" si="8"/>
        <v>567.40331394938664</v>
      </c>
      <c r="J65" s="92">
        <f t="shared" si="9"/>
        <v>15181.142227629756</v>
      </c>
      <c r="K65" s="93">
        <f t="shared" si="10"/>
        <v>89833.070227629782</v>
      </c>
      <c r="O65" s="88" t="s">
        <v>200</v>
      </c>
      <c r="P65" s="89" t="s">
        <v>137</v>
      </c>
      <c r="Q65" s="90">
        <f>'[1]2014'!Q64*1.03</f>
        <v>87291.016799999998</v>
      </c>
      <c r="R65" s="91">
        <f t="shared" si="14"/>
        <v>41.832755654952074</v>
      </c>
      <c r="S65" s="89">
        <v>40</v>
      </c>
      <c r="T65" s="92">
        <f t="shared" si="1"/>
        <v>1171.4668665644172</v>
      </c>
      <c r="U65" s="92">
        <f t="shared" si="2"/>
        <v>10474.922015999999</v>
      </c>
      <c r="V65" s="92">
        <f t="shared" si="3"/>
        <v>5441.5573125410428</v>
      </c>
      <c r="W65" s="92">
        <f t="shared" si="12"/>
        <v>663.46862749923309</v>
      </c>
      <c r="X65" s="92">
        <f t="shared" si="13"/>
        <v>17751.414822604693</v>
      </c>
      <c r="Y65" s="93">
        <f t="shared" si="4"/>
        <v>105042.43162260468</v>
      </c>
    </row>
    <row r="66" spans="1:25" x14ac:dyDescent="0.3">
      <c r="A66" s="88" t="s">
        <v>101</v>
      </c>
      <c r="B66" s="89" t="s">
        <v>134</v>
      </c>
      <c r="C66" s="90">
        <f>'[1]2014'!C66*1.03</f>
        <v>77494.892800000016</v>
      </c>
      <c r="D66" s="91">
        <f t="shared" si="15"/>
        <v>37.138127539936107</v>
      </c>
      <c r="E66" s="89">
        <v>40</v>
      </c>
      <c r="F66" s="92">
        <f t="shared" si="5"/>
        <v>1040.0004785276076</v>
      </c>
      <c r="G66" s="92">
        <f t="shared" si="6"/>
        <v>9299.3871360000012</v>
      </c>
      <c r="H66" s="92">
        <f t="shared" si="7"/>
        <v>4830.8854227990196</v>
      </c>
      <c r="I66" s="92">
        <f t="shared" si="8"/>
        <v>589.01169958895719</v>
      </c>
      <c r="J66" s="92">
        <f t="shared" si="9"/>
        <v>15759.284736915584</v>
      </c>
      <c r="K66" s="93">
        <f t="shared" si="10"/>
        <v>93254.177536915609</v>
      </c>
      <c r="O66" s="88" t="s">
        <v>201</v>
      </c>
      <c r="P66" s="89" t="s">
        <v>137</v>
      </c>
      <c r="Q66" s="90">
        <f>'[1]2014'!Q65*1.03</f>
        <v>91665.797600000005</v>
      </c>
      <c r="R66" s="91">
        <f t="shared" si="14"/>
        <v>43.929295974440905</v>
      </c>
      <c r="S66" s="89">
        <v>40</v>
      </c>
      <c r="T66" s="92">
        <f t="shared" si="1"/>
        <v>1230.1774984662577</v>
      </c>
      <c r="U66" s="92">
        <f t="shared" si="2"/>
        <v>10999.895712</v>
      </c>
      <c r="V66" s="92">
        <f t="shared" si="3"/>
        <v>5714.2728945756444</v>
      </c>
      <c r="W66" s="92">
        <f t="shared" si="12"/>
        <v>696.71981323849695</v>
      </c>
      <c r="X66" s="92">
        <f t="shared" si="13"/>
        <v>18641.065918280397</v>
      </c>
      <c r="Y66" s="93">
        <f t="shared" si="4"/>
        <v>110306.8635182804</v>
      </c>
    </row>
    <row r="67" spans="1:25" x14ac:dyDescent="0.3">
      <c r="A67" s="88" t="s">
        <v>102</v>
      </c>
      <c r="B67" s="89" t="s">
        <v>134</v>
      </c>
      <c r="C67" s="90">
        <f>'[1]2014'!C67*1.03</f>
        <v>80342.142399999997</v>
      </c>
      <c r="D67" s="91">
        <f t="shared" si="15"/>
        <v>38.502624153354631</v>
      </c>
      <c r="E67" s="89">
        <v>40</v>
      </c>
      <c r="F67" s="92">
        <f t="shared" si="5"/>
        <v>1078.2112668711657</v>
      </c>
      <c r="G67" s="92">
        <f t="shared" si="6"/>
        <v>9641.0570879999996</v>
      </c>
      <c r="H67" s="92">
        <f t="shared" si="7"/>
        <v>5008.377591517914</v>
      </c>
      <c r="I67" s="92">
        <f t="shared" si="8"/>
        <v>610.65265250153368</v>
      </c>
      <c r="J67" s="92">
        <f t="shared" si="9"/>
        <v>16338.298598890613</v>
      </c>
      <c r="K67" s="93">
        <f t="shared" si="10"/>
        <v>96680.440998890612</v>
      </c>
      <c r="O67" s="88" t="s">
        <v>202</v>
      </c>
      <c r="P67" s="89" t="s">
        <v>137</v>
      </c>
      <c r="Q67" s="90">
        <f>'[1]2014'!Q66*1.03</f>
        <v>94945.812000000005</v>
      </c>
      <c r="R67" s="91">
        <f t="shared" si="14"/>
        <v>45.501187859424917</v>
      </c>
      <c r="S67" s="89">
        <v>40</v>
      </c>
      <c r="T67" s="92">
        <f t="shared" si="1"/>
        <v>1274.196096625767</v>
      </c>
      <c r="U67" s="92">
        <f t="shared" si="2"/>
        <v>11393.497440000001</v>
      </c>
      <c r="V67" s="92">
        <f t="shared" si="3"/>
        <v>5918.7428045144179</v>
      </c>
      <c r="W67" s="92">
        <f t="shared" si="12"/>
        <v>721.65006072469328</v>
      </c>
      <c r="X67" s="92">
        <f t="shared" si="13"/>
        <v>19308.086401864879</v>
      </c>
      <c r="Y67" s="93">
        <f t="shared" si="4"/>
        <v>114253.89840186489</v>
      </c>
    </row>
    <row r="68" spans="1:25" x14ac:dyDescent="0.3">
      <c r="A68" s="88" t="s">
        <v>103</v>
      </c>
      <c r="B68" s="89" t="s">
        <v>134</v>
      </c>
      <c r="C68" s="90">
        <f>'[1]2014'!C68*1.03</f>
        <v>83185.107200000013</v>
      </c>
      <c r="D68" s="91">
        <f t="shared" si="15"/>
        <v>39.865067348242818</v>
      </c>
      <c r="E68" s="89">
        <v>40</v>
      </c>
      <c r="F68" s="92">
        <f t="shared" ref="F68:F85" si="16">C68/26.08*2*17.5%</f>
        <v>1116.3645521472395</v>
      </c>
      <c r="G68" s="92">
        <f t="shared" ref="G68:G85" si="17">C68*G$2</f>
        <v>9982.212864000001</v>
      </c>
      <c r="H68" s="92">
        <f t="shared" ref="H68:H85" si="18">(C68+F68+G68)*5.5%</f>
        <v>5185.6026538880988</v>
      </c>
      <c r="I68" s="92">
        <f t="shared" ref="I68:I85" si="19">(C68+F68)*0.75%</f>
        <v>632.26103814110434</v>
      </c>
      <c r="J68" s="92">
        <f t="shared" ref="J68:J85" si="20">SUM(F68:I68)</f>
        <v>16916.441108176441</v>
      </c>
      <c r="K68" s="93">
        <f t="shared" ref="K68:K85" si="21">C68+F68+G68+H68+I68</f>
        <v>100101.54830817645</v>
      </c>
      <c r="O68" s="88" t="s">
        <v>203</v>
      </c>
      <c r="P68" s="89" t="s">
        <v>137</v>
      </c>
      <c r="Q68" s="90">
        <f>'[1]2014'!Q67*1.03</f>
        <v>98221.541599999997</v>
      </c>
      <c r="R68" s="91">
        <f t="shared" si="14"/>
        <v>47.071026325878591</v>
      </c>
      <c r="S68" s="89">
        <v>40</v>
      </c>
      <c r="T68" s="92">
        <f t="shared" ref="T68:T82" si="22">Q68/26.08*2*17.5%</f>
        <v>1318.1571917177914</v>
      </c>
      <c r="U68" s="92">
        <f t="shared" ref="U68:U82" si="23">Q68*G$2</f>
        <v>11786.584992</v>
      </c>
      <c r="V68" s="92">
        <f t="shared" ref="V68:V82" si="24">(Q68+T68+U68)*5.5%</f>
        <v>6122.9456081044791</v>
      </c>
      <c r="W68" s="92">
        <f t="shared" si="12"/>
        <v>746.54774093788342</v>
      </c>
      <c r="X68" s="92">
        <f t="shared" si="13"/>
        <v>19974.235532760154</v>
      </c>
      <c r="Y68" s="93">
        <f t="shared" ref="Y68:Y82" si="25">Q68+T68+U68+V68+W68</f>
        <v>118195.77713276015</v>
      </c>
    </row>
    <row r="69" spans="1:25" x14ac:dyDescent="0.3">
      <c r="A69" s="88" t="s">
        <v>104</v>
      </c>
      <c r="B69" s="89" t="s">
        <v>134</v>
      </c>
      <c r="C69" s="90">
        <f>'[1]2014'!C69*1.03</f>
        <v>87564.172800000015</v>
      </c>
      <c r="D69" s="91">
        <f t="shared" si="15"/>
        <v>41.963661086261986</v>
      </c>
      <c r="E69" s="89">
        <v>40</v>
      </c>
      <c r="F69" s="92">
        <f t="shared" si="16"/>
        <v>1175.1326871165647</v>
      </c>
      <c r="G69" s="92">
        <f t="shared" si="17"/>
        <v>10507.700736000001</v>
      </c>
      <c r="H69" s="92">
        <f t="shared" si="18"/>
        <v>5458.5853422714117</v>
      </c>
      <c r="I69" s="92">
        <f t="shared" si="19"/>
        <v>665.54479115337438</v>
      </c>
      <c r="J69" s="92">
        <f t="shared" si="20"/>
        <v>17806.963556541352</v>
      </c>
      <c r="K69" s="93">
        <f t="shared" si="21"/>
        <v>105371.13635654136</v>
      </c>
      <c r="O69" s="88" t="s">
        <v>204</v>
      </c>
      <c r="P69" s="89" t="s">
        <v>137</v>
      </c>
      <c r="Q69" s="90">
        <f>'[1]2014'!Q68*1.03</f>
        <v>101502.6272</v>
      </c>
      <c r="R69" s="91">
        <f t="shared" si="14"/>
        <v>48.643431565495213</v>
      </c>
      <c r="S69" s="89">
        <v>40</v>
      </c>
      <c r="T69" s="92">
        <f t="shared" si="22"/>
        <v>1362.1901656441719</v>
      </c>
      <c r="U69" s="92">
        <f t="shared" si="23"/>
        <v>12180.315264000001</v>
      </c>
      <c r="V69" s="92">
        <f t="shared" si="24"/>
        <v>6327.4822946304303</v>
      </c>
      <c r="W69" s="92">
        <f t="shared" ref="W69:W82" si="26">(Q69+T69)*0.75%</f>
        <v>771.48613024233134</v>
      </c>
      <c r="X69" s="92">
        <f t="shared" ref="X69:X81" si="27">SUM(T69:W69)</f>
        <v>20641.473854516931</v>
      </c>
      <c r="Y69" s="93">
        <f t="shared" si="25"/>
        <v>122144.10105451696</v>
      </c>
    </row>
    <row r="70" spans="1:25" x14ac:dyDescent="0.3">
      <c r="A70" s="88" t="s">
        <v>105</v>
      </c>
      <c r="B70" s="89" t="s">
        <v>134</v>
      </c>
      <c r="C70" s="90">
        <f>'[1]2014'!C70*1.03</f>
        <v>90848.472000000009</v>
      </c>
      <c r="D70" s="91">
        <f t="shared" si="15"/>
        <v>43.537606389776364</v>
      </c>
      <c r="E70" s="89">
        <v>40</v>
      </c>
      <c r="F70" s="92">
        <f t="shared" si="16"/>
        <v>1219.2087883435586</v>
      </c>
      <c r="G70" s="92">
        <f t="shared" si="17"/>
        <v>10901.816640000001</v>
      </c>
      <c r="H70" s="92">
        <f t="shared" si="18"/>
        <v>5663.3223585588967</v>
      </c>
      <c r="I70" s="92">
        <f t="shared" si="19"/>
        <v>690.50760591257676</v>
      </c>
      <c r="J70" s="92">
        <f t="shared" si="20"/>
        <v>18474.855392815036</v>
      </c>
      <c r="K70" s="93">
        <f t="shared" si="21"/>
        <v>109323.32739281504</v>
      </c>
      <c r="O70" s="88" t="s">
        <v>205</v>
      </c>
      <c r="P70" s="89" t="s">
        <v>137</v>
      </c>
      <c r="Q70" s="90">
        <f>'[1]2014'!Q69*1.03</f>
        <v>104778.35679999999</v>
      </c>
      <c r="R70" s="91">
        <f t="shared" si="14"/>
        <v>50.213270031948881</v>
      </c>
      <c r="S70" s="89">
        <v>40</v>
      </c>
      <c r="T70" s="92">
        <f t="shared" si="22"/>
        <v>1406.1512607361963</v>
      </c>
      <c r="U70" s="92">
        <f t="shared" si="23"/>
        <v>12573.402815999998</v>
      </c>
      <c r="V70" s="92">
        <f t="shared" si="24"/>
        <v>6531.6850982204905</v>
      </c>
      <c r="W70" s="92">
        <f t="shared" si="26"/>
        <v>796.38381045552137</v>
      </c>
      <c r="X70" s="92">
        <f t="shared" si="27"/>
        <v>21307.622985412207</v>
      </c>
      <c r="Y70" s="93">
        <f t="shared" si="25"/>
        <v>126085.9797854122</v>
      </c>
    </row>
    <row r="71" spans="1:25" x14ac:dyDescent="0.3">
      <c r="A71" s="88" t="s">
        <v>106</v>
      </c>
      <c r="B71" s="89" t="s">
        <v>134</v>
      </c>
      <c r="C71" s="90">
        <f>'[1]2014'!C71*1.03</f>
        <v>94133.842400000009</v>
      </c>
      <c r="D71" s="91">
        <f t="shared" si="15"/>
        <v>45.112065047923323</v>
      </c>
      <c r="E71" s="89">
        <v>40</v>
      </c>
      <c r="F71" s="92">
        <f t="shared" si="16"/>
        <v>1263.2992653374233</v>
      </c>
      <c r="G71" s="92">
        <f t="shared" si="17"/>
        <v>11296.061088</v>
      </c>
      <c r="H71" s="92">
        <f t="shared" si="18"/>
        <v>5868.1261514335592</v>
      </c>
      <c r="I71" s="92">
        <f t="shared" si="19"/>
        <v>715.47856249003075</v>
      </c>
      <c r="J71" s="92">
        <f t="shared" si="20"/>
        <v>19142.965067261015</v>
      </c>
      <c r="K71" s="93">
        <f t="shared" si="21"/>
        <v>113276.80746726102</v>
      </c>
      <c r="O71" s="88" t="s">
        <v>206</v>
      </c>
      <c r="P71" s="89" t="s">
        <v>137</v>
      </c>
      <c r="Q71" s="90">
        <f>'[1]2014'!Q70*1.03</f>
        <v>108062.656</v>
      </c>
      <c r="R71" s="91">
        <f t="shared" si="14"/>
        <v>51.787215335463259</v>
      </c>
      <c r="S71" s="89">
        <v>40</v>
      </c>
      <c r="T71" s="92">
        <f t="shared" si="22"/>
        <v>1450.2273619631901</v>
      </c>
      <c r="U71" s="92">
        <f t="shared" si="23"/>
        <v>12967.51872</v>
      </c>
      <c r="V71" s="92">
        <f t="shared" si="24"/>
        <v>6736.4221145079764</v>
      </c>
      <c r="W71" s="92">
        <f t="shared" si="26"/>
        <v>821.34662521472387</v>
      </c>
      <c r="X71" s="92">
        <f t="shared" si="27"/>
        <v>21975.514821685891</v>
      </c>
      <c r="Y71" s="93">
        <f t="shared" si="25"/>
        <v>130038.1708216859</v>
      </c>
    </row>
    <row r="72" spans="1:25" x14ac:dyDescent="0.3">
      <c r="A72" s="88" t="s">
        <v>107</v>
      </c>
      <c r="B72" s="89" t="s">
        <v>134</v>
      </c>
      <c r="C72" s="90">
        <f>'[1]2014'!C72*1.03</f>
        <v>97418.141600000003</v>
      </c>
      <c r="D72" s="91">
        <f t="shared" si="15"/>
        <v>46.686010351437702</v>
      </c>
      <c r="E72" s="89">
        <v>40</v>
      </c>
      <c r="F72" s="92">
        <f t="shared" si="16"/>
        <v>1307.3753665644172</v>
      </c>
      <c r="G72" s="92">
        <f t="shared" si="17"/>
        <v>11690.176992000001</v>
      </c>
      <c r="H72" s="92">
        <f t="shared" si="18"/>
        <v>6072.8631677210433</v>
      </c>
      <c r="I72" s="92">
        <f t="shared" si="19"/>
        <v>740.44137724923314</v>
      </c>
      <c r="J72" s="92">
        <f t="shared" si="20"/>
        <v>19810.856903534695</v>
      </c>
      <c r="K72" s="93">
        <f t="shared" si="21"/>
        <v>117228.99850353471</v>
      </c>
      <c r="O72" s="88" t="s">
        <v>207</v>
      </c>
      <c r="P72" s="89" t="s">
        <v>137</v>
      </c>
      <c r="Q72" s="90">
        <f>'[1]2014'!Q71*1.03</f>
        <v>111337.31440000002</v>
      </c>
      <c r="R72" s="91">
        <f t="shared" si="14"/>
        <v>53.356540447284353</v>
      </c>
      <c r="S72" s="89">
        <v>40</v>
      </c>
      <c r="T72" s="92">
        <f t="shared" si="22"/>
        <v>1494.1740812883438</v>
      </c>
      <c r="U72" s="92">
        <f t="shared" si="23"/>
        <v>13360.477728000002</v>
      </c>
      <c r="V72" s="92">
        <f t="shared" si="24"/>
        <v>6940.55814151086</v>
      </c>
      <c r="W72" s="92">
        <f t="shared" si="26"/>
        <v>846.23616360966275</v>
      </c>
      <c r="X72" s="92">
        <f t="shared" si="27"/>
        <v>22641.446114408867</v>
      </c>
      <c r="Y72" s="93">
        <f t="shared" si="25"/>
        <v>133978.76051440887</v>
      </c>
    </row>
    <row r="73" spans="1:25" x14ac:dyDescent="0.3">
      <c r="A73" s="88" t="s">
        <v>108</v>
      </c>
      <c r="B73" s="89" t="s">
        <v>134</v>
      </c>
      <c r="C73" s="90">
        <f>'[1]2014'!C73*1.03</f>
        <v>100700.2984</v>
      </c>
      <c r="D73" s="91">
        <f t="shared" si="15"/>
        <v>48.258928945686904</v>
      </c>
      <c r="E73" s="89">
        <v>40</v>
      </c>
      <c r="F73" s="92">
        <f t="shared" si="16"/>
        <v>1351.4227162576688</v>
      </c>
      <c r="G73" s="92">
        <f t="shared" si="17"/>
        <v>12084.035807999999</v>
      </c>
      <c r="H73" s="92">
        <f t="shared" si="18"/>
        <v>6277.4666308341721</v>
      </c>
      <c r="I73" s="92">
        <f t="shared" si="19"/>
        <v>765.38790837193255</v>
      </c>
      <c r="J73" s="92">
        <f t="shared" si="20"/>
        <v>20478.313063463771</v>
      </c>
      <c r="K73" s="93">
        <f t="shared" si="21"/>
        <v>121178.61146346378</v>
      </c>
      <c r="O73" s="88" t="s">
        <v>208</v>
      </c>
      <c r="P73" s="89" t="s">
        <v>137</v>
      </c>
      <c r="Q73" s="90">
        <f>'[1]2014'!Q72*1.03</f>
        <v>114617.3288</v>
      </c>
      <c r="R73" s="91">
        <f t="shared" si="14"/>
        <v>54.928432332268372</v>
      </c>
      <c r="S73" s="89">
        <v>40</v>
      </c>
      <c r="T73" s="92">
        <f t="shared" si="22"/>
        <v>1538.1926794478527</v>
      </c>
      <c r="U73" s="92">
        <f t="shared" si="23"/>
        <v>13754.079455999999</v>
      </c>
      <c r="V73" s="92">
        <f t="shared" si="24"/>
        <v>7145.0280514496317</v>
      </c>
      <c r="W73" s="92">
        <f t="shared" si="26"/>
        <v>871.16641109585885</v>
      </c>
      <c r="X73" s="92">
        <f t="shared" si="27"/>
        <v>23308.466597993342</v>
      </c>
      <c r="Y73" s="93">
        <f t="shared" si="25"/>
        <v>137925.79539799332</v>
      </c>
    </row>
    <row r="74" spans="1:25" x14ac:dyDescent="0.3">
      <c r="A74" s="88" t="s">
        <v>109</v>
      </c>
      <c r="B74" s="89" t="s">
        <v>134</v>
      </c>
      <c r="C74" s="90">
        <f>'[1]2014'!C74*1.03</f>
        <v>103985.66880000001</v>
      </c>
      <c r="D74" s="91">
        <f t="shared" si="15"/>
        <v>49.833387603833877</v>
      </c>
      <c r="E74" s="89">
        <v>40</v>
      </c>
      <c r="F74" s="92">
        <f t="shared" si="16"/>
        <v>1395.5131932515339</v>
      </c>
      <c r="G74" s="92">
        <f t="shared" si="17"/>
        <v>12478.280256000002</v>
      </c>
      <c r="H74" s="92">
        <f t="shared" si="18"/>
        <v>6482.2704237088356</v>
      </c>
      <c r="I74" s="92">
        <f t="shared" si="19"/>
        <v>790.35886494938654</v>
      </c>
      <c r="J74" s="92">
        <f t="shared" si="20"/>
        <v>21146.422737909757</v>
      </c>
      <c r="K74" s="93">
        <f t="shared" si="21"/>
        <v>125132.09153790977</v>
      </c>
      <c r="O74" s="88" t="s">
        <v>209</v>
      </c>
      <c r="P74" s="89" t="s">
        <v>137</v>
      </c>
      <c r="Q74" s="90">
        <f>'[1]2014'!Q73*1.03</f>
        <v>117893.05840000001</v>
      </c>
      <c r="R74" s="91">
        <f t="shared" si="14"/>
        <v>56.498270798722061</v>
      </c>
      <c r="S74" s="89">
        <v>40</v>
      </c>
      <c r="T74" s="92">
        <f t="shared" si="22"/>
        <v>1582.1537745398775</v>
      </c>
      <c r="U74" s="92">
        <f t="shared" si="23"/>
        <v>14147.167008</v>
      </c>
      <c r="V74" s="92">
        <f t="shared" si="24"/>
        <v>7349.2308550396938</v>
      </c>
      <c r="W74" s="92">
        <f t="shared" si="26"/>
        <v>896.0640913090491</v>
      </c>
      <c r="X74" s="92">
        <f t="shared" si="27"/>
        <v>23974.615728888621</v>
      </c>
      <c r="Y74" s="93">
        <f t="shared" si="25"/>
        <v>141867.67412888864</v>
      </c>
    </row>
    <row r="75" spans="1:25" x14ac:dyDescent="0.3">
      <c r="A75" s="88" t="s">
        <v>110</v>
      </c>
      <c r="B75" s="89" t="s">
        <v>134</v>
      </c>
      <c r="C75" s="90">
        <f>'[1]2014'!C75*1.03</f>
        <v>107265.6832</v>
      </c>
      <c r="D75" s="91">
        <f t="shared" si="15"/>
        <v>51.405279488817897</v>
      </c>
      <c r="E75" s="89">
        <v>40</v>
      </c>
      <c r="F75" s="92">
        <f t="shared" si="16"/>
        <v>1439.5317914110428</v>
      </c>
      <c r="G75" s="92">
        <f t="shared" si="17"/>
        <v>12871.881984</v>
      </c>
      <c r="H75" s="92">
        <f t="shared" si="18"/>
        <v>6686.7403336476082</v>
      </c>
      <c r="I75" s="92">
        <f t="shared" si="19"/>
        <v>815.28911243558287</v>
      </c>
      <c r="J75" s="92">
        <f t="shared" si="20"/>
        <v>21813.443221494235</v>
      </c>
      <c r="K75" s="93">
        <f t="shared" si="21"/>
        <v>129079.12642149425</v>
      </c>
      <c r="O75" s="88" t="s">
        <v>210</v>
      </c>
      <c r="P75" s="89" t="s">
        <v>137</v>
      </c>
      <c r="Q75" s="90">
        <f>'[1]2014'!Q74*1.03</f>
        <v>121175.21520000002</v>
      </c>
      <c r="R75" s="91">
        <f t="shared" si="14"/>
        <v>58.071189392971256</v>
      </c>
      <c r="S75" s="89">
        <v>40</v>
      </c>
      <c r="T75" s="92">
        <f t="shared" si="22"/>
        <v>1626.2011242331291</v>
      </c>
      <c r="U75" s="92">
        <f t="shared" si="23"/>
        <v>14541.025824000002</v>
      </c>
      <c r="V75" s="92">
        <f t="shared" si="24"/>
        <v>7553.8343181528235</v>
      </c>
      <c r="W75" s="92">
        <f t="shared" si="26"/>
        <v>921.01062243174863</v>
      </c>
      <c r="X75" s="92">
        <f t="shared" si="27"/>
        <v>24642.071888817707</v>
      </c>
      <c r="Y75" s="93">
        <f t="shared" si="25"/>
        <v>145817.28708881774</v>
      </c>
    </row>
    <row r="76" spans="1:25" x14ac:dyDescent="0.3">
      <c r="A76" s="88" t="s">
        <v>111</v>
      </c>
      <c r="B76" s="89" t="s">
        <v>134</v>
      </c>
      <c r="C76" s="90">
        <f>'[1]2014'!C76*1.03</f>
        <v>110551.05360000001</v>
      </c>
      <c r="D76" s="91">
        <f t="shared" si="15"/>
        <v>52.97973814696487</v>
      </c>
      <c r="E76" s="89">
        <v>40</v>
      </c>
      <c r="F76" s="92">
        <f t="shared" si="16"/>
        <v>1483.622268404908</v>
      </c>
      <c r="G76" s="92">
        <f t="shared" si="17"/>
        <v>13266.126432000001</v>
      </c>
      <c r="H76" s="92">
        <f t="shared" si="18"/>
        <v>6891.5441265222717</v>
      </c>
      <c r="I76" s="92">
        <f t="shared" si="19"/>
        <v>840.26006901303697</v>
      </c>
      <c r="J76" s="92">
        <f t="shared" si="20"/>
        <v>22481.552895940218</v>
      </c>
      <c r="K76" s="93">
        <f t="shared" si="21"/>
        <v>133032.60649594024</v>
      </c>
      <c r="O76" s="88" t="s">
        <v>211</v>
      </c>
      <c r="P76" s="89" t="s">
        <v>137</v>
      </c>
      <c r="Q76" s="90">
        <f>'[1]2014'!Q75*1.03</f>
        <v>124452.016</v>
      </c>
      <c r="R76" s="91">
        <f t="shared" si="14"/>
        <v>59.641541214057511</v>
      </c>
      <c r="S76" s="89">
        <v>40</v>
      </c>
      <c r="T76" s="92">
        <f t="shared" si="22"/>
        <v>1670.1765950920246</v>
      </c>
      <c r="U76" s="92">
        <f t="shared" si="23"/>
        <v>14934.24192</v>
      </c>
      <c r="V76" s="92">
        <f t="shared" si="24"/>
        <v>7758.1038983300614</v>
      </c>
      <c r="W76" s="92">
        <f t="shared" si="26"/>
        <v>945.91644446319015</v>
      </c>
      <c r="X76" s="92">
        <f t="shared" si="27"/>
        <v>25308.438857885274</v>
      </c>
      <c r="Y76" s="93">
        <f t="shared" si="25"/>
        <v>149760.45485788528</v>
      </c>
    </row>
    <row r="77" spans="1:25" x14ac:dyDescent="0.3">
      <c r="A77" s="88" t="s">
        <v>112</v>
      </c>
      <c r="B77" s="89" t="s">
        <v>134</v>
      </c>
      <c r="C77" s="90">
        <f>'[1]2014'!C77*1.03</f>
        <v>113835.35280000001</v>
      </c>
      <c r="D77" s="91">
        <f t="shared" si="15"/>
        <v>54.553683450479241</v>
      </c>
      <c r="E77" s="89">
        <v>40</v>
      </c>
      <c r="F77" s="92">
        <f t="shared" si="16"/>
        <v>1527.6983696319019</v>
      </c>
      <c r="G77" s="92">
        <f t="shared" si="17"/>
        <v>13660.242336000001</v>
      </c>
      <c r="H77" s="92">
        <f t="shared" si="18"/>
        <v>7096.2811428097548</v>
      </c>
      <c r="I77" s="92">
        <f t="shared" si="19"/>
        <v>865.22288377223936</v>
      </c>
      <c r="J77" s="92">
        <f t="shared" si="20"/>
        <v>23149.444732213899</v>
      </c>
      <c r="K77" s="93">
        <f t="shared" si="21"/>
        <v>136984.79753221391</v>
      </c>
      <c r="O77" s="88" t="s">
        <v>212</v>
      </c>
      <c r="P77" s="89" t="s">
        <v>137</v>
      </c>
      <c r="Q77" s="90">
        <f>'[1]2014'!Q76*1.03</f>
        <v>127733.10160000001</v>
      </c>
      <c r="R77" s="91">
        <f t="shared" si="14"/>
        <v>61.213946453674126</v>
      </c>
      <c r="S77" s="89">
        <v>40</v>
      </c>
      <c r="T77" s="92">
        <f t="shared" si="22"/>
        <v>1714.2095690184051</v>
      </c>
      <c r="U77" s="92">
        <f t="shared" si="23"/>
        <v>15327.972192000001</v>
      </c>
      <c r="V77" s="92">
        <f t="shared" si="24"/>
        <v>7962.6405848560125</v>
      </c>
      <c r="W77" s="92">
        <f t="shared" si="26"/>
        <v>970.85483376763807</v>
      </c>
      <c r="X77" s="92">
        <f t="shared" si="27"/>
        <v>25975.677179642058</v>
      </c>
      <c r="Y77" s="93">
        <f t="shared" si="25"/>
        <v>153708.77877964205</v>
      </c>
    </row>
    <row r="78" spans="1:25" x14ac:dyDescent="0.3">
      <c r="A78" s="88" t="s">
        <v>113</v>
      </c>
      <c r="B78" s="89" t="s">
        <v>134</v>
      </c>
      <c r="C78" s="90">
        <f>'[1]2014'!C78*1.03</f>
        <v>117118.58080000001</v>
      </c>
      <c r="D78" s="91">
        <f t="shared" si="15"/>
        <v>56.127115399361024</v>
      </c>
      <c r="E78" s="89">
        <v>40</v>
      </c>
      <c r="F78" s="92">
        <f t="shared" si="16"/>
        <v>1571.7600950920248</v>
      </c>
      <c r="G78" s="92">
        <f t="shared" si="17"/>
        <v>14054.229696</v>
      </c>
      <c r="H78" s="92">
        <f t="shared" si="18"/>
        <v>7300.951382510063</v>
      </c>
      <c r="I78" s="92">
        <f t="shared" si="19"/>
        <v>890.17755671319026</v>
      </c>
      <c r="J78" s="92">
        <f t="shared" si="20"/>
        <v>23817.11873031528</v>
      </c>
      <c r="K78" s="93">
        <f t="shared" si="21"/>
        <v>140935.69953031532</v>
      </c>
      <c r="O78" s="88" t="s">
        <v>213</v>
      </c>
      <c r="P78" s="89" t="s">
        <v>137</v>
      </c>
      <c r="Q78" s="90">
        <f>'[1]2014'!Q77*1.03</f>
        <v>133199.43520000001</v>
      </c>
      <c r="R78" s="91">
        <f t="shared" si="14"/>
        <v>63.833595143769969</v>
      </c>
      <c r="S78" s="89">
        <v>40</v>
      </c>
      <c r="T78" s="92">
        <f t="shared" si="22"/>
        <v>1787.5691073619632</v>
      </c>
      <c r="U78" s="92">
        <f t="shared" si="23"/>
        <v>15983.932224</v>
      </c>
      <c r="V78" s="92">
        <f t="shared" si="24"/>
        <v>8303.4015092249065</v>
      </c>
      <c r="W78" s="92">
        <f t="shared" si="26"/>
        <v>1012.4025323052147</v>
      </c>
      <c r="X78" s="92">
        <f t="shared" si="27"/>
        <v>27087.305372892086</v>
      </c>
      <c r="Y78" s="93">
        <f t="shared" si="25"/>
        <v>160286.74057289207</v>
      </c>
    </row>
    <row r="79" spans="1:25" x14ac:dyDescent="0.3">
      <c r="A79" s="88" t="s">
        <v>114</v>
      </c>
      <c r="B79" s="89" t="s">
        <v>134</v>
      </c>
      <c r="C79" s="90">
        <f>'[1]2014'!C79*1.03</f>
        <v>120400.73760000001</v>
      </c>
      <c r="D79" s="91">
        <f t="shared" si="15"/>
        <v>57.700033993610226</v>
      </c>
      <c r="E79" s="89">
        <v>40</v>
      </c>
      <c r="F79" s="92">
        <f t="shared" si="16"/>
        <v>1615.8074447852759</v>
      </c>
      <c r="G79" s="92">
        <f t="shared" si="17"/>
        <v>14448.088512</v>
      </c>
      <c r="H79" s="92">
        <f t="shared" si="18"/>
        <v>7505.55484562319</v>
      </c>
      <c r="I79" s="92">
        <f t="shared" si="19"/>
        <v>915.12408783588955</v>
      </c>
      <c r="J79" s="92">
        <f t="shared" si="20"/>
        <v>24484.574890244356</v>
      </c>
      <c r="K79" s="93">
        <f t="shared" si="21"/>
        <v>144885.31249024434</v>
      </c>
      <c r="O79" s="88" t="s">
        <v>214</v>
      </c>
      <c r="P79" s="89" t="s">
        <v>137</v>
      </c>
      <c r="Q79" s="90">
        <f>'[1]2014'!Q78*1.03</f>
        <v>137565.6464</v>
      </c>
      <c r="R79" s="91">
        <f t="shared" si="14"/>
        <v>65.926028626198089</v>
      </c>
      <c r="S79" s="89">
        <v>40</v>
      </c>
      <c r="T79" s="92">
        <f t="shared" si="22"/>
        <v>1846.1647331288343</v>
      </c>
      <c r="U79" s="92">
        <f t="shared" si="23"/>
        <v>16507.877568</v>
      </c>
      <c r="V79" s="92">
        <f t="shared" si="24"/>
        <v>8575.5828785620852</v>
      </c>
      <c r="W79" s="92">
        <f t="shared" si="26"/>
        <v>1045.5885834984661</v>
      </c>
      <c r="X79" s="92">
        <f t="shared" si="27"/>
        <v>27975.213763189386</v>
      </c>
      <c r="Y79" s="93">
        <f t="shared" si="25"/>
        <v>165540.86016318938</v>
      </c>
    </row>
    <row r="80" spans="1:25" x14ac:dyDescent="0.3">
      <c r="A80" s="88" t="s">
        <v>115</v>
      </c>
      <c r="B80" s="89" t="s">
        <v>134</v>
      </c>
      <c r="C80" s="90">
        <f>'[1]2014'!C80*1.03</f>
        <v>123686.10800000001</v>
      </c>
      <c r="D80" s="91">
        <f t="shared" si="15"/>
        <v>59.274492651757193</v>
      </c>
      <c r="E80" s="89">
        <v>40</v>
      </c>
      <c r="F80" s="92">
        <f t="shared" si="16"/>
        <v>1659.8979217791414</v>
      </c>
      <c r="G80" s="92">
        <f t="shared" si="17"/>
        <v>14842.33296</v>
      </c>
      <c r="H80" s="92">
        <f t="shared" si="18"/>
        <v>7710.3586384978526</v>
      </c>
      <c r="I80" s="92">
        <f t="shared" si="19"/>
        <v>940.09504441334354</v>
      </c>
      <c r="J80" s="92">
        <f t="shared" si="20"/>
        <v>25152.684564690338</v>
      </c>
      <c r="K80" s="93">
        <f t="shared" si="21"/>
        <v>148838.79256469035</v>
      </c>
      <c r="O80" s="88" t="s">
        <v>215</v>
      </c>
      <c r="P80" s="89" t="s">
        <v>137</v>
      </c>
      <c r="Q80" s="90">
        <f>'[1]2014'!Q79*1.03</f>
        <v>141937.21359999999</v>
      </c>
      <c r="R80" s="91">
        <f t="shared" si="14"/>
        <v>68.021028881789135</v>
      </c>
      <c r="S80" s="89">
        <v>40</v>
      </c>
      <c r="T80" s="92">
        <f t="shared" si="22"/>
        <v>1904.8322377300613</v>
      </c>
      <c r="U80" s="92">
        <f t="shared" si="23"/>
        <v>17032.465631999999</v>
      </c>
      <c r="V80" s="92">
        <f t="shared" si="24"/>
        <v>8848.0981308351529</v>
      </c>
      <c r="W80" s="92">
        <f t="shared" si="26"/>
        <v>1078.8153437829753</v>
      </c>
      <c r="X80" s="92">
        <f t="shared" si="27"/>
        <v>28864.211344348187</v>
      </c>
      <c r="Y80" s="93">
        <f t="shared" si="25"/>
        <v>170801.4249443482</v>
      </c>
    </row>
    <row r="81" spans="1:25" x14ac:dyDescent="0.3">
      <c r="A81" s="88" t="s">
        <v>116</v>
      </c>
      <c r="B81" s="89" t="s">
        <v>134</v>
      </c>
      <c r="C81" s="90">
        <f>'[1]2014'!C81*1.03</f>
        <v>129158.86880000001</v>
      </c>
      <c r="D81" s="91">
        <f t="shared" si="15"/>
        <v>61.897221469648571</v>
      </c>
      <c r="E81" s="89">
        <v>40</v>
      </c>
      <c r="F81" s="92">
        <f t="shared" si="16"/>
        <v>1733.3437147239265</v>
      </c>
      <c r="G81" s="92">
        <f t="shared" si="17"/>
        <v>15499.064256000001</v>
      </c>
      <c r="H81" s="92">
        <f t="shared" si="18"/>
        <v>8051.5202223898177</v>
      </c>
      <c r="I81" s="92">
        <f t="shared" si="19"/>
        <v>981.69159386042952</v>
      </c>
      <c r="J81" s="92">
        <f t="shared" si="20"/>
        <v>26265.619786974174</v>
      </c>
      <c r="K81" s="93">
        <f t="shared" si="21"/>
        <v>155424.48858697418</v>
      </c>
      <c r="O81" s="88" t="s">
        <v>216</v>
      </c>
      <c r="P81" s="89" t="s">
        <v>137</v>
      </c>
      <c r="Q81" s="90">
        <f>'[1]2014'!Q80*1.03</f>
        <v>146309.85199999998</v>
      </c>
      <c r="R81" s="91">
        <f t="shared" si="14"/>
        <v>70.116542492012769</v>
      </c>
      <c r="S81" s="89">
        <v>40</v>
      </c>
      <c r="T81" s="92">
        <f t="shared" si="22"/>
        <v>1963.5141180981593</v>
      </c>
      <c r="U81" s="92">
        <f t="shared" si="23"/>
        <v>17557.182239999998</v>
      </c>
      <c r="V81" s="92">
        <f t="shared" si="24"/>
        <v>9120.6801596953974</v>
      </c>
      <c r="W81" s="92">
        <f t="shared" si="26"/>
        <v>1112.0502458857361</v>
      </c>
      <c r="X81" s="92">
        <f t="shared" si="27"/>
        <v>29753.426763679294</v>
      </c>
      <c r="Y81" s="93">
        <f t="shared" si="25"/>
        <v>176063.27876367926</v>
      </c>
    </row>
    <row r="82" spans="1:25" x14ac:dyDescent="0.3">
      <c r="A82" s="88" t="s">
        <v>117</v>
      </c>
      <c r="B82" s="89" t="s">
        <v>134</v>
      </c>
      <c r="C82" s="90">
        <f>'[1]2014'!C82*1.03</f>
        <v>133535.79200000002</v>
      </c>
      <c r="D82" s="91">
        <f t="shared" si="15"/>
        <v>63.994788498402571</v>
      </c>
      <c r="E82" s="89">
        <v>40</v>
      </c>
      <c r="F82" s="92">
        <f t="shared" si="16"/>
        <v>1792.0830981595093</v>
      </c>
      <c r="G82" s="92">
        <f t="shared" si="17"/>
        <v>16024.295040000001</v>
      </c>
      <c r="H82" s="92">
        <f t="shared" si="18"/>
        <v>8324.3693575987745</v>
      </c>
      <c r="I82" s="92">
        <f t="shared" si="19"/>
        <v>1014.9590632361965</v>
      </c>
      <c r="J82" s="92">
        <f t="shared" si="20"/>
        <v>27155.706558994483</v>
      </c>
      <c r="K82" s="93">
        <f t="shared" si="21"/>
        <v>160691.4985589945</v>
      </c>
      <c r="O82" s="88" t="s">
        <v>217</v>
      </c>
      <c r="P82" s="89" t="s">
        <v>137</v>
      </c>
      <c r="Q82" s="90">
        <f>'[1]2014'!Q81*1.03</f>
        <v>170358.29199999999</v>
      </c>
      <c r="R82" s="91">
        <f t="shared" si="14"/>
        <v>81.64135399361021</v>
      </c>
      <c r="S82" s="89">
        <v>40</v>
      </c>
      <c r="T82" s="92">
        <f t="shared" si="22"/>
        <v>2286.2500843558282</v>
      </c>
      <c r="U82" s="92">
        <f t="shared" si="23"/>
        <v>20442.995039999998</v>
      </c>
      <c r="V82" s="92">
        <f t="shared" si="24"/>
        <v>10619.814541839571</v>
      </c>
      <c r="W82" s="92">
        <f t="shared" si="26"/>
        <v>1294.8340656326686</v>
      </c>
      <c r="X82" s="92">
        <f>SUM(T82:W82)</f>
        <v>34643.893731828066</v>
      </c>
      <c r="Y82" s="93">
        <f t="shared" si="25"/>
        <v>205002.18573182804</v>
      </c>
    </row>
    <row r="83" spans="1:25" x14ac:dyDescent="0.3">
      <c r="A83" s="88" t="s">
        <v>118</v>
      </c>
      <c r="B83" s="89" t="s">
        <v>134</v>
      </c>
      <c r="C83" s="90">
        <f>'[1]2014'!C83*1.03</f>
        <v>137915.92879999999</v>
      </c>
      <c r="D83" s="91">
        <f t="shared" si="15"/>
        <v>66.093895591054306</v>
      </c>
      <c r="E83" s="89">
        <v>40</v>
      </c>
      <c r="F83" s="92">
        <f t="shared" si="16"/>
        <v>1850.8656088957052</v>
      </c>
      <c r="G83" s="92">
        <f t="shared" si="17"/>
        <v>16549.911455999998</v>
      </c>
      <c r="H83" s="92">
        <f t="shared" si="18"/>
        <v>8597.4188225692633</v>
      </c>
      <c r="I83" s="92">
        <f t="shared" si="19"/>
        <v>1048.2509580667177</v>
      </c>
      <c r="J83" s="92">
        <f t="shared" si="20"/>
        <v>28046.446845531686</v>
      </c>
      <c r="K83" s="93">
        <f t="shared" si="21"/>
        <v>165962.37564553169</v>
      </c>
    </row>
    <row r="84" spans="1:25" x14ac:dyDescent="0.3">
      <c r="A84" s="88" t="s">
        <v>119</v>
      </c>
      <c r="B84" s="89" t="s">
        <v>134</v>
      </c>
      <c r="C84" s="90">
        <f>'[1]2014'!C84*1.03</f>
        <v>142294.99440000003</v>
      </c>
      <c r="D84" s="91">
        <f t="shared" si="15"/>
        <v>68.192489329073496</v>
      </c>
      <c r="E84" s="89">
        <v>40</v>
      </c>
      <c r="F84" s="92">
        <f t="shared" si="16"/>
        <v>1909.633743865031</v>
      </c>
      <c r="G84" s="92">
        <f t="shared" si="17"/>
        <v>17075.399328000003</v>
      </c>
      <c r="H84" s="92">
        <f t="shared" si="18"/>
        <v>8870.401510952579</v>
      </c>
      <c r="I84" s="92">
        <f t="shared" si="19"/>
        <v>1081.534711078988</v>
      </c>
      <c r="J84" s="92">
        <f t="shared" si="20"/>
        <v>28936.9692938966</v>
      </c>
      <c r="K84" s="93">
        <f t="shared" si="21"/>
        <v>171231.9636938966</v>
      </c>
    </row>
    <row r="85" spans="1:25" x14ac:dyDescent="0.3">
      <c r="A85" s="88" t="s">
        <v>120</v>
      </c>
      <c r="B85" s="89" t="s">
        <v>134</v>
      </c>
      <c r="C85" s="90">
        <f>'[1]2014'!C85*1.03</f>
        <v>166378.78400000001</v>
      </c>
      <c r="D85" s="91">
        <f t="shared" si="15"/>
        <v>79.734241533546339</v>
      </c>
      <c r="E85" s="89">
        <v>40</v>
      </c>
      <c r="F85" s="92">
        <f t="shared" si="16"/>
        <v>2232.8441104294479</v>
      </c>
      <c r="G85" s="92">
        <f t="shared" si="17"/>
        <v>19965.45408</v>
      </c>
      <c r="H85" s="92">
        <f t="shared" si="18"/>
        <v>10371.73952047362</v>
      </c>
      <c r="I85" s="92">
        <f t="shared" si="19"/>
        <v>1264.587210828221</v>
      </c>
      <c r="J85" s="92">
        <f t="shared" si="20"/>
        <v>33834.624921731287</v>
      </c>
      <c r="K85" s="93">
        <f t="shared" si="21"/>
        <v>200213.40892173132</v>
      </c>
    </row>
  </sheetData>
  <mergeCells count="18">
    <mergeCell ref="A1:A2"/>
    <mergeCell ref="B1:B2"/>
    <mergeCell ref="C1:C2"/>
    <mergeCell ref="D1:D2"/>
    <mergeCell ref="E1:E2"/>
    <mergeCell ref="F1:F2"/>
    <mergeCell ref="J1:J2"/>
    <mergeCell ref="K1:K2"/>
    <mergeCell ref="L1:N2"/>
    <mergeCell ref="O1:O2"/>
    <mergeCell ref="X1:X2"/>
    <mergeCell ref="Y1:Y2"/>
    <mergeCell ref="L3:N4"/>
    <mergeCell ref="P1:P2"/>
    <mergeCell ref="Q1:Q2"/>
    <mergeCell ref="R1:R2"/>
    <mergeCell ref="S1:S2"/>
    <mergeCell ref="T1:T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"/>
  <sheetViews>
    <sheetView zoomScale="85" zoomScaleNormal="85" workbookViewId="0">
      <selection activeCell="C3" sqref="C3"/>
    </sheetView>
  </sheetViews>
  <sheetFormatPr defaultColWidth="9.109375" defaultRowHeight="14.4" x14ac:dyDescent="0.3"/>
  <cols>
    <col min="1" max="1" width="31.6640625" style="84" bestFit="1" customWidth="1"/>
    <col min="2" max="2" width="8.5546875" style="84" customWidth="1"/>
    <col min="3" max="3" width="13.88671875" style="84" customWidth="1"/>
    <col min="4" max="4" width="12.44140625" style="84" customWidth="1"/>
    <col min="5" max="5" width="7.5546875" style="84" customWidth="1"/>
    <col min="6" max="6" width="9.109375" style="84" customWidth="1"/>
    <col min="7" max="7" width="10" style="84" customWidth="1"/>
    <col min="8" max="10" width="9.109375" style="84" customWidth="1"/>
    <col min="11" max="11" width="17.44140625" style="84" customWidth="1"/>
    <col min="12" max="14" width="9.109375" style="84"/>
    <col min="15" max="15" width="28.5546875" style="84" bestFit="1" customWidth="1"/>
    <col min="16" max="16" width="8.88671875" style="84" bestFit="1" customWidth="1"/>
    <col min="17" max="17" width="12.5546875" style="84" customWidth="1"/>
    <col min="18" max="18" width="11.109375" style="84" customWidth="1"/>
    <col min="19" max="19" width="8.44140625" style="84" customWidth="1"/>
    <col min="20" max="24" width="9.109375" style="84" customWidth="1"/>
    <col min="25" max="25" width="17.44140625" style="84" customWidth="1"/>
    <col min="26" max="16384" width="9.109375" style="84"/>
  </cols>
  <sheetData>
    <row r="1" spans="1:25" ht="15" customHeight="1" x14ac:dyDescent="0.3">
      <c r="A1" s="519" t="s">
        <v>122</v>
      </c>
      <c r="B1" s="519" t="s">
        <v>123</v>
      </c>
      <c r="C1" s="519" t="s">
        <v>218</v>
      </c>
      <c r="D1" s="519" t="s">
        <v>219</v>
      </c>
      <c r="E1" s="519" t="s">
        <v>126</v>
      </c>
      <c r="F1" s="526" t="s">
        <v>127</v>
      </c>
      <c r="G1" s="82" t="s">
        <v>128</v>
      </c>
      <c r="H1" s="83"/>
      <c r="I1" s="82"/>
      <c r="J1" s="519" t="s">
        <v>129</v>
      </c>
      <c r="K1" s="521" t="s">
        <v>130</v>
      </c>
      <c r="L1" s="528">
        <v>2016</v>
      </c>
      <c r="M1" s="529"/>
      <c r="N1" s="529"/>
      <c r="O1" s="519" t="s">
        <v>122</v>
      </c>
      <c r="P1" s="519" t="s">
        <v>123</v>
      </c>
      <c r="Q1" s="519" t="s">
        <v>218</v>
      </c>
      <c r="R1" s="519" t="s">
        <v>219</v>
      </c>
      <c r="S1" s="519" t="s">
        <v>126</v>
      </c>
      <c r="T1" s="526" t="s">
        <v>127</v>
      </c>
      <c r="U1" s="82" t="s">
        <v>128</v>
      </c>
      <c r="V1" s="83"/>
      <c r="W1" s="82"/>
      <c r="X1" s="519" t="s">
        <v>129</v>
      </c>
      <c r="Y1" s="521" t="s">
        <v>130</v>
      </c>
    </row>
    <row r="2" spans="1:25" ht="29.25" customHeight="1" x14ac:dyDescent="0.3">
      <c r="A2" s="520"/>
      <c r="B2" s="520"/>
      <c r="C2" s="520"/>
      <c r="D2" s="520"/>
      <c r="E2" s="520"/>
      <c r="F2" s="527"/>
      <c r="G2" s="85">
        <v>0.12</v>
      </c>
      <c r="H2" s="86" t="s">
        <v>131</v>
      </c>
      <c r="I2" s="87" t="s">
        <v>132</v>
      </c>
      <c r="J2" s="520"/>
      <c r="K2" s="522"/>
      <c r="L2" s="528"/>
      <c r="M2" s="529"/>
      <c r="N2" s="529"/>
      <c r="O2" s="520"/>
      <c r="P2" s="520"/>
      <c r="Q2" s="520"/>
      <c r="R2" s="520"/>
      <c r="S2" s="520"/>
      <c r="T2" s="527"/>
      <c r="U2" s="85">
        <v>0.12</v>
      </c>
      <c r="V2" s="86" t="s">
        <v>131</v>
      </c>
      <c r="W2" s="87" t="s">
        <v>132</v>
      </c>
      <c r="X2" s="520"/>
      <c r="Y2" s="522"/>
    </row>
    <row r="3" spans="1:25" x14ac:dyDescent="0.3">
      <c r="A3" s="88" t="s">
        <v>133</v>
      </c>
      <c r="B3" s="89" t="s">
        <v>134</v>
      </c>
      <c r="C3" s="90">
        <f>'2015'!C3*1.03</f>
        <v>28122.269302399996</v>
      </c>
      <c r="D3" s="91">
        <f t="shared" ref="D3:D60" si="0">+C3*12/313/75</f>
        <v>14.375600921354629</v>
      </c>
      <c r="E3" s="89">
        <v>37.5</v>
      </c>
      <c r="F3" s="92">
        <f>C3/26.08*2*17.5%</f>
        <v>377.40775520858892</v>
      </c>
      <c r="G3" s="92">
        <f>C3*G$2</f>
        <v>3374.6723162879994</v>
      </c>
      <c r="H3" s="92">
        <f>(C3+F3+G3)*5.5%</f>
        <v>1753.0892155643121</v>
      </c>
      <c r="I3" s="92">
        <f>(C3+F3)*0.75%</f>
        <v>213.74757793206436</v>
      </c>
      <c r="J3" s="92">
        <f>SUM(F3:I3)</f>
        <v>5718.9168649929652</v>
      </c>
      <c r="K3" s="93">
        <f t="shared" ref="K3:K66" si="1">C3+F3+G3+H3+I3</f>
        <v>33841.18616739296</v>
      </c>
      <c r="L3" s="523" t="s">
        <v>135</v>
      </c>
      <c r="M3" s="524"/>
      <c r="N3" s="525"/>
      <c r="O3" s="88" t="s">
        <v>136</v>
      </c>
      <c r="P3" s="89" t="s">
        <v>137</v>
      </c>
      <c r="Q3" s="90">
        <f>'2015'!Q3*1.03</f>
        <v>46395.2788</v>
      </c>
      <c r="R3" s="91">
        <f>+Q3*12/313/75</f>
        <v>23.716436447284345</v>
      </c>
      <c r="S3" s="89">
        <v>37.5</v>
      </c>
      <c r="T3" s="92">
        <f t="shared" ref="T3:T67" si="2">Q3/26.08*2*17.5%</f>
        <v>622.63602684049079</v>
      </c>
      <c r="U3" s="92">
        <f t="shared" ref="U3:U67" si="3">Q3*G$2</f>
        <v>5567.4334559999998</v>
      </c>
      <c r="V3" s="92">
        <f t="shared" ref="V3:V67" si="4">(Q3+T3+U3)*5.5%</f>
        <v>2892.1941555562271</v>
      </c>
      <c r="W3" s="92">
        <f t="shared" ref="W3:W67" si="5">(Q3+T3)*0.75%</f>
        <v>352.63436120130365</v>
      </c>
      <c r="X3" s="92">
        <f>SUM(T3:W3)</f>
        <v>9434.8979995980226</v>
      </c>
      <c r="Y3" s="93">
        <f t="shared" ref="Y3:Y67" si="6">Q3+T3+U3+V3+W3</f>
        <v>55830.176799598019</v>
      </c>
    </row>
    <row r="4" spans="1:25" x14ac:dyDescent="0.3">
      <c r="A4" s="88" t="s">
        <v>138</v>
      </c>
      <c r="B4" s="89" t="s">
        <v>134</v>
      </c>
      <c r="C4" s="90">
        <f>'2015'!C4*1.03</f>
        <v>32139.736345600006</v>
      </c>
      <c r="D4" s="91">
        <f t="shared" si="0"/>
        <v>16.429258195833871</v>
      </c>
      <c r="E4" s="89">
        <v>37.5</v>
      </c>
      <c r="F4" s="92">
        <f t="shared" ref="F4:F67" si="7">C4/26.08*2*17.5%</f>
        <v>431.32314880981602</v>
      </c>
      <c r="G4" s="92">
        <f t="shared" ref="G4:G67" si="8">C4*G$2</f>
        <v>3856.7683614720004</v>
      </c>
      <c r="H4" s="92">
        <f t="shared" ref="H4:H67" si="9">(C4+F4+G4)*5.5%</f>
        <v>2003.5305320735001</v>
      </c>
      <c r="I4" s="92">
        <f t="shared" ref="I4:I67" si="10">(C4+F4)*0.75%</f>
        <v>244.28294620807367</v>
      </c>
      <c r="J4" s="92">
        <f t="shared" ref="J4:J67" si="11">SUM(F4:I4)</f>
        <v>6535.9049885633904</v>
      </c>
      <c r="K4" s="93">
        <f t="shared" si="1"/>
        <v>38675.641334163396</v>
      </c>
      <c r="L4" s="523"/>
      <c r="M4" s="524"/>
      <c r="N4" s="525"/>
      <c r="O4" s="88" t="s">
        <v>139</v>
      </c>
      <c r="P4" s="89" t="s">
        <v>137</v>
      </c>
      <c r="Q4" s="90">
        <f>'2015'!Q4*1.03</f>
        <v>47688.38859200001</v>
      </c>
      <c r="R4" s="91">
        <f t="shared" ref="R4:R56" si="12">+Q4*12/313/75</f>
        <v>24.377451037444096</v>
      </c>
      <c r="S4" s="89">
        <v>37.5</v>
      </c>
      <c r="T4" s="92">
        <f t="shared" si="2"/>
        <v>639.98987757668726</v>
      </c>
      <c r="U4" s="92">
        <f t="shared" si="3"/>
        <v>5722.606631040001</v>
      </c>
      <c r="V4" s="92">
        <f t="shared" si="4"/>
        <v>2972.804180533918</v>
      </c>
      <c r="W4" s="92">
        <f t="shared" si="5"/>
        <v>362.46283852182518</v>
      </c>
      <c r="X4" s="92">
        <f t="shared" ref="X4:X68" si="13">SUM(T4:W4)</f>
        <v>9697.8635276724326</v>
      </c>
      <c r="Y4" s="93">
        <f t="shared" si="6"/>
        <v>57386.252119672434</v>
      </c>
    </row>
    <row r="5" spans="1:25" x14ac:dyDescent="0.3">
      <c r="A5" s="88" t="s">
        <v>140</v>
      </c>
      <c r="B5" s="89" t="s">
        <v>134</v>
      </c>
      <c r="C5" s="90">
        <f>'2015'!C5*1.03</f>
        <v>36157.203388800008</v>
      </c>
      <c r="D5" s="91">
        <f t="shared" si="0"/>
        <v>18.482915470313102</v>
      </c>
      <c r="E5" s="89">
        <v>37.5</v>
      </c>
      <c r="F5" s="92">
        <f t="shared" si="7"/>
        <v>485.23854241104306</v>
      </c>
      <c r="G5" s="92">
        <f t="shared" si="8"/>
        <v>4338.8644066560009</v>
      </c>
      <c r="H5" s="92">
        <f t="shared" si="9"/>
        <v>2253.9718485826875</v>
      </c>
      <c r="I5" s="92">
        <f t="shared" si="10"/>
        <v>274.81831448408286</v>
      </c>
      <c r="J5" s="92">
        <f t="shared" si="11"/>
        <v>7352.8931121338146</v>
      </c>
      <c r="K5" s="93">
        <f t="shared" si="1"/>
        <v>43510.096500933818</v>
      </c>
      <c r="O5" s="88" t="s">
        <v>141</v>
      </c>
      <c r="P5" s="89" t="s">
        <v>137</v>
      </c>
      <c r="Q5" s="90">
        <f>'2015'!Q5*1.03</f>
        <v>49004.668440000001</v>
      </c>
      <c r="R5" s="91">
        <f t="shared" si="12"/>
        <v>25.050309745686899</v>
      </c>
      <c r="S5" s="89">
        <v>37.5</v>
      </c>
      <c r="T5" s="92">
        <f t="shared" si="2"/>
        <v>657.65467615030684</v>
      </c>
      <c r="U5" s="92">
        <f t="shared" si="3"/>
        <v>5880.5602128</v>
      </c>
      <c r="V5" s="92">
        <f t="shared" si="4"/>
        <v>3054.8585830922671</v>
      </c>
      <c r="W5" s="92">
        <f t="shared" si="5"/>
        <v>372.46742337112727</v>
      </c>
      <c r="X5" s="92">
        <f t="shared" si="13"/>
        <v>9965.5408954137001</v>
      </c>
      <c r="Y5" s="93">
        <f t="shared" si="6"/>
        <v>58970.209335413703</v>
      </c>
    </row>
    <row r="6" spans="1:25" x14ac:dyDescent="0.3">
      <c r="A6" s="88" t="s">
        <v>41</v>
      </c>
      <c r="B6" s="89" t="s">
        <v>134</v>
      </c>
      <c r="C6" s="90">
        <f>'2015'!C6*1.03</f>
        <v>40174.670432000006</v>
      </c>
      <c r="D6" s="91">
        <f t="shared" si="0"/>
        <v>20.536572744792334</v>
      </c>
      <c r="E6" s="89">
        <v>37.5</v>
      </c>
      <c r="F6" s="92">
        <f t="shared" si="7"/>
        <v>539.15393601227004</v>
      </c>
      <c r="G6" s="92">
        <f t="shared" si="8"/>
        <v>4820.9604518400001</v>
      </c>
      <c r="H6" s="92">
        <f t="shared" si="9"/>
        <v>2504.4131650918753</v>
      </c>
      <c r="I6" s="92">
        <f t="shared" si="10"/>
        <v>305.35368276009206</v>
      </c>
      <c r="J6" s="92">
        <f t="shared" si="11"/>
        <v>8169.881235704237</v>
      </c>
      <c r="K6" s="93">
        <f t="shared" si="1"/>
        <v>48344.551667704247</v>
      </c>
      <c r="O6" s="88" t="s">
        <v>142</v>
      </c>
      <c r="P6" s="89" t="s">
        <v>137</v>
      </c>
      <c r="Q6" s="90">
        <f>'2015'!Q6*1.03</f>
        <v>50324.258296000007</v>
      </c>
      <c r="R6" s="91">
        <f t="shared" si="12"/>
        <v>25.724860470798724</v>
      </c>
      <c r="S6" s="89">
        <v>37.5</v>
      </c>
      <c r="T6" s="92">
        <f t="shared" si="2"/>
        <v>675.36389584355845</v>
      </c>
      <c r="U6" s="92">
        <f t="shared" si="3"/>
        <v>6038.9109955200011</v>
      </c>
      <c r="V6" s="92">
        <f t="shared" si="4"/>
        <v>3137.119325304996</v>
      </c>
      <c r="W6" s="92">
        <f t="shared" si="5"/>
        <v>382.4971664388267</v>
      </c>
      <c r="X6" s="92">
        <f t="shared" si="13"/>
        <v>10233.891383107382</v>
      </c>
      <c r="Y6" s="93">
        <f t="shared" si="6"/>
        <v>60558.149679107388</v>
      </c>
    </row>
    <row r="7" spans="1:25" x14ac:dyDescent="0.3">
      <c r="A7" s="88" t="s">
        <v>42</v>
      </c>
      <c r="B7" s="89" t="s">
        <v>134</v>
      </c>
      <c r="C7" s="90">
        <f>'2015'!C7*1.03</f>
        <v>40750.611824</v>
      </c>
      <c r="D7" s="91">
        <f t="shared" si="0"/>
        <v>20.830983680000003</v>
      </c>
      <c r="E7" s="89">
        <v>37.5</v>
      </c>
      <c r="F7" s="92">
        <f t="shared" si="7"/>
        <v>546.88321082822085</v>
      </c>
      <c r="G7" s="92">
        <f t="shared" si="8"/>
        <v>4890.0734188799997</v>
      </c>
      <c r="H7" s="92">
        <f t="shared" si="9"/>
        <v>2540.3162649539522</v>
      </c>
      <c r="I7" s="92">
        <f t="shared" si="10"/>
        <v>309.73121276121168</v>
      </c>
      <c r="J7" s="92">
        <f t="shared" si="11"/>
        <v>8287.0041074233832</v>
      </c>
      <c r="K7" s="93">
        <f t="shared" si="1"/>
        <v>49037.615931423381</v>
      </c>
      <c r="O7" s="88" t="s">
        <v>143</v>
      </c>
      <c r="P7" s="89" t="s">
        <v>137</v>
      </c>
      <c r="Q7" s="90">
        <f>'2015'!Q7*1.03</f>
        <v>51642.744816000013</v>
      </c>
      <c r="R7" s="91">
        <f t="shared" si="12"/>
        <v>26.398847190287544</v>
      </c>
      <c r="S7" s="89">
        <v>37.5</v>
      </c>
      <c r="T7" s="92">
        <f t="shared" si="2"/>
        <v>693.05830849693268</v>
      </c>
      <c r="U7" s="92">
        <f t="shared" si="3"/>
        <v>6197.1293779200014</v>
      </c>
      <c r="V7" s="92">
        <f t="shared" si="4"/>
        <v>3219.3112876329319</v>
      </c>
      <c r="W7" s="92">
        <f t="shared" si="5"/>
        <v>392.51852343372707</v>
      </c>
      <c r="X7" s="92">
        <f t="shared" si="13"/>
        <v>10502.017497483594</v>
      </c>
      <c r="Y7" s="93">
        <f t="shared" si="6"/>
        <v>62144.762313483603</v>
      </c>
    </row>
    <row r="8" spans="1:25" x14ac:dyDescent="0.3">
      <c r="A8" s="88" t="s">
        <v>43</v>
      </c>
      <c r="B8" s="89" t="s">
        <v>134</v>
      </c>
      <c r="C8" s="90">
        <f>'2015'!C8*1.03</f>
        <v>41415.923432000003</v>
      </c>
      <c r="D8" s="91">
        <f t="shared" si="0"/>
        <v>21.171079070670928</v>
      </c>
      <c r="E8" s="89">
        <v>37.5</v>
      </c>
      <c r="F8" s="92">
        <f t="shared" si="7"/>
        <v>555.81185587423317</v>
      </c>
      <c r="G8" s="92">
        <f t="shared" si="8"/>
        <v>4969.91081184</v>
      </c>
      <c r="H8" s="92">
        <f t="shared" si="9"/>
        <v>2581.7905354842833</v>
      </c>
      <c r="I8" s="92">
        <f t="shared" si="10"/>
        <v>314.78801465905678</v>
      </c>
      <c r="J8" s="92">
        <f t="shared" si="11"/>
        <v>8422.3012178575736</v>
      </c>
      <c r="K8" s="93">
        <f t="shared" si="1"/>
        <v>49838.224649857577</v>
      </c>
      <c r="O8" s="88" t="s">
        <v>144</v>
      </c>
      <c r="P8" s="89" t="s">
        <v>137</v>
      </c>
      <c r="Q8" s="90">
        <f>'2015'!Q8*1.03</f>
        <v>52336.743160000005</v>
      </c>
      <c r="R8" s="91">
        <f t="shared" si="12"/>
        <v>26.753606727156551</v>
      </c>
      <c r="S8" s="89">
        <v>37.5</v>
      </c>
      <c r="T8" s="92">
        <f t="shared" si="2"/>
        <v>702.37193657975467</v>
      </c>
      <c r="U8" s="92">
        <f t="shared" si="3"/>
        <v>6280.4091792000008</v>
      </c>
      <c r="V8" s="92">
        <f t="shared" si="4"/>
        <v>3262.573835167887</v>
      </c>
      <c r="W8" s="92">
        <f t="shared" si="5"/>
        <v>397.79336322434818</v>
      </c>
      <c r="X8" s="92">
        <f t="shared" si="13"/>
        <v>10643.148314171989</v>
      </c>
      <c r="Y8" s="93">
        <f t="shared" si="6"/>
        <v>62979.891474172</v>
      </c>
    </row>
    <row r="9" spans="1:25" x14ac:dyDescent="0.3">
      <c r="A9" s="88" t="s">
        <v>44</v>
      </c>
      <c r="B9" s="89" t="s">
        <v>134</v>
      </c>
      <c r="C9" s="90">
        <f>'2015'!C9*1.03</f>
        <v>45307.389504000006</v>
      </c>
      <c r="D9" s="91">
        <f t="shared" si="0"/>
        <v>23.160326903003195</v>
      </c>
      <c r="E9" s="89">
        <v>37.5</v>
      </c>
      <c r="F9" s="92">
        <f t="shared" si="7"/>
        <v>608.03628552147245</v>
      </c>
      <c r="G9" s="92">
        <f t="shared" si="8"/>
        <v>5436.8867404800003</v>
      </c>
      <c r="H9" s="92">
        <f t="shared" si="9"/>
        <v>2824.3771891500814</v>
      </c>
      <c r="I9" s="92">
        <f t="shared" si="10"/>
        <v>344.36569342141104</v>
      </c>
      <c r="J9" s="92">
        <f t="shared" si="11"/>
        <v>9213.6659085729643</v>
      </c>
      <c r="K9" s="93">
        <f t="shared" si="1"/>
        <v>54521.055412572969</v>
      </c>
      <c r="O9" s="88" t="s">
        <v>145</v>
      </c>
      <c r="P9" s="89" t="s">
        <v>137</v>
      </c>
      <c r="Q9" s="90">
        <f>'2015'!Q9*1.03</f>
        <v>53029.638168000005</v>
      </c>
      <c r="R9" s="91">
        <f t="shared" si="12"/>
        <v>27.107802258402558</v>
      </c>
      <c r="S9" s="89">
        <v>37.5</v>
      </c>
      <c r="T9" s="92">
        <f t="shared" si="2"/>
        <v>711.67075762269951</v>
      </c>
      <c r="U9" s="92">
        <f t="shared" si="3"/>
        <v>6363.5565801600005</v>
      </c>
      <c r="V9" s="92">
        <f t="shared" si="4"/>
        <v>3305.767602818049</v>
      </c>
      <c r="W9" s="92">
        <f t="shared" si="5"/>
        <v>403.05981694217024</v>
      </c>
      <c r="X9" s="92">
        <f t="shared" si="13"/>
        <v>10784.054757542919</v>
      </c>
      <c r="Y9" s="93">
        <f t="shared" si="6"/>
        <v>63813.692925542928</v>
      </c>
    </row>
    <row r="10" spans="1:25" x14ac:dyDescent="0.3">
      <c r="A10" s="88" t="s">
        <v>45</v>
      </c>
      <c r="B10" s="89" t="s">
        <v>134</v>
      </c>
      <c r="C10" s="90">
        <f>'2015'!C10*1.03</f>
        <v>46255.155127999999</v>
      </c>
      <c r="D10" s="91">
        <f t="shared" si="0"/>
        <v>23.644807733162938</v>
      </c>
      <c r="E10" s="89">
        <v>37.5</v>
      </c>
      <c r="F10" s="92">
        <f t="shared" si="7"/>
        <v>620.75553277607355</v>
      </c>
      <c r="G10" s="92">
        <f t="shared" si="8"/>
        <v>5550.6186153599992</v>
      </c>
      <c r="H10" s="92">
        <f t="shared" si="9"/>
        <v>2883.4591101874839</v>
      </c>
      <c r="I10" s="92">
        <f t="shared" si="10"/>
        <v>351.56932995582054</v>
      </c>
      <c r="J10" s="92">
        <f t="shared" si="11"/>
        <v>9406.4025882793776</v>
      </c>
      <c r="K10" s="93">
        <f t="shared" si="1"/>
        <v>55661.557716279371</v>
      </c>
      <c r="O10" s="88" t="s">
        <v>146</v>
      </c>
      <c r="P10" s="89" t="s">
        <v>137</v>
      </c>
      <c r="Q10" s="90">
        <f>'2015'!Q10*1.03</f>
        <v>54367.984736000006</v>
      </c>
      <c r="R10" s="91">
        <f t="shared" si="12"/>
        <v>27.791941079105431</v>
      </c>
      <c r="S10" s="89">
        <v>37.5</v>
      </c>
      <c r="T10" s="92">
        <f t="shared" si="2"/>
        <v>729.63169699386515</v>
      </c>
      <c r="U10" s="92">
        <f t="shared" si="3"/>
        <v>6524.1581683200002</v>
      </c>
      <c r="V10" s="92">
        <f t="shared" si="4"/>
        <v>3389.1976030722626</v>
      </c>
      <c r="W10" s="92">
        <f t="shared" si="5"/>
        <v>413.23212324745401</v>
      </c>
      <c r="X10" s="92">
        <f t="shared" si="13"/>
        <v>11056.21959163358</v>
      </c>
      <c r="Y10" s="93">
        <f t="shared" si="6"/>
        <v>65424.20432763359</v>
      </c>
    </row>
    <row r="11" spans="1:25" x14ac:dyDescent="0.3">
      <c r="A11" s="88" t="s">
        <v>46</v>
      </c>
      <c r="B11" s="89" t="s">
        <v>134</v>
      </c>
      <c r="C11" s="90">
        <f>'2015'!C11*1.03</f>
        <v>47210.644104000014</v>
      </c>
      <c r="D11" s="91">
        <f t="shared" si="0"/>
        <v>24.133236602683713</v>
      </c>
      <c r="E11" s="89">
        <v>37.5</v>
      </c>
      <c r="F11" s="92">
        <f t="shared" si="7"/>
        <v>633.5784293098161</v>
      </c>
      <c r="G11" s="92">
        <f t="shared" si="8"/>
        <v>5665.2772924800011</v>
      </c>
      <c r="H11" s="92">
        <f t="shared" si="9"/>
        <v>2943.0224904184411</v>
      </c>
      <c r="I11" s="92">
        <f t="shared" si="10"/>
        <v>358.83166899982371</v>
      </c>
      <c r="J11" s="92">
        <f t="shared" si="11"/>
        <v>9600.7098812080803</v>
      </c>
      <c r="K11" s="93">
        <f t="shared" si="1"/>
        <v>56811.353985208101</v>
      </c>
      <c r="O11" s="88" t="s">
        <v>147</v>
      </c>
      <c r="P11" s="89" t="s">
        <v>137</v>
      </c>
      <c r="Q11" s="90">
        <f>'2015'!Q11*1.03</f>
        <v>55193.280063999999</v>
      </c>
      <c r="R11" s="91">
        <f t="shared" si="12"/>
        <v>28.213817285111823</v>
      </c>
      <c r="S11" s="89">
        <v>37.5</v>
      </c>
      <c r="T11" s="92">
        <f t="shared" si="2"/>
        <v>740.70736282208588</v>
      </c>
      <c r="U11" s="92">
        <f t="shared" si="3"/>
        <v>6623.1936076799993</v>
      </c>
      <c r="V11" s="92">
        <f t="shared" si="4"/>
        <v>3440.6449568976145</v>
      </c>
      <c r="W11" s="92">
        <f t="shared" si="5"/>
        <v>419.50490570116557</v>
      </c>
      <c r="X11" s="92">
        <f t="shared" si="13"/>
        <v>11224.050833100866</v>
      </c>
      <c r="Y11" s="93">
        <f t="shared" si="6"/>
        <v>66417.330897100852</v>
      </c>
    </row>
    <row r="12" spans="1:25" x14ac:dyDescent="0.3">
      <c r="A12" s="88" t="s">
        <v>47</v>
      </c>
      <c r="B12" s="89" t="s">
        <v>134</v>
      </c>
      <c r="C12" s="90">
        <f>'2015'!C12*1.03</f>
        <v>48633.94754400001</v>
      </c>
      <c r="D12" s="91">
        <f t="shared" si="0"/>
        <v>24.860803856357833</v>
      </c>
      <c r="E12" s="89">
        <v>37.5</v>
      </c>
      <c r="F12" s="92">
        <f t="shared" si="7"/>
        <v>652.67951075153383</v>
      </c>
      <c r="G12" s="92">
        <f t="shared" si="8"/>
        <v>5836.0737052800014</v>
      </c>
      <c r="H12" s="92">
        <f t="shared" si="9"/>
        <v>3031.748541801735</v>
      </c>
      <c r="I12" s="92">
        <f t="shared" si="10"/>
        <v>369.64970291063656</v>
      </c>
      <c r="J12" s="92">
        <f t="shared" si="11"/>
        <v>9890.1514607439058</v>
      </c>
      <c r="K12" s="93">
        <f t="shared" si="1"/>
        <v>58524.099004743926</v>
      </c>
      <c r="O12" s="88" t="s">
        <v>148</v>
      </c>
      <c r="P12" s="89" t="s">
        <v>137</v>
      </c>
      <c r="Q12" s="90">
        <f>'2015'!Q12*1.03</f>
        <v>56017.472056000006</v>
      </c>
      <c r="R12" s="91">
        <f t="shared" si="12"/>
        <v>28.635129485495213</v>
      </c>
      <c r="S12" s="89">
        <v>37.5</v>
      </c>
      <c r="T12" s="92">
        <f t="shared" si="2"/>
        <v>751.76822161042958</v>
      </c>
      <c r="U12" s="92">
        <f t="shared" si="3"/>
        <v>6722.0966467200005</v>
      </c>
      <c r="V12" s="92">
        <f t="shared" si="4"/>
        <v>3492.0235308381739</v>
      </c>
      <c r="W12" s="92">
        <f t="shared" si="5"/>
        <v>425.76930208207824</v>
      </c>
      <c r="X12" s="92">
        <f t="shared" si="13"/>
        <v>11391.657701250682</v>
      </c>
      <c r="Y12" s="93">
        <f t="shared" si="6"/>
        <v>67409.129757250674</v>
      </c>
    </row>
    <row r="13" spans="1:25" x14ac:dyDescent="0.3">
      <c r="A13" s="88" t="s">
        <v>48</v>
      </c>
      <c r="B13" s="89" t="s">
        <v>134</v>
      </c>
      <c r="C13" s="90">
        <f>'2015'!C13*1.03</f>
        <v>49589.436520000003</v>
      </c>
      <c r="D13" s="91">
        <f t="shared" si="0"/>
        <v>25.349232725878597</v>
      </c>
      <c r="E13" s="89">
        <v>37.5</v>
      </c>
      <c r="F13" s="92">
        <f t="shared" si="7"/>
        <v>665.50240728527615</v>
      </c>
      <c r="G13" s="92">
        <f t="shared" si="8"/>
        <v>5950.7323824000005</v>
      </c>
      <c r="H13" s="92">
        <f t="shared" si="9"/>
        <v>3091.3119220326903</v>
      </c>
      <c r="I13" s="92">
        <f t="shared" si="10"/>
        <v>376.91204195463956</v>
      </c>
      <c r="J13" s="92">
        <f t="shared" si="11"/>
        <v>10084.458753672607</v>
      </c>
      <c r="K13" s="93">
        <f t="shared" si="1"/>
        <v>59673.895273672606</v>
      </c>
      <c r="O13" s="88" t="s">
        <v>149</v>
      </c>
      <c r="P13" s="89" t="s">
        <v>137</v>
      </c>
      <c r="Q13" s="90">
        <f>'2015'!Q13*1.03</f>
        <v>57661.442696000006</v>
      </c>
      <c r="R13" s="91">
        <f t="shared" si="12"/>
        <v>29.475497863769974</v>
      </c>
      <c r="S13" s="89">
        <v>37.5</v>
      </c>
      <c r="T13" s="92">
        <f t="shared" si="2"/>
        <v>773.83071102760732</v>
      </c>
      <c r="U13" s="92">
        <f t="shared" si="3"/>
        <v>6919.3731235200003</v>
      </c>
      <c r="V13" s="92">
        <f t="shared" si="4"/>
        <v>3594.5055591801188</v>
      </c>
      <c r="W13" s="92">
        <f t="shared" si="5"/>
        <v>438.26455055270708</v>
      </c>
      <c r="X13" s="92">
        <f t="shared" si="13"/>
        <v>11725.973944280433</v>
      </c>
      <c r="Y13" s="93">
        <f t="shared" si="6"/>
        <v>69387.41664028044</v>
      </c>
    </row>
    <row r="14" spans="1:25" x14ac:dyDescent="0.3">
      <c r="A14" s="88" t="s">
        <v>49</v>
      </c>
      <c r="B14" s="89" t="s">
        <v>134</v>
      </c>
      <c r="C14" s="90">
        <f>'2015'!C14*1.03</f>
        <v>50301.088240000005</v>
      </c>
      <c r="D14" s="91">
        <f t="shared" si="0"/>
        <v>25.713016352715655</v>
      </c>
      <c r="E14" s="89">
        <v>37.5</v>
      </c>
      <c r="F14" s="92">
        <f t="shared" si="7"/>
        <v>675.05294800613501</v>
      </c>
      <c r="G14" s="92">
        <f t="shared" si="8"/>
        <v>6036.1305888000006</v>
      </c>
      <c r="H14" s="92">
        <f t="shared" si="9"/>
        <v>3135.6749477243379</v>
      </c>
      <c r="I14" s="92">
        <f t="shared" si="10"/>
        <v>382.32105891004608</v>
      </c>
      <c r="J14" s="92">
        <f t="shared" si="11"/>
        <v>10229.179543440519</v>
      </c>
      <c r="K14" s="93">
        <f t="shared" si="1"/>
        <v>60530.267783440526</v>
      </c>
      <c r="O14" s="88" t="s">
        <v>150</v>
      </c>
      <c r="P14" s="89" t="s">
        <v>137</v>
      </c>
      <c r="Q14" s="90">
        <f>'2015'!Q14*1.03</f>
        <v>59310.930016000006</v>
      </c>
      <c r="R14" s="91">
        <f t="shared" si="12"/>
        <v>30.318686270159748</v>
      </c>
      <c r="S14" s="89">
        <v>37.5</v>
      </c>
      <c r="T14" s="92">
        <f t="shared" si="2"/>
        <v>795.96723564417175</v>
      </c>
      <c r="U14" s="92">
        <f t="shared" si="3"/>
        <v>7117.3116019200006</v>
      </c>
      <c r="V14" s="92">
        <f t="shared" si="4"/>
        <v>3697.3314869460301</v>
      </c>
      <c r="W14" s="92">
        <f t="shared" si="5"/>
        <v>450.80172938733131</v>
      </c>
      <c r="X14" s="92">
        <f t="shared" si="13"/>
        <v>12061.412053897533</v>
      </c>
      <c r="Y14" s="93">
        <f t="shared" si="6"/>
        <v>71372.342069897539</v>
      </c>
    </row>
    <row r="15" spans="1:25" x14ac:dyDescent="0.3">
      <c r="A15" s="88" t="s">
        <v>50</v>
      </c>
      <c r="B15" s="89" t="s">
        <v>134</v>
      </c>
      <c r="C15" s="90">
        <f>'2015'!C15*1.03</f>
        <v>51258.783888000005</v>
      </c>
      <c r="D15" s="91">
        <f t="shared" si="0"/>
        <v>26.202573233482433</v>
      </c>
      <c r="E15" s="89">
        <v>37.5</v>
      </c>
      <c r="F15" s="92">
        <f t="shared" si="7"/>
        <v>687.90545861963199</v>
      </c>
      <c r="G15" s="92">
        <f t="shared" si="8"/>
        <v>6151.0540665600001</v>
      </c>
      <c r="H15" s="92">
        <f t="shared" si="9"/>
        <v>3195.3758877248797</v>
      </c>
      <c r="I15" s="92">
        <f t="shared" si="10"/>
        <v>389.60017009964724</v>
      </c>
      <c r="J15" s="92">
        <f t="shared" si="11"/>
        <v>10423.935583004159</v>
      </c>
      <c r="K15" s="93">
        <f t="shared" si="1"/>
        <v>61682.719471004159</v>
      </c>
      <c r="O15" s="88" t="s">
        <v>151</v>
      </c>
      <c r="P15" s="89" t="s">
        <v>137</v>
      </c>
      <c r="Q15" s="90">
        <f>'2015'!Q15*1.03</f>
        <v>60958.210663999998</v>
      </c>
      <c r="R15" s="91">
        <f t="shared" si="12"/>
        <v>31.16074666530351</v>
      </c>
      <c r="S15" s="89">
        <v>37.5</v>
      </c>
      <c r="T15" s="92">
        <f t="shared" si="2"/>
        <v>818.07414618098164</v>
      </c>
      <c r="U15" s="92">
        <f t="shared" si="3"/>
        <v>7314.9852796799996</v>
      </c>
      <c r="V15" s="92">
        <f t="shared" si="4"/>
        <v>3800.0198549423535</v>
      </c>
      <c r="W15" s="92">
        <f t="shared" si="5"/>
        <v>463.32213607635731</v>
      </c>
      <c r="X15" s="92">
        <f t="shared" si="13"/>
        <v>12396.401416879693</v>
      </c>
      <c r="Y15" s="93">
        <f t="shared" si="6"/>
        <v>73354.612080879684</v>
      </c>
    </row>
    <row r="16" spans="1:25" x14ac:dyDescent="0.3">
      <c r="A16" s="88" t="s">
        <v>51</v>
      </c>
      <c r="B16" s="89" t="s">
        <v>134</v>
      </c>
      <c r="C16" s="90">
        <f>'2015'!C16*1.03</f>
        <v>52695.327360000003</v>
      </c>
      <c r="D16" s="91">
        <f t="shared" si="0"/>
        <v>26.936908554632591</v>
      </c>
      <c r="E16" s="89">
        <v>37.5</v>
      </c>
      <c r="F16" s="92">
        <f t="shared" si="7"/>
        <v>707.18422453987739</v>
      </c>
      <c r="G16" s="92">
        <f t="shared" si="8"/>
        <v>6323.4392832000003</v>
      </c>
      <c r="H16" s="92">
        <f t="shared" si="9"/>
        <v>3284.9272977256937</v>
      </c>
      <c r="I16" s="92">
        <f t="shared" si="10"/>
        <v>400.51883688404911</v>
      </c>
      <c r="J16" s="92">
        <f t="shared" si="11"/>
        <v>10716.069642349621</v>
      </c>
      <c r="K16" s="93">
        <f t="shared" si="1"/>
        <v>63411.397002349622</v>
      </c>
      <c r="O16" s="88" t="s">
        <v>152</v>
      </c>
      <c r="P16" s="89" t="s">
        <v>137</v>
      </c>
      <c r="Q16" s="90">
        <f>'2015'!Q16*1.03</f>
        <v>62603.284639999998</v>
      </c>
      <c r="R16" s="91">
        <f t="shared" si="12"/>
        <v>32.001679049201279</v>
      </c>
      <c r="S16" s="89">
        <v>37.5</v>
      </c>
      <c r="T16" s="92">
        <f t="shared" si="2"/>
        <v>840.15144263803677</v>
      </c>
      <c r="U16" s="92">
        <f t="shared" si="3"/>
        <v>7512.3941567999991</v>
      </c>
      <c r="V16" s="92">
        <f t="shared" si="4"/>
        <v>3902.5706631690919</v>
      </c>
      <c r="W16" s="92">
        <f t="shared" si="5"/>
        <v>475.82577061978526</v>
      </c>
      <c r="X16" s="92">
        <f t="shared" si="13"/>
        <v>12730.942033226913</v>
      </c>
      <c r="Y16" s="93">
        <f t="shared" si="6"/>
        <v>75334.22667322692</v>
      </c>
    </row>
    <row r="17" spans="1:25" x14ac:dyDescent="0.3">
      <c r="A17" s="88" t="s">
        <v>52</v>
      </c>
      <c r="B17" s="89" t="s">
        <v>134</v>
      </c>
      <c r="C17" s="90">
        <f>'2015'!C17*1.03</f>
        <v>54129.66416</v>
      </c>
      <c r="D17" s="91">
        <f t="shared" si="0"/>
        <v>27.670115864536747</v>
      </c>
      <c r="E17" s="89">
        <v>37.5</v>
      </c>
      <c r="F17" s="92">
        <f t="shared" si="7"/>
        <v>726.43337638036803</v>
      </c>
      <c r="G17" s="92">
        <f t="shared" si="8"/>
        <v>6495.5596992000001</v>
      </c>
      <c r="H17" s="92">
        <f t="shared" si="9"/>
        <v>3374.3411479569199</v>
      </c>
      <c r="I17" s="92">
        <f t="shared" si="10"/>
        <v>411.42073152285275</v>
      </c>
      <c r="J17" s="92">
        <f t="shared" si="11"/>
        <v>11007.75495506014</v>
      </c>
      <c r="K17" s="93">
        <f t="shared" si="1"/>
        <v>65137.41911506014</v>
      </c>
      <c r="O17" s="88" t="s">
        <v>153</v>
      </c>
      <c r="P17" s="89" t="s">
        <v>137</v>
      </c>
      <c r="Q17" s="90">
        <f>'2015'!Q17*1.03</f>
        <v>64382.965608000006</v>
      </c>
      <c r="R17" s="91">
        <f t="shared" si="12"/>
        <v>32.911420119105436</v>
      </c>
      <c r="S17" s="89">
        <v>37.5</v>
      </c>
      <c r="T17" s="92">
        <f t="shared" si="2"/>
        <v>864.0351979601229</v>
      </c>
      <c r="U17" s="92">
        <f t="shared" si="3"/>
        <v>7725.9558729600003</v>
      </c>
      <c r="V17" s="92">
        <f t="shared" si="4"/>
        <v>4013.5126173406074</v>
      </c>
      <c r="W17" s="92">
        <f t="shared" si="5"/>
        <v>489.35250604470099</v>
      </c>
      <c r="X17" s="92">
        <f t="shared" si="13"/>
        <v>13092.856194305432</v>
      </c>
      <c r="Y17" s="93">
        <f t="shared" si="6"/>
        <v>77475.821802305436</v>
      </c>
    </row>
    <row r="18" spans="1:25" x14ac:dyDescent="0.3">
      <c r="A18" s="88" t="s">
        <v>53</v>
      </c>
      <c r="B18" s="89" t="s">
        <v>134</v>
      </c>
      <c r="C18" s="90">
        <f>'2015'!C18*1.03</f>
        <v>55567.310968000013</v>
      </c>
      <c r="D18" s="91">
        <f t="shared" si="0"/>
        <v>28.405015191309911</v>
      </c>
      <c r="E18" s="89">
        <v>37.5</v>
      </c>
      <c r="F18" s="92">
        <f t="shared" si="7"/>
        <v>745.72694934049093</v>
      </c>
      <c r="G18" s="92">
        <f t="shared" si="8"/>
        <v>6668.0773161600009</v>
      </c>
      <c r="H18" s="92">
        <f t="shared" si="9"/>
        <v>3463.9613378425279</v>
      </c>
      <c r="I18" s="92">
        <f t="shared" si="10"/>
        <v>422.34778438005372</v>
      </c>
      <c r="J18" s="92">
        <f t="shared" si="11"/>
        <v>11300.113387723073</v>
      </c>
      <c r="K18" s="93">
        <f t="shared" si="1"/>
        <v>66867.42435572308</v>
      </c>
      <c r="O18" s="88" t="s">
        <v>154</v>
      </c>
      <c r="P18" s="89" t="s">
        <v>137</v>
      </c>
      <c r="Q18" s="90">
        <f>'2015'!Q18*1.03</f>
        <v>66183.609960000002</v>
      </c>
      <c r="R18" s="91">
        <f t="shared" si="12"/>
        <v>33.831877295846645</v>
      </c>
      <c r="S18" s="89">
        <v>37.5</v>
      </c>
      <c r="T18" s="92">
        <f t="shared" si="2"/>
        <v>888.20028703987737</v>
      </c>
      <c r="U18" s="92">
        <f t="shared" si="3"/>
        <v>7942.0331951999997</v>
      </c>
      <c r="V18" s="92">
        <f t="shared" si="4"/>
        <v>4125.7613893231928</v>
      </c>
      <c r="W18" s="92">
        <f t="shared" si="5"/>
        <v>503.03857685279905</v>
      </c>
      <c r="X18" s="92">
        <f t="shared" si="13"/>
        <v>13459.03344841587</v>
      </c>
      <c r="Y18" s="93">
        <f t="shared" si="6"/>
        <v>79642.643408415854</v>
      </c>
    </row>
    <row r="19" spans="1:25" x14ac:dyDescent="0.3">
      <c r="A19" s="88" t="s">
        <v>54</v>
      </c>
      <c r="B19" s="89" t="s">
        <v>134</v>
      </c>
      <c r="C19" s="90">
        <f>'2015'!C19*1.03</f>
        <v>57001.64776800001</v>
      </c>
      <c r="D19" s="91">
        <f t="shared" si="0"/>
        <v>29.138222501214059</v>
      </c>
      <c r="E19" s="89">
        <v>37.5</v>
      </c>
      <c r="F19" s="92">
        <f t="shared" si="7"/>
        <v>764.9761011809818</v>
      </c>
      <c r="G19" s="92">
        <f t="shared" si="8"/>
        <v>6840.1977321600007</v>
      </c>
      <c r="H19" s="92">
        <f t="shared" si="9"/>
        <v>3553.3751880737545</v>
      </c>
      <c r="I19" s="92">
        <f t="shared" si="10"/>
        <v>433.24967901885742</v>
      </c>
      <c r="J19" s="92">
        <f t="shared" si="11"/>
        <v>11591.798700433594</v>
      </c>
      <c r="K19" s="93">
        <f t="shared" si="1"/>
        <v>68593.446468433598</v>
      </c>
      <c r="O19" s="88" t="s">
        <v>155</v>
      </c>
      <c r="P19" s="89" t="s">
        <v>137</v>
      </c>
      <c r="Q19" s="90">
        <f>'2015'!Q19*1.03</f>
        <v>67965.497600000002</v>
      </c>
      <c r="R19" s="91">
        <f t="shared" si="12"/>
        <v>34.742746376996806</v>
      </c>
      <c r="S19" s="89">
        <v>37.5</v>
      </c>
      <c r="T19" s="92">
        <f t="shared" si="2"/>
        <v>912.11365644171781</v>
      </c>
      <c r="U19" s="92">
        <f t="shared" si="3"/>
        <v>8155.8597120000004</v>
      </c>
      <c r="V19" s="92">
        <f t="shared" si="4"/>
        <v>4236.8409032642949</v>
      </c>
      <c r="W19" s="92">
        <f t="shared" si="5"/>
        <v>516.58208442331295</v>
      </c>
      <c r="X19" s="92">
        <f t="shared" si="13"/>
        <v>13821.396356129328</v>
      </c>
      <c r="Y19" s="93">
        <f t="shared" si="6"/>
        <v>81786.893956129337</v>
      </c>
    </row>
    <row r="20" spans="1:25" x14ac:dyDescent="0.3">
      <c r="A20" s="88" t="s">
        <v>55</v>
      </c>
      <c r="B20" s="89" t="s">
        <v>134</v>
      </c>
      <c r="C20" s="90">
        <f>'2015'!C20*1.03</f>
        <v>59393.680216000008</v>
      </c>
      <c r="D20" s="91">
        <f t="shared" si="0"/>
        <v>30.360986691884985</v>
      </c>
      <c r="E20" s="89">
        <v>37.5</v>
      </c>
      <c r="F20" s="92">
        <f t="shared" si="7"/>
        <v>797.07776363496941</v>
      </c>
      <c r="G20" s="92">
        <f t="shared" si="8"/>
        <v>7127.2416259200008</v>
      </c>
      <c r="H20" s="92">
        <f t="shared" si="9"/>
        <v>3702.4899783055234</v>
      </c>
      <c r="I20" s="92">
        <f t="shared" si="10"/>
        <v>451.43068484726228</v>
      </c>
      <c r="J20" s="92">
        <f t="shared" si="11"/>
        <v>12078.240052707755</v>
      </c>
      <c r="K20" s="93">
        <f t="shared" si="1"/>
        <v>71471.920268707763</v>
      </c>
      <c r="O20" s="88" t="s">
        <v>156</v>
      </c>
      <c r="P20" s="89" t="s">
        <v>137</v>
      </c>
      <c r="Q20" s="90">
        <f>'2015'!Q20*1.03</f>
        <v>69139.447104000006</v>
      </c>
      <c r="R20" s="91">
        <f t="shared" si="12"/>
        <v>35.342848359872207</v>
      </c>
      <c r="S20" s="89">
        <v>37.5</v>
      </c>
      <c r="T20" s="92">
        <f t="shared" si="2"/>
        <v>927.86834687116584</v>
      </c>
      <c r="U20" s="92">
        <f t="shared" si="3"/>
        <v>8296.7336524800012</v>
      </c>
      <c r="V20" s="92">
        <f t="shared" si="4"/>
        <v>4310.0227006843152</v>
      </c>
      <c r="W20" s="92">
        <f t="shared" si="5"/>
        <v>525.50486588153376</v>
      </c>
      <c r="X20" s="92">
        <f t="shared" si="13"/>
        <v>14060.129565917015</v>
      </c>
      <c r="Y20" s="93">
        <f t="shared" si="6"/>
        <v>83199.576669917034</v>
      </c>
    </row>
    <row r="21" spans="1:25" x14ac:dyDescent="0.3">
      <c r="A21" s="88" t="s">
        <v>56</v>
      </c>
      <c r="B21" s="89" t="s">
        <v>134</v>
      </c>
      <c r="C21" s="90">
        <f>'2015'!C21*1.03</f>
        <v>60831.327024000006</v>
      </c>
      <c r="D21" s="91">
        <f t="shared" si="0"/>
        <v>31.095886018658152</v>
      </c>
      <c r="E21" s="89">
        <v>37.5</v>
      </c>
      <c r="F21" s="92">
        <f t="shared" si="7"/>
        <v>816.3713365950922</v>
      </c>
      <c r="G21" s="92">
        <f t="shared" si="8"/>
        <v>7299.7592428800008</v>
      </c>
      <c r="H21" s="92">
        <f t="shared" si="9"/>
        <v>3792.11016819113</v>
      </c>
      <c r="I21" s="92">
        <f t="shared" si="10"/>
        <v>462.3577377044632</v>
      </c>
      <c r="J21" s="92">
        <f t="shared" si="11"/>
        <v>12370.598485370687</v>
      </c>
      <c r="K21" s="93">
        <f t="shared" si="1"/>
        <v>73201.925509370674</v>
      </c>
      <c r="O21" s="88" t="s">
        <v>157</v>
      </c>
      <c r="P21" s="89" t="s">
        <v>137</v>
      </c>
      <c r="Q21" s="90">
        <f>'2015'!Q21*1.03</f>
        <v>70313.39660800001</v>
      </c>
      <c r="R21" s="91">
        <f t="shared" si="12"/>
        <v>35.942950342747608</v>
      </c>
      <c r="S21" s="89">
        <v>37.5</v>
      </c>
      <c r="T21" s="92">
        <f t="shared" si="2"/>
        <v>943.62303730061353</v>
      </c>
      <c r="U21" s="92">
        <f t="shared" si="3"/>
        <v>8437.6075929600011</v>
      </c>
      <c r="V21" s="92">
        <f t="shared" si="4"/>
        <v>4383.2044981043346</v>
      </c>
      <c r="W21" s="92">
        <f t="shared" si="5"/>
        <v>534.42764733975469</v>
      </c>
      <c r="X21" s="92">
        <f t="shared" si="13"/>
        <v>14298.862775704703</v>
      </c>
      <c r="Y21" s="93">
        <f t="shared" si="6"/>
        <v>84612.259383704702</v>
      </c>
    </row>
    <row r="22" spans="1:25" x14ac:dyDescent="0.3">
      <c r="A22" s="88" t="s">
        <v>57</v>
      </c>
      <c r="B22" s="89" t="s">
        <v>134</v>
      </c>
      <c r="C22" s="90">
        <f>'2015'!C22*1.03</f>
        <v>62025.136576000004</v>
      </c>
      <c r="D22" s="91">
        <f t="shared" si="0"/>
        <v>31.7061401027476</v>
      </c>
      <c r="E22" s="89">
        <v>37.5</v>
      </c>
      <c r="F22" s="92">
        <f t="shared" si="7"/>
        <v>832.3925537423313</v>
      </c>
      <c r="G22" s="92">
        <f t="shared" si="8"/>
        <v>7443.01638912</v>
      </c>
      <c r="H22" s="92">
        <f t="shared" si="9"/>
        <v>3866.5300035374289</v>
      </c>
      <c r="I22" s="92">
        <f t="shared" si="10"/>
        <v>471.43146847306753</v>
      </c>
      <c r="J22" s="92">
        <f t="shared" si="11"/>
        <v>12613.370414872828</v>
      </c>
      <c r="K22" s="93">
        <f t="shared" si="1"/>
        <v>74638.506990872833</v>
      </c>
      <c r="O22" s="88" t="s">
        <v>158</v>
      </c>
      <c r="P22" s="89" t="s">
        <v>137</v>
      </c>
      <c r="Q22" s="90">
        <f>'2015'!Q22*1.03</f>
        <v>72644.745576000001</v>
      </c>
      <c r="R22" s="91">
        <f t="shared" si="12"/>
        <v>37.134694224153357</v>
      </c>
      <c r="S22" s="89">
        <v>37.5</v>
      </c>
      <c r="T22" s="92">
        <f t="shared" si="2"/>
        <v>974.91031256134977</v>
      </c>
      <c r="U22" s="92">
        <f t="shared" si="3"/>
        <v>8717.3694691199998</v>
      </c>
      <c r="V22" s="92">
        <f t="shared" si="4"/>
        <v>4528.5363946724747</v>
      </c>
      <c r="W22" s="92">
        <f t="shared" si="5"/>
        <v>552.14741916421008</v>
      </c>
      <c r="X22" s="92">
        <f t="shared" si="13"/>
        <v>14772.963595518033</v>
      </c>
      <c r="Y22" s="93">
        <f t="shared" si="6"/>
        <v>87417.709171518029</v>
      </c>
    </row>
    <row r="23" spans="1:25" x14ac:dyDescent="0.3">
      <c r="A23" s="88" t="s">
        <v>58</v>
      </c>
      <c r="B23" s="89" t="s">
        <v>134</v>
      </c>
      <c r="C23" s="90">
        <f>'2015'!C23*1.03</f>
        <v>63221.152800000003</v>
      </c>
      <c r="D23" s="91">
        <f t="shared" si="0"/>
        <v>32.317522198083068</v>
      </c>
      <c r="E23" s="89">
        <v>37.5</v>
      </c>
      <c r="F23" s="92">
        <f t="shared" si="7"/>
        <v>848.44338496932528</v>
      </c>
      <c r="G23" s="92">
        <f t="shared" si="8"/>
        <v>7586.5383360000005</v>
      </c>
      <c r="H23" s="92">
        <f t="shared" si="9"/>
        <v>3941.0873986533129</v>
      </c>
      <c r="I23" s="92">
        <f t="shared" si="10"/>
        <v>480.52197138726996</v>
      </c>
      <c r="J23" s="92">
        <f t="shared" si="11"/>
        <v>12856.59109100991</v>
      </c>
      <c r="K23" s="93">
        <f t="shared" si="1"/>
        <v>76077.743891009901</v>
      </c>
      <c r="O23" s="88" t="s">
        <v>159</v>
      </c>
      <c r="P23" s="89" t="s">
        <v>137</v>
      </c>
      <c r="Q23" s="90">
        <f>'2015'!Q23*1.03</f>
        <v>74971.681200000006</v>
      </c>
      <c r="R23" s="91">
        <f t="shared" si="12"/>
        <v>38.3241820830671</v>
      </c>
      <c r="S23" s="89">
        <v>37.5</v>
      </c>
      <c r="T23" s="92">
        <f t="shared" si="2"/>
        <v>1006.1383596625768</v>
      </c>
      <c r="U23" s="92">
        <f t="shared" si="3"/>
        <v>8996.6017439999996</v>
      </c>
      <c r="V23" s="92">
        <f t="shared" si="4"/>
        <v>4673.5931717014428</v>
      </c>
      <c r="W23" s="92">
        <f t="shared" si="5"/>
        <v>569.83364669746936</v>
      </c>
      <c r="X23" s="92">
        <f t="shared" si="13"/>
        <v>15246.166922061488</v>
      </c>
      <c r="Y23" s="93">
        <f t="shared" si="6"/>
        <v>90217.848122061507</v>
      </c>
    </row>
    <row r="24" spans="1:25" x14ac:dyDescent="0.3">
      <c r="A24" s="88" t="s">
        <v>59</v>
      </c>
      <c r="B24" s="89" t="s">
        <v>134</v>
      </c>
      <c r="C24" s="90">
        <f>'2015'!C24*1.03</f>
        <v>64179.951784000012</v>
      </c>
      <c r="D24" s="91">
        <f t="shared" si="0"/>
        <v>32.807643084472851</v>
      </c>
      <c r="E24" s="89">
        <v>37.5</v>
      </c>
      <c r="F24" s="92">
        <f t="shared" si="7"/>
        <v>861.31070262269964</v>
      </c>
      <c r="G24" s="92">
        <f t="shared" si="8"/>
        <v>7701.5942140800007</v>
      </c>
      <c r="H24" s="92">
        <f t="shared" si="9"/>
        <v>4000.8571185386495</v>
      </c>
      <c r="I24" s="92">
        <f t="shared" si="10"/>
        <v>487.80946864967035</v>
      </c>
      <c r="J24" s="92">
        <f t="shared" si="11"/>
        <v>13051.57150389102</v>
      </c>
      <c r="K24" s="93">
        <f t="shared" si="1"/>
        <v>77231.523287891046</v>
      </c>
      <c r="O24" s="88" t="s">
        <v>160</v>
      </c>
      <c r="P24" s="89" t="s">
        <v>137</v>
      </c>
      <c r="Q24" s="90">
        <f>'2015'!Q24*1.03</f>
        <v>77322.890216</v>
      </c>
      <c r="R24" s="91">
        <f t="shared" si="12"/>
        <v>39.526078065686903</v>
      </c>
      <c r="S24" s="89">
        <v>37.5</v>
      </c>
      <c r="T24" s="92">
        <f t="shared" si="2"/>
        <v>1037.6921616411043</v>
      </c>
      <c r="U24" s="92">
        <f t="shared" si="3"/>
        <v>9278.7468259199995</v>
      </c>
      <c r="V24" s="92">
        <f t="shared" si="4"/>
        <v>4820.1631061958606</v>
      </c>
      <c r="W24" s="92">
        <f t="shared" si="5"/>
        <v>587.70436783230821</v>
      </c>
      <c r="X24" s="92">
        <f t="shared" si="13"/>
        <v>15724.306461589271</v>
      </c>
      <c r="Y24" s="93">
        <f t="shared" si="6"/>
        <v>93047.196677589265</v>
      </c>
    </row>
    <row r="25" spans="1:25" x14ac:dyDescent="0.3">
      <c r="A25" s="88" t="s">
        <v>60</v>
      </c>
      <c r="B25" s="89" t="s">
        <v>134</v>
      </c>
      <c r="C25" s="90">
        <f>'2015'!C25*1.03</f>
        <v>66092.033072000006</v>
      </c>
      <c r="D25" s="91">
        <f t="shared" si="0"/>
        <v>33.785064829137376</v>
      </c>
      <c r="E25" s="89">
        <v>37.5</v>
      </c>
      <c r="F25" s="92">
        <f t="shared" si="7"/>
        <v>886.97130273006155</v>
      </c>
      <c r="G25" s="92">
        <f t="shared" si="8"/>
        <v>7931.0439686400005</v>
      </c>
      <c r="H25" s="92">
        <f t="shared" si="9"/>
        <v>4120.0526588853536</v>
      </c>
      <c r="I25" s="92">
        <f t="shared" si="10"/>
        <v>502.34253281047546</v>
      </c>
      <c r="J25" s="92">
        <f t="shared" si="11"/>
        <v>13440.410463065891</v>
      </c>
      <c r="K25" s="93">
        <f t="shared" si="1"/>
        <v>79532.443535065904</v>
      </c>
      <c r="O25" s="88" t="s">
        <v>161</v>
      </c>
      <c r="P25" s="89" t="s">
        <v>137</v>
      </c>
      <c r="Q25" s="90">
        <f>'2015'!Q25*1.03</f>
        <v>82441.265920000005</v>
      </c>
      <c r="R25" s="91">
        <f t="shared" si="12"/>
        <v>42.142500150798725</v>
      </c>
      <c r="S25" s="89">
        <v>37.5</v>
      </c>
      <c r="T25" s="92">
        <f t="shared" si="2"/>
        <v>1106.3820196319018</v>
      </c>
      <c r="U25" s="92">
        <f t="shared" si="3"/>
        <v>9892.951910400001</v>
      </c>
      <c r="V25" s="92">
        <f t="shared" si="4"/>
        <v>5139.2329917517554</v>
      </c>
      <c r="W25" s="92">
        <f t="shared" si="5"/>
        <v>626.6073595472393</v>
      </c>
      <c r="X25" s="92">
        <f t="shared" si="13"/>
        <v>16765.174281330899</v>
      </c>
      <c r="Y25" s="93">
        <f t="shared" si="6"/>
        <v>99206.440201330901</v>
      </c>
    </row>
    <row r="26" spans="1:25" x14ac:dyDescent="0.3">
      <c r="A26" s="88" t="s">
        <v>61</v>
      </c>
      <c r="B26" s="89" t="s">
        <v>134</v>
      </c>
      <c r="C26" s="90">
        <f>'2015'!C26*1.03</f>
        <v>68487.375528000004</v>
      </c>
      <c r="D26" s="91">
        <f t="shared" si="0"/>
        <v>35.00952103667732</v>
      </c>
      <c r="E26" s="89">
        <v>37.5</v>
      </c>
      <c r="F26" s="92">
        <f t="shared" si="7"/>
        <v>919.11738630368109</v>
      </c>
      <c r="G26" s="92">
        <f t="shared" si="8"/>
        <v>8218.4850633599999</v>
      </c>
      <c r="H26" s="92">
        <f t="shared" si="9"/>
        <v>4269.3737887715024</v>
      </c>
      <c r="I26" s="92">
        <f t="shared" si="10"/>
        <v>520.5486968572776</v>
      </c>
      <c r="J26" s="92">
        <f t="shared" si="11"/>
        <v>13927.524935292462</v>
      </c>
      <c r="K26" s="93">
        <f t="shared" si="1"/>
        <v>82414.900463292463</v>
      </c>
      <c r="O26" s="88" t="s">
        <v>162</v>
      </c>
      <c r="P26" s="89" t="s">
        <v>137</v>
      </c>
      <c r="Q26" s="90">
        <f>'2015'!Q26*1.03</f>
        <v>85208.432608000017</v>
      </c>
      <c r="R26" s="91">
        <f t="shared" si="12"/>
        <v>43.557026253290744</v>
      </c>
      <c r="S26" s="89">
        <v>37.5</v>
      </c>
      <c r="T26" s="92">
        <f t="shared" si="2"/>
        <v>1143.5180756441721</v>
      </c>
      <c r="U26" s="92">
        <f t="shared" si="3"/>
        <v>10225.011912960003</v>
      </c>
      <c r="V26" s="92">
        <f t="shared" si="4"/>
        <v>5311.7329428132307</v>
      </c>
      <c r="W26" s="92">
        <f t="shared" si="5"/>
        <v>647.63963012733143</v>
      </c>
      <c r="X26" s="92">
        <f t="shared" si="13"/>
        <v>17327.902561544735</v>
      </c>
      <c r="Y26" s="93">
        <f t="shared" si="6"/>
        <v>102536.33516954476</v>
      </c>
    </row>
    <row r="27" spans="1:25" x14ac:dyDescent="0.3">
      <c r="A27" s="88" t="s">
        <v>62</v>
      </c>
      <c r="B27" s="89" t="s">
        <v>134</v>
      </c>
      <c r="C27" s="90">
        <f>'2015'!C27*1.03</f>
        <v>71360.462471999999</v>
      </c>
      <c r="D27" s="91">
        <f t="shared" si="0"/>
        <v>36.478191678977637</v>
      </c>
      <c r="E27" s="89">
        <v>37.5</v>
      </c>
      <c r="F27" s="92">
        <f t="shared" si="7"/>
        <v>957.67491814417167</v>
      </c>
      <c r="G27" s="92">
        <f t="shared" si="8"/>
        <v>8563.2554966400003</v>
      </c>
      <c r="H27" s="92">
        <f t="shared" si="9"/>
        <v>4448.4766087731296</v>
      </c>
      <c r="I27" s="92">
        <f t="shared" si="10"/>
        <v>542.38603042608122</v>
      </c>
      <c r="J27" s="92">
        <f t="shared" si="11"/>
        <v>14511.793053983383</v>
      </c>
      <c r="K27" s="93">
        <f t="shared" si="1"/>
        <v>85872.255525983375</v>
      </c>
      <c r="O27" s="88" t="s">
        <v>163</v>
      </c>
      <c r="P27" s="89" t="s">
        <v>137</v>
      </c>
      <c r="Q27" s="90">
        <f>'2015'!Q27*1.03</f>
        <v>87997.666016000003</v>
      </c>
      <c r="R27" s="91">
        <f t="shared" si="12"/>
        <v>44.982832468242819</v>
      </c>
      <c r="S27" s="89">
        <v>37.5</v>
      </c>
      <c r="T27" s="92">
        <f t="shared" si="2"/>
        <v>1180.9502724539877</v>
      </c>
      <c r="U27" s="92">
        <f t="shared" si="3"/>
        <v>10559.719921919999</v>
      </c>
      <c r="V27" s="92">
        <f t="shared" si="4"/>
        <v>5485.6084915705696</v>
      </c>
      <c r="W27" s="92">
        <f t="shared" si="5"/>
        <v>668.8396221634049</v>
      </c>
      <c r="X27" s="92">
        <f t="shared" si="13"/>
        <v>17895.118308107962</v>
      </c>
      <c r="Y27" s="93">
        <f t="shared" si="6"/>
        <v>105892.78432410797</v>
      </c>
    </row>
    <row r="28" spans="1:25" x14ac:dyDescent="0.3">
      <c r="A28" s="88" t="s">
        <v>63</v>
      </c>
      <c r="B28" s="89" t="s">
        <v>134</v>
      </c>
      <c r="C28" s="90">
        <f>'2015'!C28*1.03</f>
        <v>73750.288248000012</v>
      </c>
      <c r="D28" s="91">
        <f t="shared" si="0"/>
        <v>37.699827858402564</v>
      </c>
      <c r="E28" s="89">
        <v>37.5</v>
      </c>
      <c r="F28" s="92">
        <f t="shared" si="7"/>
        <v>989.74696651840497</v>
      </c>
      <c r="G28" s="92">
        <f t="shared" si="8"/>
        <v>8850.0345897600018</v>
      </c>
      <c r="H28" s="92">
        <f t="shared" si="9"/>
        <v>4597.4538392353134</v>
      </c>
      <c r="I28" s="92">
        <f t="shared" si="10"/>
        <v>560.55026410888809</v>
      </c>
      <c r="J28" s="92">
        <f t="shared" si="11"/>
        <v>14997.785659622608</v>
      </c>
      <c r="K28" s="93">
        <f t="shared" si="1"/>
        <v>88748.073907622616</v>
      </c>
      <c r="O28" s="88" t="s">
        <v>164</v>
      </c>
      <c r="P28" s="89" t="s">
        <v>137</v>
      </c>
      <c r="Q28" s="90">
        <f>'2015'!Q28*1.03</f>
        <v>89249.952376000016</v>
      </c>
      <c r="R28" s="91">
        <f t="shared" si="12"/>
        <v>45.622978850351444</v>
      </c>
      <c r="S28" s="89">
        <v>37.5</v>
      </c>
      <c r="T28" s="92">
        <f t="shared" si="2"/>
        <v>1197.7562627147242</v>
      </c>
      <c r="U28" s="92">
        <f t="shared" si="3"/>
        <v>10709.994285120001</v>
      </c>
      <c r="V28" s="92">
        <f t="shared" si="4"/>
        <v>5563.6736608109113</v>
      </c>
      <c r="W28" s="92">
        <f t="shared" si="5"/>
        <v>678.35781479036052</v>
      </c>
      <c r="X28" s="92">
        <f t="shared" si="13"/>
        <v>18149.782023435997</v>
      </c>
      <c r="Y28" s="93">
        <f t="shared" si="6"/>
        <v>107399.73439943601</v>
      </c>
    </row>
    <row r="29" spans="1:25" x14ac:dyDescent="0.3">
      <c r="A29" s="88" t="s">
        <v>64</v>
      </c>
      <c r="B29" s="89" t="s">
        <v>134</v>
      </c>
      <c r="C29" s="90">
        <f>'2015'!C29*1.03</f>
        <v>75185.728384000016</v>
      </c>
      <c r="D29" s="91">
        <f t="shared" si="0"/>
        <v>38.433599173929721</v>
      </c>
      <c r="E29" s="89">
        <v>37.5</v>
      </c>
      <c r="F29" s="92">
        <f t="shared" si="7"/>
        <v>1009.0109253987732</v>
      </c>
      <c r="G29" s="92">
        <f t="shared" si="8"/>
        <v>9022.2874060800023</v>
      </c>
      <c r="H29" s="92">
        <f t="shared" si="9"/>
        <v>4686.9364693513344</v>
      </c>
      <c r="I29" s="92">
        <f t="shared" si="10"/>
        <v>571.4605448204909</v>
      </c>
      <c r="J29" s="92">
        <f t="shared" si="11"/>
        <v>15289.695345650602</v>
      </c>
      <c r="K29" s="93">
        <f t="shared" si="1"/>
        <v>90475.423729650633</v>
      </c>
      <c r="O29" s="88" t="s">
        <v>165</v>
      </c>
      <c r="P29" s="89" t="s">
        <v>137</v>
      </c>
      <c r="Q29" s="90">
        <f>'2015'!Q29*1.03</f>
        <v>90503.342072000014</v>
      </c>
      <c r="R29" s="91">
        <f t="shared" si="12"/>
        <v>46.263689238083074</v>
      </c>
      <c r="S29" s="89">
        <v>37.5</v>
      </c>
      <c r="T29" s="92">
        <f t="shared" si="2"/>
        <v>1214.5770600153376</v>
      </c>
      <c r="U29" s="92">
        <f t="shared" si="3"/>
        <v>10860.401048640002</v>
      </c>
      <c r="V29" s="92">
        <f t="shared" si="4"/>
        <v>5641.8076099360442</v>
      </c>
      <c r="W29" s="92">
        <f t="shared" si="5"/>
        <v>687.88439349011503</v>
      </c>
      <c r="X29" s="92">
        <f t="shared" si="13"/>
        <v>18404.670112081498</v>
      </c>
      <c r="Y29" s="93">
        <f t="shared" si="6"/>
        <v>108908.01218408151</v>
      </c>
    </row>
    <row r="30" spans="1:25" x14ac:dyDescent="0.3">
      <c r="A30" s="88" t="s">
        <v>65</v>
      </c>
      <c r="B30" s="89" t="s">
        <v>134</v>
      </c>
      <c r="C30" s="90">
        <f>'2015'!C30*1.03</f>
        <v>76620.065184000006</v>
      </c>
      <c r="D30" s="91">
        <f t="shared" si="0"/>
        <v>39.166806483833867</v>
      </c>
      <c r="E30" s="89">
        <v>37.5</v>
      </c>
      <c r="F30" s="92">
        <f t="shared" si="7"/>
        <v>1028.2600772392639</v>
      </c>
      <c r="G30" s="92">
        <f t="shared" si="8"/>
        <v>9194.4078220800002</v>
      </c>
      <c r="H30" s="92">
        <f t="shared" si="9"/>
        <v>4776.3503195825597</v>
      </c>
      <c r="I30" s="92">
        <f t="shared" si="10"/>
        <v>582.36243945929448</v>
      </c>
      <c r="J30" s="92">
        <f t="shared" si="11"/>
        <v>15581.380658361119</v>
      </c>
      <c r="K30" s="93">
        <f t="shared" si="1"/>
        <v>92201.445842361121</v>
      </c>
      <c r="O30" s="88" t="s">
        <v>166</v>
      </c>
      <c r="P30" s="89" t="s">
        <v>137</v>
      </c>
      <c r="Q30" s="90">
        <f>'2015'!Q30*1.03</f>
        <v>93005.70812000001</v>
      </c>
      <c r="R30" s="91">
        <f t="shared" si="12"/>
        <v>47.542853991054315</v>
      </c>
      <c r="S30" s="89">
        <v>37.5</v>
      </c>
      <c r="T30" s="92">
        <f t="shared" si="2"/>
        <v>1248.1594264570554</v>
      </c>
      <c r="U30" s="92">
        <f t="shared" si="3"/>
        <v>11160.684974400001</v>
      </c>
      <c r="V30" s="92">
        <f t="shared" si="4"/>
        <v>5797.8003886471388</v>
      </c>
      <c r="W30" s="92">
        <f t="shared" si="5"/>
        <v>706.90400659842794</v>
      </c>
      <c r="X30" s="92">
        <f t="shared" si="13"/>
        <v>18913.548796102623</v>
      </c>
      <c r="Y30" s="93">
        <f t="shared" si="6"/>
        <v>111919.25691610265</v>
      </c>
    </row>
    <row r="31" spans="1:25" x14ac:dyDescent="0.3">
      <c r="A31" s="88" t="s">
        <v>66</v>
      </c>
      <c r="B31" s="89" t="s">
        <v>134</v>
      </c>
      <c r="C31" s="90">
        <f>'2015'!C31*1.03</f>
        <v>78057.711992000011</v>
      </c>
      <c r="D31" s="91">
        <f t="shared" si="0"/>
        <v>39.901705810607034</v>
      </c>
      <c r="E31" s="89">
        <v>37.5</v>
      </c>
      <c r="F31" s="92">
        <f t="shared" si="7"/>
        <v>1047.5536501993865</v>
      </c>
      <c r="G31" s="92">
        <f t="shared" si="8"/>
        <v>9366.9254390400001</v>
      </c>
      <c r="H31" s="92">
        <f t="shared" si="9"/>
        <v>4865.9705094681676</v>
      </c>
      <c r="I31" s="92">
        <f t="shared" si="10"/>
        <v>593.28949231649551</v>
      </c>
      <c r="J31" s="92">
        <f t="shared" si="11"/>
        <v>15873.739091024048</v>
      </c>
      <c r="K31" s="93">
        <f t="shared" si="1"/>
        <v>93931.451083024076</v>
      </c>
      <c r="O31" s="88" t="s">
        <v>167</v>
      </c>
      <c r="P31" s="89" t="s">
        <v>137</v>
      </c>
      <c r="Q31" s="90">
        <f>'2015'!Q31*1.03</f>
        <v>95509.177503999992</v>
      </c>
      <c r="R31" s="91">
        <f t="shared" si="12"/>
        <v>48.822582749648554</v>
      </c>
      <c r="S31" s="89">
        <v>37.5</v>
      </c>
      <c r="T31" s="92">
        <f t="shared" si="2"/>
        <v>1281.7565999386502</v>
      </c>
      <c r="U31" s="92">
        <f t="shared" si="3"/>
        <v>11461.101300479999</v>
      </c>
      <c r="V31" s="92">
        <f t="shared" si="4"/>
        <v>5953.8619472430264</v>
      </c>
      <c r="W31" s="92">
        <f t="shared" si="5"/>
        <v>725.93200577953985</v>
      </c>
      <c r="X31" s="92">
        <f t="shared" si="13"/>
        <v>19422.651853441217</v>
      </c>
      <c r="Y31" s="93">
        <f t="shared" si="6"/>
        <v>114931.82935744122</v>
      </c>
    </row>
    <row r="32" spans="1:25" x14ac:dyDescent="0.3">
      <c r="A32" s="88" t="s">
        <v>67</v>
      </c>
      <c r="B32" s="89" t="s">
        <v>134</v>
      </c>
      <c r="C32" s="90">
        <f>'2015'!C32*1.03</f>
        <v>80928.592264000021</v>
      </c>
      <c r="D32" s="91">
        <f t="shared" si="0"/>
        <v>41.369248441661348</v>
      </c>
      <c r="E32" s="89">
        <v>37.5</v>
      </c>
      <c r="F32" s="92">
        <f t="shared" si="7"/>
        <v>1086.081567960123</v>
      </c>
      <c r="G32" s="92">
        <f t="shared" si="8"/>
        <v>9711.4310716800028</v>
      </c>
      <c r="H32" s="92">
        <f t="shared" si="9"/>
        <v>5044.9357697002079</v>
      </c>
      <c r="I32" s="92">
        <f t="shared" si="10"/>
        <v>615.11005373970102</v>
      </c>
      <c r="J32" s="92">
        <f t="shared" si="11"/>
        <v>16457.558463080033</v>
      </c>
      <c r="K32" s="93">
        <f t="shared" si="1"/>
        <v>97386.15072708005</v>
      </c>
      <c r="O32" s="88" t="s">
        <v>168</v>
      </c>
      <c r="P32" s="89" t="s">
        <v>137</v>
      </c>
      <c r="Q32" s="90">
        <f>'2015'!Q32*1.03</f>
        <v>98012.646888000017</v>
      </c>
      <c r="R32" s="91">
        <f t="shared" si="12"/>
        <v>50.102311508242821</v>
      </c>
      <c r="S32" s="89">
        <v>37.5</v>
      </c>
      <c r="T32" s="92">
        <f t="shared" si="2"/>
        <v>1315.3537734202457</v>
      </c>
      <c r="U32" s="92">
        <f t="shared" si="3"/>
        <v>11761.517626560002</v>
      </c>
      <c r="V32" s="92">
        <f t="shared" si="4"/>
        <v>6109.923505838914</v>
      </c>
      <c r="W32" s="92">
        <f t="shared" si="5"/>
        <v>744.96000496065187</v>
      </c>
      <c r="X32" s="92">
        <f t="shared" si="13"/>
        <v>19931.754910779815</v>
      </c>
      <c r="Y32" s="93">
        <f t="shared" si="6"/>
        <v>117944.40179877983</v>
      </c>
    </row>
    <row r="33" spans="1:25" x14ac:dyDescent="0.3">
      <c r="A33" s="88" t="s">
        <v>68</v>
      </c>
      <c r="B33" s="89" t="s">
        <v>134</v>
      </c>
      <c r="C33" s="90">
        <f>'2015'!C33*1.03</f>
        <v>83798.369200000001</v>
      </c>
      <c r="D33" s="91">
        <f t="shared" si="0"/>
        <v>42.836227067092643</v>
      </c>
      <c r="E33" s="89">
        <v>37.5</v>
      </c>
      <c r="F33" s="92">
        <f t="shared" si="7"/>
        <v>1124.5946786809816</v>
      </c>
      <c r="G33" s="92">
        <f t="shared" si="8"/>
        <v>10055.804303999999</v>
      </c>
      <c r="H33" s="92">
        <f t="shared" si="9"/>
        <v>5223.8322500474542</v>
      </c>
      <c r="I33" s="92">
        <f t="shared" si="10"/>
        <v>636.92222909010729</v>
      </c>
      <c r="J33" s="92">
        <f t="shared" si="11"/>
        <v>17041.153461818543</v>
      </c>
      <c r="K33" s="93">
        <f t="shared" si="1"/>
        <v>100839.52266181856</v>
      </c>
      <c r="O33" s="88" t="s">
        <v>169</v>
      </c>
      <c r="P33" s="89" t="s">
        <v>137</v>
      </c>
      <c r="Q33" s="90">
        <f>'2015'!Q33*1.03</f>
        <v>101265.28141600001</v>
      </c>
      <c r="R33" s="91">
        <f t="shared" si="12"/>
        <v>51.765000084856247</v>
      </c>
      <c r="S33" s="89">
        <v>37.5</v>
      </c>
      <c r="T33" s="92">
        <f t="shared" si="2"/>
        <v>1359.0049269785277</v>
      </c>
      <c r="U33" s="92">
        <f t="shared" si="3"/>
        <v>12151.833769920002</v>
      </c>
      <c r="V33" s="92">
        <f t="shared" si="4"/>
        <v>6312.6866062094196</v>
      </c>
      <c r="W33" s="92">
        <f t="shared" si="5"/>
        <v>769.68214757233898</v>
      </c>
      <c r="X33" s="92">
        <f t="shared" si="13"/>
        <v>20593.207450680286</v>
      </c>
      <c r="Y33" s="93">
        <f t="shared" si="6"/>
        <v>121858.4888666803</v>
      </c>
    </row>
    <row r="34" spans="1:25" x14ac:dyDescent="0.3">
      <c r="A34" s="88" t="s">
        <v>69</v>
      </c>
      <c r="B34" s="89" t="s">
        <v>134</v>
      </c>
      <c r="C34" s="90">
        <f>'2015'!C34*1.03</f>
        <v>86670.352808000011</v>
      </c>
      <c r="D34" s="91">
        <f t="shared" si="0"/>
        <v>44.304333703769977</v>
      </c>
      <c r="E34" s="89">
        <v>37.5</v>
      </c>
      <c r="F34" s="92">
        <f t="shared" si="7"/>
        <v>1163.1374034815954</v>
      </c>
      <c r="G34" s="92">
        <f t="shared" si="8"/>
        <v>10400.442336960001</v>
      </c>
      <c r="H34" s="92">
        <f t="shared" si="9"/>
        <v>5402.8662901642883</v>
      </c>
      <c r="I34" s="92">
        <f t="shared" si="10"/>
        <v>658.75117658611202</v>
      </c>
      <c r="J34" s="92">
        <f t="shared" si="11"/>
        <v>17625.197207191999</v>
      </c>
      <c r="K34" s="93">
        <f t="shared" si="1"/>
        <v>104295.550015192</v>
      </c>
      <c r="O34" s="88" t="s">
        <v>170</v>
      </c>
      <c r="P34" s="89" t="s">
        <v>137</v>
      </c>
      <c r="Q34" s="90">
        <f>'2015'!Q34*1.03</f>
        <v>104498.05589600001</v>
      </c>
      <c r="R34" s="91">
        <f t="shared" si="12"/>
        <v>53.417536560255591</v>
      </c>
      <c r="S34" s="89">
        <v>37.5</v>
      </c>
      <c r="T34" s="92">
        <f t="shared" si="2"/>
        <v>1402.3895538190184</v>
      </c>
      <c r="U34" s="92">
        <f t="shared" si="3"/>
        <v>12539.766707520001</v>
      </c>
      <c r="V34" s="92">
        <f t="shared" si="4"/>
        <v>6514.2116686536456</v>
      </c>
      <c r="W34" s="92">
        <f t="shared" si="5"/>
        <v>794.25334087364263</v>
      </c>
      <c r="X34" s="92">
        <f t="shared" si="13"/>
        <v>21250.621270866308</v>
      </c>
      <c r="Y34" s="93">
        <f t="shared" si="6"/>
        <v>125748.67716686631</v>
      </c>
    </row>
    <row r="35" spans="1:25" x14ac:dyDescent="0.3">
      <c r="A35" s="88" t="s">
        <v>70</v>
      </c>
      <c r="B35" s="89" t="s">
        <v>134</v>
      </c>
      <c r="C35" s="90">
        <f>'2015'!C35*1.03</f>
        <v>90017.874232000002</v>
      </c>
      <c r="D35" s="91">
        <f t="shared" si="0"/>
        <v>46.015526763961667</v>
      </c>
      <c r="E35" s="89">
        <v>37.5</v>
      </c>
      <c r="F35" s="92">
        <f t="shared" si="7"/>
        <v>1208.0619624693252</v>
      </c>
      <c r="G35" s="92">
        <f t="shared" si="8"/>
        <v>10802.14490784</v>
      </c>
      <c r="H35" s="92">
        <f t="shared" si="9"/>
        <v>5611.544460627013</v>
      </c>
      <c r="I35" s="92">
        <f t="shared" si="10"/>
        <v>684.19452145851994</v>
      </c>
      <c r="J35" s="92">
        <f t="shared" si="11"/>
        <v>18305.94585239486</v>
      </c>
      <c r="K35" s="93">
        <f t="shared" si="1"/>
        <v>108323.82008439486</v>
      </c>
      <c r="O35" s="88" t="s">
        <v>171</v>
      </c>
      <c r="P35" s="89" t="s">
        <v>137</v>
      </c>
      <c r="Q35" s="90">
        <f>'2015'!Q35*1.03</f>
        <v>107723.10702400001</v>
      </c>
      <c r="R35" s="91">
        <f t="shared" si="12"/>
        <v>55.066124996293937</v>
      </c>
      <c r="S35" s="89">
        <v>37.5</v>
      </c>
      <c r="T35" s="92">
        <f t="shared" si="2"/>
        <v>1445.6705313803684</v>
      </c>
      <c r="U35" s="92">
        <f t="shared" si="3"/>
        <v>12926.77284288</v>
      </c>
      <c r="V35" s="92">
        <f t="shared" si="4"/>
        <v>6715.2552719043215</v>
      </c>
      <c r="W35" s="92">
        <f t="shared" si="5"/>
        <v>818.76583166535283</v>
      </c>
      <c r="X35" s="92">
        <f t="shared" si="13"/>
        <v>21906.464477830043</v>
      </c>
      <c r="Y35" s="93">
        <f t="shared" si="6"/>
        <v>129629.57150183005</v>
      </c>
    </row>
    <row r="36" spans="1:25" x14ac:dyDescent="0.3">
      <c r="A36" s="88" t="s">
        <v>71</v>
      </c>
      <c r="B36" s="89" t="s">
        <v>134</v>
      </c>
      <c r="C36" s="90">
        <f>'2015'!C36*1.03</f>
        <v>90497.825392000013</v>
      </c>
      <c r="D36" s="91">
        <f t="shared" si="0"/>
        <v>46.260869209968057</v>
      </c>
      <c r="E36" s="89">
        <v>37.5</v>
      </c>
      <c r="F36" s="92">
        <f t="shared" si="7"/>
        <v>1214.5030248159512</v>
      </c>
      <c r="G36" s="92">
        <f t="shared" si="8"/>
        <v>10859.739047040001</v>
      </c>
      <c r="H36" s="92">
        <f t="shared" si="9"/>
        <v>5641.4637105120773</v>
      </c>
      <c r="I36" s="92">
        <f t="shared" si="10"/>
        <v>687.8424631261197</v>
      </c>
      <c r="J36" s="92">
        <f t="shared" si="11"/>
        <v>18403.548245494148</v>
      </c>
      <c r="K36" s="93">
        <f t="shared" si="1"/>
        <v>108901.37363749415</v>
      </c>
      <c r="O36" s="88" t="s">
        <v>172</v>
      </c>
      <c r="P36" s="89" t="s">
        <v>137</v>
      </c>
      <c r="Q36" s="90">
        <f>'2015'!Q36*1.03</f>
        <v>110952.57149600002</v>
      </c>
      <c r="R36" s="91">
        <f t="shared" si="12"/>
        <v>56.716969454824287</v>
      </c>
      <c r="S36" s="89">
        <v>37.5</v>
      </c>
      <c r="T36" s="92">
        <f t="shared" si="2"/>
        <v>1489.0107371012273</v>
      </c>
      <c r="U36" s="92">
        <f t="shared" si="3"/>
        <v>13314.308579520002</v>
      </c>
      <c r="V36" s="92">
        <f t="shared" si="4"/>
        <v>6916.5739946941685</v>
      </c>
      <c r="W36" s="92">
        <f t="shared" si="5"/>
        <v>843.31186674825926</v>
      </c>
      <c r="X36" s="92">
        <f t="shared" si="13"/>
        <v>22563.205178063658</v>
      </c>
      <c r="Y36" s="93">
        <f t="shared" si="6"/>
        <v>133515.77667406367</v>
      </c>
    </row>
    <row r="37" spans="1:25" x14ac:dyDescent="0.3">
      <c r="A37" s="88" t="s">
        <v>72</v>
      </c>
      <c r="B37" s="89" t="s">
        <v>134</v>
      </c>
      <c r="C37" s="90">
        <f>'2015'!C37*1.03</f>
        <v>93368.705664000008</v>
      </c>
      <c r="D37" s="91">
        <f t="shared" si="0"/>
        <v>47.728411841022371</v>
      </c>
      <c r="E37" s="89">
        <v>37.5</v>
      </c>
      <c r="F37" s="92">
        <f t="shared" si="7"/>
        <v>1253.0309425766873</v>
      </c>
      <c r="G37" s="92">
        <f t="shared" si="8"/>
        <v>11204.244679680001</v>
      </c>
      <c r="H37" s="92">
        <f t="shared" si="9"/>
        <v>5820.4289707441185</v>
      </c>
      <c r="I37" s="92">
        <f t="shared" si="10"/>
        <v>709.6630245493252</v>
      </c>
      <c r="J37" s="92">
        <f t="shared" si="11"/>
        <v>18987.367617550135</v>
      </c>
      <c r="K37" s="93">
        <f t="shared" si="1"/>
        <v>112356.07328155015</v>
      </c>
      <c r="O37" s="88" t="s">
        <v>173</v>
      </c>
      <c r="P37" s="89" t="s">
        <v>137</v>
      </c>
      <c r="Q37" s="90">
        <f>'2015'!Q37*1.03</f>
        <v>117808.70140000001</v>
      </c>
      <c r="R37" s="91">
        <f t="shared" si="12"/>
        <v>60.221700396166135</v>
      </c>
      <c r="S37" s="89">
        <v>37.5</v>
      </c>
      <c r="T37" s="92">
        <f t="shared" si="2"/>
        <v>1581.0216828987732</v>
      </c>
      <c r="U37" s="92">
        <f t="shared" si="3"/>
        <v>14137.044168</v>
      </c>
      <c r="V37" s="92">
        <f t="shared" si="4"/>
        <v>7343.9721987994335</v>
      </c>
      <c r="W37" s="92">
        <f t="shared" si="5"/>
        <v>895.42292312174084</v>
      </c>
      <c r="X37" s="92">
        <f t="shared" si="13"/>
        <v>23957.460972819947</v>
      </c>
      <c r="Y37" s="93">
        <f t="shared" si="6"/>
        <v>141766.16237281996</v>
      </c>
    </row>
    <row r="38" spans="1:25" x14ac:dyDescent="0.3">
      <c r="A38" s="88" t="s">
        <v>73</v>
      </c>
      <c r="B38" s="89" t="s">
        <v>134</v>
      </c>
      <c r="C38" s="90">
        <f>'2015'!C38*1.03</f>
        <v>96243.999280000004</v>
      </c>
      <c r="D38" s="91">
        <f t="shared" si="0"/>
        <v>49.198210494568698</v>
      </c>
      <c r="E38" s="89">
        <v>37.5</v>
      </c>
      <c r="F38" s="92">
        <f t="shared" si="7"/>
        <v>1291.6180884969326</v>
      </c>
      <c r="G38" s="92">
        <f t="shared" si="8"/>
        <v>11549.279913599999</v>
      </c>
      <c r="H38" s="92">
        <f t="shared" si="9"/>
        <v>5999.6693505153316</v>
      </c>
      <c r="I38" s="92">
        <f t="shared" si="10"/>
        <v>731.51713026372704</v>
      </c>
      <c r="J38" s="92">
        <f t="shared" si="11"/>
        <v>19572.084482875991</v>
      </c>
      <c r="K38" s="93">
        <f t="shared" si="1"/>
        <v>115816.08376287601</v>
      </c>
      <c r="O38" s="88" t="s">
        <v>174</v>
      </c>
      <c r="P38" s="89" t="s">
        <v>137</v>
      </c>
      <c r="Q38" s="90">
        <f>'2015'!Q38*1.03</f>
        <v>121432.05682400001</v>
      </c>
      <c r="R38" s="91">
        <f t="shared" si="12"/>
        <v>62.073894862108631</v>
      </c>
      <c r="S38" s="89">
        <v>37.5</v>
      </c>
      <c r="T38" s="92">
        <f t="shared" si="2"/>
        <v>1629.6480018558284</v>
      </c>
      <c r="U38" s="92">
        <f t="shared" si="3"/>
        <v>14571.846818880002</v>
      </c>
      <c r="V38" s="92">
        <f t="shared" si="4"/>
        <v>7569.8453404604707</v>
      </c>
      <c r="W38" s="92">
        <f t="shared" si="5"/>
        <v>922.96278619391876</v>
      </c>
      <c r="X38" s="92">
        <f t="shared" si="13"/>
        <v>24694.302947390221</v>
      </c>
      <c r="Y38" s="93">
        <f t="shared" si="6"/>
        <v>146126.35977139021</v>
      </c>
    </row>
    <row r="39" spans="1:25" x14ac:dyDescent="0.3">
      <c r="A39" s="88" t="s">
        <v>74</v>
      </c>
      <c r="B39" s="89" t="s">
        <v>134</v>
      </c>
      <c r="C39" s="90">
        <f>'2015'!C39*1.03</f>
        <v>99111.569543999998</v>
      </c>
      <c r="D39" s="91">
        <f t="shared" si="0"/>
        <v>50.664061108753998</v>
      </c>
      <c r="E39" s="89">
        <v>37.5</v>
      </c>
      <c r="F39" s="92">
        <f t="shared" si="7"/>
        <v>1330.1015851380369</v>
      </c>
      <c r="G39" s="92">
        <f t="shared" si="8"/>
        <v>11893.38834528</v>
      </c>
      <c r="H39" s="92">
        <f t="shared" si="9"/>
        <v>6178.428271092992</v>
      </c>
      <c r="I39" s="92">
        <f t="shared" si="10"/>
        <v>753.31253346853521</v>
      </c>
      <c r="J39" s="92">
        <f t="shared" si="11"/>
        <v>20155.230734979563</v>
      </c>
      <c r="K39" s="93">
        <f t="shared" si="1"/>
        <v>119266.80027897956</v>
      </c>
      <c r="O39" s="88" t="s">
        <v>175</v>
      </c>
      <c r="P39" s="89" t="s">
        <v>137</v>
      </c>
      <c r="Q39" s="90">
        <f>'2015'!Q39*1.03</f>
        <v>125058.72225600001</v>
      </c>
      <c r="R39" s="91">
        <f t="shared" si="12"/>
        <v>63.927781344920128</v>
      </c>
      <c r="S39" s="89">
        <v>37.5</v>
      </c>
      <c r="T39" s="92">
        <f t="shared" si="2"/>
        <v>1678.3187419325154</v>
      </c>
      <c r="U39" s="92">
        <f t="shared" si="3"/>
        <v>15007.046670720001</v>
      </c>
      <c r="V39" s="92">
        <f t="shared" si="4"/>
        <v>7795.9248217758895</v>
      </c>
      <c r="W39" s="92">
        <f t="shared" si="5"/>
        <v>950.52780748449391</v>
      </c>
      <c r="X39" s="92">
        <f t="shared" si="13"/>
        <v>25431.818041912902</v>
      </c>
      <c r="Y39" s="93">
        <f t="shared" si="6"/>
        <v>150490.54029791293</v>
      </c>
    </row>
    <row r="40" spans="1:25" x14ac:dyDescent="0.3">
      <c r="A40" s="88" t="s">
        <v>75</v>
      </c>
      <c r="B40" s="89" t="s">
        <v>134</v>
      </c>
      <c r="C40" s="90">
        <f>'2015'!C40*1.03</f>
        <v>104854.43342400002</v>
      </c>
      <c r="D40" s="91">
        <f t="shared" si="0"/>
        <v>53.599710376485625</v>
      </c>
      <c r="E40" s="89">
        <v>37.5</v>
      </c>
      <c r="F40" s="92">
        <f t="shared" si="7"/>
        <v>1407.1722276993867</v>
      </c>
      <c r="G40" s="92">
        <f t="shared" si="8"/>
        <v>12582.532010880002</v>
      </c>
      <c r="H40" s="92">
        <f t="shared" si="9"/>
        <v>6536.4275714418673</v>
      </c>
      <c r="I40" s="92">
        <f t="shared" si="10"/>
        <v>796.96204238774544</v>
      </c>
      <c r="J40" s="92">
        <f t="shared" si="11"/>
        <v>21323.093852409002</v>
      </c>
      <c r="K40" s="93">
        <f t="shared" si="1"/>
        <v>126177.52727640902</v>
      </c>
      <c r="O40" s="88" t="s">
        <v>78</v>
      </c>
      <c r="P40" s="89" t="s">
        <v>137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</row>
    <row r="41" spans="1:25" x14ac:dyDescent="0.3">
      <c r="A41" s="88" t="s">
        <v>76</v>
      </c>
      <c r="B41" s="89" t="s">
        <v>134</v>
      </c>
      <c r="C41" s="90">
        <f>'2015'!C41*1.03</f>
        <v>106767.618048</v>
      </c>
      <c r="D41" s="91">
        <f t="shared" si="0"/>
        <v>54.577696126773162</v>
      </c>
      <c r="E41" s="89">
        <v>37.5</v>
      </c>
      <c r="F41" s="92">
        <f t="shared" si="7"/>
        <v>1432.8476348466259</v>
      </c>
      <c r="G41" s="92">
        <f t="shared" si="8"/>
        <v>12812.11416576</v>
      </c>
      <c r="H41" s="92">
        <f t="shared" si="9"/>
        <v>6655.6918916733639</v>
      </c>
      <c r="I41" s="92">
        <f t="shared" si="10"/>
        <v>811.50349262134966</v>
      </c>
      <c r="J41" s="92">
        <f t="shared" si="11"/>
        <v>21712.157184901338</v>
      </c>
      <c r="K41" s="93">
        <f t="shared" si="1"/>
        <v>128479.77523290135</v>
      </c>
      <c r="O41" s="88" t="s">
        <v>176</v>
      </c>
      <c r="P41" s="89" t="s">
        <v>137</v>
      </c>
      <c r="Q41" s="90">
        <f>'2015'!Q41*1.03</f>
        <v>125951.32107999999</v>
      </c>
      <c r="R41" s="91">
        <f>+Q41*12/313/75</f>
        <v>64.384061893929712</v>
      </c>
      <c r="S41" s="89">
        <v>37.5</v>
      </c>
      <c r="T41" s="92">
        <f t="shared" si="2"/>
        <v>1690.2976371932516</v>
      </c>
      <c r="U41" s="92">
        <f t="shared" si="3"/>
        <v>15114.158529599999</v>
      </c>
      <c r="V41" s="92">
        <f t="shared" si="4"/>
        <v>7851.5677485736278</v>
      </c>
      <c r="W41" s="92">
        <f t="shared" si="5"/>
        <v>957.31214037894927</v>
      </c>
      <c r="X41" s="92">
        <f t="shared" si="13"/>
        <v>25613.336055745825</v>
      </c>
      <c r="Y41" s="93">
        <f t="shared" si="6"/>
        <v>151564.65713574583</v>
      </c>
    </row>
    <row r="42" spans="1:25" x14ac:dyDescent="0.3">
      <c r="A42" s="88" t="s">
        <v>77</v>
      </c>
      <c r="B42" s="89" t="s">
        <v>134</v>
      </c>
      <c r="C42" s="90">
        <f>'2015'!C42*1.03</f>
        <v>108684.11268000001</v>
      </c>
      <c r="D42" s="91">
        <f t="shared" si="0"/>
        <v>55.557373893929714</v>
      </c>
      <c r="E42" s="89">
        <v>37.5</v>
      </c>
      <c r="F42" s="92">
        <f t="shared" si="7"/>
        <v>1458.5674631134971</v>
      </c>
      <c r="G42" s="92">
        <f t="shared" si="8"/>
        <v>13042.0935216</v>
      </c>
      <c r="H42" s="92">
        <f t="shared" si="9"/>
        <v>6775.1625515592432</v>
      </c>
      <c r="I42" s="92">
        <f t="shared" si="10"/>
        <v>826.07010107335134</v>
      </c>
      <c r="J42" s="92">
        <f t="shared" si="11"/>
        <v>22101.893637346089</v>
      </c>
      <c r="K42" s="93">
        <f t="shared" si="1"/>
        <v>130786.00631734611</v>
      </c>
      <c r="O42" s="88" t="s">
        <v>177</v>
      </c>
      <c r="P42" s="89" t="s">
        <v>137</v>
      </c>
      <c r="Q42" s="90">
        <f>'2015'!Q42*1.03</f>
        <v>133073.35496000003</v>
      </c>
      <c r="R42" s="91">
        <f t="shared" si="12"/>
        <v>68.024718190415342</v>
      </c>
      <c r="S42" s="89">
        <v>37.5</v>
      </c>
      <c r="T42" s="92">
        <f t="shared" si="2"/>
        <v>1785.8770796012273</v>
      </c>
      <c r="U42" s="92">
        <f t="shared" si="3"/>
        <v>15968.802595200003</v>
      </c>
      <c r="V42" s="92">
        <f t="shared" si="4"/>
        <v>8295.5419049140692</v>
      </c>
      <c r="W42" s="92">
        <f t="shared" si="5"/>
        <v>1011.4442402970094</v>
      </c>
      <c r="X42" s="92">
        <f t="shared" si="13"/>
        <v>27061.665820012309</v>
      </c>
      <c r="Y42" s="93">
        <f t="shared" si="6"/>
        <v>160135.02078001236</v>
      </c>
    </row>
    <row r="43" spans="1:25" x14ac:dyDescent="0.3">
      <c r="A43" s="88" t="s">
        <v>78</v>
      </c>
      <c r="B43" s="89" t="s">
        <v>134</v>
      </c>
      <c r="C43" s="90">
        <f>'2015'!C43*1.03</f>
        <v>111073.938456</v>
      </c>
      <c r="D43" s="91">
        <f t="shared" si="0"/>
        <v>56.779010073354634</v>
      </c>
      <c r="E43" s="89">
        <v>37.5</v>
      </c>
      <c r="F43" s="92">
        <f t="shared" si="7"/>
        <v>1490.63951148773</v>
      </c>
      <c r="G43" s="92">
        <f t="shared" si="8"/>
        <v>13328.87261472</v>
      </c>
      <c r="H43" s="92">
        <f t="shared" si="9"/>
        <v>6924.1397820214252</v>
      </c>
      <c r="I43" s="92">
        <f t="shared" si="10"/>
        <v>844.23433475615786</v>
      </c>
      <c r="J43" s="92">
        <f t="shared" si="11"/>
        <v>22587.886242985314</v>
      </c>
      <c r="K43" s="93">
        <f t="shared" si="1"/>
        <v>133661.82469898532</v>
      </c>
      <c r="O43" s="88" t="s">
        <v>178</v>
      </c>
      <c r="P43" s="89" t="s">
        <v>137</v>
      </c>
      <c r="Q43" s="90">
        <f>'2015'!Q43*1.03</f>
        <v>135712.53467200001</v>
      </c>
      <c r="R43" s="91">
        <f t="shared" si="12"/>
        <v>69.373819640638985</v>
      </c>
      <c r="S43" s="89">
        <v>37.5</v>
      </c>
      <c r="T43" s="92">
        <f t="shared" si="2"/>
        <v>1821.29551898773</v>
      </c>
      <c r="U43" s="92">
        <f t="shared" si="3"/>
        <v>16285.504160640001</v>
      </c>
      <c r="V43" s="92">
        <f t="shared" si="4"/>
        <v>8460.0633893395261</v>
      </c>
      <c r="W43" s="92">
        <f t="shared" si="5"/>
        <v>1031.503726432408</v>
      </c>
      <c r="X43" s="92">
        <f t="shared" si="13"/>
        <v>27598.366795399666</v>
      </c>
      <c r="Y43" s="93">
        <f t="shared" si="6"/>
        <v>163310.90146739967</v>
      </c>
    </row>
    <row r="44" spans="1:25" x14ac:dyDescent="0.3">
      <c r="A44" s="88" t="s">
        <v>79</v>
      </c>
      <c r="B44" s="89" t="s">
        <v>134</v>
      </c>
      <c r="C44" s="90">
        <f>'2015'!C44*1.03</f>
        <v>113468.177576</v>
      </c>
      <c r="D44" s="91">
        <f t="shared" si="0"/>
        <v>58.002902275271566</v>
      </c>
      <c r="E44" s="89">
        <v>37.5</v>
      </c>
      <c r="F44" s="92">
        <f t="shared" si="7"/>
        <v>1522.7707880214725</v>
      </c>
      <c r="G44" s="92">
        <f t="shared" si="8"/>
        <v>13616.18130912</v>
      </c>
      <c r="H44" s="92">
        <f t="shared" si="9"/>
        <v>7073.392132022781</v>
      </c>
      <c r="I44" s="92">
        <f t="shared" si="10"/>
        <v>862.43211273016107</v>
      </c>
      <c r="J44" s="92">
        <f t="shared" si="11"/>
        <v>23074.776341894416</v>
      </c>
      <c r="K44" s="93">
        <f t="shared" si="1"/>
        <v>136542.95391789443</v>
      </c>
      <c r="O44" s="88" t="s">
        <v>179</v>
      </c>
      <c r="P44" s="89" t="s">
        <v>137</v>
      </c>
      <c r="Q44" s="90">
        <f>'2015'!Q44*1.03</f>
        <v>138349.50771200002</v>
      </c>
      <c r="R44" s="91">
        <f t="shared" si="12"/>
        <v>70.721793079616617</v>
      </c>
      <c r="S44" s="89">
        <v>37.5</v>
      </c>
      <c r="T44" s="92">
        <f t="shared" si="2"/>
        <v>1856.6843442944789</v>
      </c>
      <c r="U44" s="92">
        <f t="shared" si="3"/>
        <v>16601.940925440002</v>
      </c>
      <c r="V44" s="92">
        <f t="shared" si="4"/>
        <v>8624.4473139953971</v>
      </c>
      <c r="W44" s="92">
        <f t="shared" si="5"/>
        <v>1051.5464404222087</v>
      </c>
      <c r="X44" s="92">
        <f t="shared" si="13"/>
        <v>28134.619024152082</v>
      </c>
      <c r="Y44" s="93">
        <f t="shared" si="6"/>
        <v>166484.1267361521</v>
      </c>
    </row>
    <row r="45" spans="1:25" x14ac:dyDescent="0.3">
      <c r="A45" s="88" t="s">
        <v>80</v>
      </c>
      <c r="B45" s="89" t="s">
        <v>134</v>
      </c>
      <c r="C45" s="90">
        <f>'2015'!C45*1.03</f>
        <v>119885.17975200001</v>
      </c>
      <c r="D45" s="91">
        <f t="shared" si="0"/>
        <v>61.28315897865815</v>
      </c>
      <c r="E45" s="89">
        <v>37.5</v>
      </c>
      <c r="F45" s="92">
        <f t="shared" si="7"/>
        <v>1608.8885319478527</v>
      </c>
      <c r="G45" s="92">
        <f t="shared" si="8"/>
        <v>14386.221570240001</v>
      </c>
      <c r="H45" s="92">
        <f t="shared" si="9"/>
        <v>7473.4159419803327</v>
      </c>
      <c r="I45" s="92">
        <f t="shared" si="10"/>
        <v>911.20551212960902</v>
      </c>
      <c r="J45" s="92">
        <f t="shared" si="11"/>
        <v>24379.731556297796</v>
      </c>
      <c r="K45" s="93">
        <f t="shared" si="1"/>
        <v>144264.9113082978</v>
      </c>
      <c r="O45" s="88" t="s">
        <v>180</v>
      </c>
      <c r="P45" s="89" t="s">
        <v>137</v>
      </c>
      <c r="Q45" s="90">
        <f>'2015'!Q45*1.03</f>
        <v>139970.308296</v>
      </c>
      <c r="R45" s="91">
        <f t="shared" si="12"/>
        <v>71.550317339808302</v>
      </c>
      <c r="S45" s="89">
        <v>37.5</v>
      </c>
      <c r="T45" s="92">
        <f t="shared" si="2"/>
        <v>1878.435885874233</v>
      </c>
      <c r="U45" s="92">
        <f t="shared" si="3"/>
        <v>16796.436995519998</v>
      </c>
      <c r="V45" s="92">
        <f t="shared" si="4"/>
        <v>8725.4849647566825</v>
      </c>
      <c r="W45" s="92">
        <f t="shared" si="5"/>
        <v>1063.8655813640567</v>
      </c>
      <c r="X45" s="92">
        <f t="shared" si="13"/>
        <v>28464.223427514975</v>
      </c>
      <c r="Y45" s="93">
        <f t="shared" si="6"/>
        <v>168434.53172351496</v>
      </c>
    </row>
    <row r="46" spans="1:25" x14ac:dyDescent="0.3">
      <c r="A46" s="88" t="s">
        <v>81</v>
      </c>
      <c r="B46" s="89" t="s">
        <v>134</v>
      </c>
      <c r="C46" s="90">
        <f>'2015'!C46*1.03</f>
        <v>122262.86883200002</v>
      </c>
      <c r="D46" s="91">
        <f t="shared" si="0"/>
        <v>62.498591096230051</v>
      </c>
      <c r="E46" s="89">
        <v>37.5</v>
      </c>
      <c r="F46" s="92">
        <f t="shared" si="7"/>
        <v>1640.7977028834359</v>
      </c>
      <c r="G46" s="92">
        <f t="shared" si="8"/>
        <v>14671.544259840002</v>
      </c>
      <c r="H46" s="92">
        <f t="shared" si="9"/>
        <v>7621.6365937097917</v>
      </c>
      <c r="I46" s="92">
        <f t="shared" si="10"/>
        <v>929.27749901162599</v>
      </c>
      <c r="J46" s="92">
        <f t="shared" si="11"/>
        <v>24863.256055444857</v>
      </c>
      <c r="K46" s="93">
        <f t="shared" si="1"/>
        <v>147126.12488744489</v>
      </c>
      <c r="O46" s="88" t="s">
        <v>181</v>
      </c>
      <c r="P46" s="89" t="s">
        <v>137</v>
      </c>
      <c r="Q46" s="90">
        <f>'2015'!Q46*1.03</f>
        <v>142748.508344</v>
      </c>
      <c r="R46" s="91">
        <f t="shared" si="12"/>
        <v>72.970483498530356</v>
      </c>
      <c r="S46" s="89">
        <v>37.5</v>
      </c>
      <c r="T46" s="92">
        <f t="shared" si="2"/>
        <v>1915.7200122852762</v>
      </c>
      <c r="U46" s="92">
        <f t="shared" si="3"/>
        <v>17129.821001280001</v>
      </c>
      <c r="V46" s="92">
        <f t="shared" si="4"/>
        <v>8898.6727146660905</v>
      </c>
      <c r="W46" s="92">
        <f t="shared" si="5"/>
        <v>1084.9817126721396</v>
      </c>
      <c r="X46" s="92">
        <f t="shared" si="13"/>
        <v>29029.19544090351</v>
      </c>
      <c r="Y46" s="93">
        <f t="shared" si="6"/>
        <v>171777.70378490351</v>
      </c>
    </row>
    <row r="47" spans="1:25" x14ac:dyDescent="0.3">
      <c r="A47" s="88" t="s">
        <v>82</v>
      </c>
      <c r="B47" s="89" t="s">
        <v>134</v>
      </c>
      <c r="C47" s="90">
        <f>'2015'!C47*1.03</f>
        <v>124640.557912</v>
      </c>
      <c r="D47" s="91">
        <f t="shared" si="0"/>
        <v>63.714023213801923</v>
      </c>
      <c r="E47" s="89">
        <v>37.5</v>
      </c>
      <c r="F47" s="92">
        <f t="shared" si="7"/>
        <v>1672.7068738190187</v>
      </c>
      <c r="G47" s="92">
        <f t="shared" si="8"/>
        <v>14956.86694944</v>
      </c>
      <c r="H47" s="92">
        <f t="shared" si="9"/>
        <v>7769.8572454392461</v>
      </c>
      <c r="I47" s="92">
        <f t="shared" si="10"/>
        <v>947.34948589364262</v>
      </c>
      <c r="J47" s="92">
        <f t="shared" si="11"/>
        <v>25346.780554591907</v>
      </c>
      <c r="K47" s="93">
        <f t="shared" si="1"/>
        <v>149987.33846659193</v>
      </c>
      <c r="O47" s="88" t="s">
        <v>182</v>
      </c>
      <c r="P47" s="89" t="s">
        <v>137</v>
      </c>
      <c r="Q47" s="90">
        <f>'2015'!Q47*1.03</f>
        <v>145488.09163200003</v>
      </c>
      <c r="R47" s="91">
        <f t="shared" si="12"/>
        <v>74.370909460447294</v>
      </c>
      <c r="S47" s="89">
        <v>37.5</v>
      </c>
      <c r="T47" s="92">
        <f t="shared" si="2"/>
        <v>1952.4858923006138</v>
      </c>
      <c r="U47" s="92">
        <f t="shared" si="3"/>
        <v>17458.570995840004</v>
      </c>
      <c r="V47" s="92">
        <f t="shared" si="4"/>
        <v>9069.4531686077353</v>
      </c>
      <c r="W47" s="92">
        <f t="shared" si="5"/>
        <v>1105.8043314322547</v>
      </c>
      <c r="X47" s="92">
        <f t="shared" si="13"/>
        <v>29586.314388180606</v>
      </c>
      <c r="Y47" s="93">
        <f t="shared" si="6"/>
        <v>175074.40602018061</v>
      </c>
    </row>
    <row r="48" spans="1:25" x14ac:dyDescent="0.3">
      <c r="A48" s="88" t="s">
        <v>83</v>
      </c>
      <c r="B48" s="89" t="s">
        <v>134</v>
      </c>
      <c r="C48" s="90">
        <f>'2015'!C48*1.03</f>
        <v>126099.168104</v>
      </c>
      <c r="D48" s="91">
        <f t="shared" si="0"/>
        <v>64.459638647412135</v>
      </c>
      <c r="E48" s="89">
        <v>37.5</v>
      </c>
      <c r="F48" s="92">
        <f t="shared" si="7"/>
        <v>1692.2817805368099</v>
      </c>
      <c r="G48" s="92">
        <f t="shared" si="8"/>
        <v>15131.900172479998</v>
      </c>
      <c r="H48" s="92">
        <f t="shared" si="9"/>
        <v>7860.7842531359238</v>
      </c>
      <c r="I48" s="92">
        <f t="shared" si="10"/>
        <v>958.43587413402599</v>
      </c>
      <c r="J48" s="92">
        <f t="shared" si="11"/>
        <v>25643.402080286756</v>
      </c>
      <c r="K48" s="93">
        <f t="shared" si="1"/>
        <v>151742.57018428677</v>
      </c>
      <c r="O48" s="88" t="s">
        <v>183</v>
      </c>
      <c r="P48" s="89" t="s">
        <v>137</v>
      </c>
      <c r="Q48" s="90">
        <f>'2015'!Q48*1.03</f>
        <v>149921.29568000001</v>
      </c>
      <c r="R48" s="91">
        <f t="shared" si="12"/>
        <v>76.63708405367413</v>
      </c>
      <c r="S48" s="89">
        <v>37.5</v>
      </c>
      <c r="T48" s="92">
        <f t="shared" si="2"/>
        <v>2011.9805785276073</v>
      </c>
      <c r="U48" s="92">
        <f t="shared" si="3"/>
        <v>17990.5554816</v>
      </c>
      <c r="V48" s="92">
        <f t="shared" si="4"/>
        <v>9345.8107457070182</v>
      </c>
      <c r="W48" s="92">
        <f t="shared" si="5"/>
        <v>1139.4995719389572</v>
      </c>
      <c r="X48" s="92">
        <f t="shared" si="13"/>
        <v>30487.846377773581</v>
      </c>
      <c r="Y48" s="93">
        <f t="shared" si="6"/>
        <v>180409.1420577736</v>
      </c>
    </row>
    <row r="49" spans="1:25" x14ac:dyDescent="0.3">
      <c r="A49" s="88" t="s">
        <v>84</v>
      </c>
      <c r="B49" s="89" t="s">
        <v>134</v>
      </c>
      <c r="C49" s="90">
        <f>'2015'!C49*1.03</f>
        <v>128602.63748800002</v>
      </c>
      <c r="D49" s="91">
        <f t="shared" si="0"/>
        <v>65.739367406006394</v>
      </c>
      <c r="E49" s="89">
        <v>37.5</v>
      </c>
      <c r="F49" s="92">
        <f t="shared" si="7"/>
        <v>1725.8789540184052</v>
      </c>
      <c r="G49" s="92">
        <f t="shared" si="8"/>
        <v>15432.316498560001</v>
      </c>
      <c r="H49" s="92">
        <f t="shared" si="9"/>
        <v>8016.8458117318141</v>
      </c>
      <c r="I49" s="92">
        <f t="shared" si="10"/>
        <v>977.46387331513824</v>
      </c>
      <c r="J49" s="92">
        <f t="shared" si="11"/>
        <v>26152.505137625358</v>
      </c>
      <c r="K49" s="93">
        <f t="shared" si="1"/>
        <v>154755.14262562539</v>
      </c>
      <c r="O49" s="88" t="s">
        <v>184</v>
      </c>
      <c r="P49" s="89" t="s">
        <v>137</v>
      </c>
      <c r="Q49" s="90">
        <f>'2015'!Q49*1.03</f>
        <v>152901.40621599997</v>
      </c>
      <c r="R49" s="91">
        <f t="shared" si="12"/>
        <v>78.160463241405736</v>
      </c>
      <c r="S49" s="89">
        <v>37.5</v>
      </c>
      <c r="T49" s="92">
        <f t="shared" si="2"/>
        <v>2051.9743932361962</v>
      </c>
      <c r="U49" s="92">
        <f t="shared" si="3"/>
        <v>18348.168745919997</v>
      </c>
      <c r="V49" s="92">
        <f t="shared" si="4"/>
        <v>9531.5852145335884</v>
      </c>
      <c r="W49" s="92">
        <f t="shared" si="5"/>
        <v>1162.1503545692713</v>
      </c>
      <c r="X49" s="92">
        <f t="shared" si="13"/>
        <v>31093.878708259053</v>
      </c>
      <c r="Y49" s="93">
        <f t="shared" si="6"/>
        <v>183995.28492425903</v>
      </c>
    </row>
    <row r="50" spans="1:25" x14ac:dyDescent="0.3">
      <c r="A50" s="88" t="s">
        <v>85</v>
      </c>
      <c r="B50" s="89" t="s">
        <v>134</v>
      </c>
      <c r="C50" s="90">
        <f>'2015'!C50*1.03</f>
        <v>131069.69678400001</v>
      </c>
      <c r="D50" s="91">
        <f t="shared" si="0"/>
        <v>67.000483979041533</v>
      </c>
      <c r="E50" s="89">
        <v>37.5</v>
      </c>
      <c r="F50" s="92">
        <f t="shared" si="7"/>
        <v>1758.9874951840493</v>
      </c>
      <c r="G50" s="92">
        <f t="shared" si="8"/>
        <v>15728.363614080001</v>
      </c>
      <c r="H50" s="92">
        <f t="shared" si="9"/>
        <v>8170.6376341295236</v>
      </c>
      <c r="I50" s="92">
        <f t="shared" si="10"/>
        <v>996.21513209388047</v>
      </c>
      <c r="J50" s="92">
        <f t="shared" si="11"/>
        <v>26654.203875487452</v>
      </c>
      <c r="K50" s="93">
        <f t="shared" si="1"/>
        <v>157723.90065948747</v>
      </c>
      <c r="O50" s="88" t="s">
        <v>185</v>
      </c>
      <c r="P50" s="89" t="s">
        <v>137</v>
      </c>
      <c r="Q50" s="90">
        <f>'2015'!Q50*1.03</f>
        <v>155885.930096</v>
      </c>
      <c r="R50" s="91">
        <f t="shared" si="12"/>
        <v>79.686098451629391</v>
      </c>
      <c r="S50" s="89">
        <v>37.5</v>
      </c>
      <c r="T50" s="92">
        <f t="shared" si="2"/>
        <v>2092.0274361042943</v>
      </c>
      <c r="U50" s="92">
        <f t="shared" si="3"/>
        <v>18706.311611519999</v>
      </c>
      <c r="V50" s="92">
        <f t="shared" si="4"/>
        <v>9717.6348028993361</v>
      </c>
      <c r="W50" s="92">
        <f t="shared" si="5"/>
        <v>1184.834681490782</v>
      </c>
      <c r="X50" s="92">
        <f t="shared" si="13"/>
        <v>31700.808532014413</v>
      </c>
      <c r="Y50" s="93">
        <f t="shared" si="6"/>
        <v>187586.7386280144</v>
      </c>
    </row>
    <row r="51" spans="1:25" x14ac:dyDescent="0.3">
      <c r="A51" s="88" t="s">
        <v>86</v>
      </c>
      <c r="B51" s="89" t="s">
        <v>134</v>
      </c>
      <c r="C51" s="90">
        <f>'2015'!C51*1.03</f>
        <v>135063.77310399999</v>
      </c>
      <c r="D51" s="91">
        <f t="shared" si="0"/>
        <v>69.042184334313092</v>
      </c>
      <c r="E51" s="89">
        <v>37.5</v>
      </c>
      <c r="F51" s="92">
        <f t="shared" si="7"/>
        <v>1812.5889795398773</v>
      </c>
      <c r="G51" s="92">
        <f t="shared" si="8"/>
        <v>16207.652772479998</v>
      </c>
      <c r="H51" s="92">
        <f t="shared" si="9"/>
        <v>8419.6208170810933</v>
      </c>
      <c r="I51" s="92">
        <f t="shared" si="10"/>
        <v>1026.5727156265489</v>
      </c>
      <c r="J51" s="92">
        <f t="shared" si="11"/>
        <v>27466.435284727519</v>
      </c>
      <c r="K51" s="93">
        <f t="shared" si="1"/>
        <v>162530.20838872751</v>
      </c>
      <c r="O51" s="88" t="s">
        <v>186</v>
      </c>
      <c r="P51" s="89" t="s">
        <v>137</v>
      </c>
      <c r="Q51" s="90">
        <f>'2015'!Q51*1.03</f>
        <v>159876.69640799999</v>
      </c>
      <c r="R51" s="91">
        <f t="shared" si="12"/>
        <v>81.726106790031949</v>
      </c>
      <c r="S51" s="89">
        <v>37.5</v>
      </c>
      <c r="T51" s="92">
        <f t="shared" si="2"/>
        <v>2145.5844993404908</v>
      </c>
      <c r="U51" s="92">
        <f t="shared" si="3"/>
        <v>19185.203568959998</v>
      </c>
      <c r="V51" s="92">
        <f t="shared" si="4"/>
        <v>9966.4116461965259</v>
      </c>
      <c r="W51" s="92">
        <f t="shared" si="5"/>
        <v>1215.1671068050537</v>
      </c>
      <c r="X51" s="92">
        <f t="shared" si="13"/>
        <v>32512.366821302068</v>
      </c>
      <c r="Y51" s="93">
        <f t="shared" si="6"/>
        <v>192389.06322930206</v>
      </c>
    </row>
    <row r="52" spans="1:25" x14ac:dyDescent="0.3">
      <c r="A52" s="88" t="s">
        <v>87</v>
      </c>
      <c r="B52" s="89" t="s">
        <v>134</v>
      </c>
      <c r="C52" s="90">
        <f>'2015'!C52*1.03</f>
        <v>137749.29292800001</v>
      </c>
      <c r="D52" s="91">
        <f t="shared" si="0"/>
        <v>70.414974020702886</v>
      </c>
      <c r="E52" s="89">
        <v>37.5</v>
      </c>
      <c r="F52" s="92">
        <f t="shared" si="7"/>
        <v>1848.6293146012272</v>
      </c>
      <c r="G52" s="92">
        <f t="shared" si="8"/>
        <v>16529.915151360001</v>
      </c>
      <c r="H52" s="92">
        <f t="shared" si="9"/>
        <v>8587.0310566678672</v>
      </c>
      <c r="I52" s="92">
        <f t="shared" si="10"/>
        <v>1046.9844168195091</v>
      </c>
      <c r="J52" s="92">
        <f t="shared" si="11"/>
        <v>28012.559939448605</v>
      </c>
      <c r="K52" s="93">
        <f t="shared" si="1"/>
        <v>165761.85286744862</v>
      </c>
      <c r="O52" s="88" t="s">
        <v>187</v>
      </c>
      <c r="P52" s="89" t="s">
        <v>137</v>
      </c>
      <c r="Q52" s="90">
        <f>'2015'!Q52*1.03</f>
        <v>163056.51076</v>
      </c>
      <c r="R52" s="91">
        <f t="shared" si="12"/>
        <v>83.351570995527169</v>
      </c>
      <c r="S52" s="89">
        <v>37.5</v>
      </c>
      <c r="T52" s="92">
        <f t="shared" si="2"/>
        <v>2188.2583882668714</v>
      </c>
      <c r="U52" s="92">
        <f t="shared" si="3"/>
        <v>19566.781291200001</v>
      </c>
      <c r="V52" s="92">
        <f t="shared" si="4"/>
        <v>10164.635274170678</v>
      </c>
      <c r="W52" s="92">
        <f t="shared" si="5"/>
        <v>1239.3357686120014</v>
      </c>
      <c r="X52" s="92">
        <f t="shared" si="13"/>
        <v>33159.01072224955</v>
      </c>
      <c r="Y52" s="93">
        <f t="shared" si="6"/>
        <v>196215.52148224955</v>
      </c>
    </row>
    <row r="53" spans="1:25" x14ac:dyDescent="0.3">
      <c r="A53" s="88" t="s">
        <v>88</v>
      </c>
      <c r="B53" s="89" t="s">
        <v>134</v>
      </c>
      <c r="C53" s="90">
        <f>'2015'!C53*1.03</f>
        <v>140438.12276000003</v>
      </c>
      <c r="D53" s="91">
        <f t="shared" si="0"/>
        <v>71.789455723961666</v>
      </c>
      <c r="E53" s="89">
        <v>37.5</v>
      </c>
      <c r="F53" s="92">
        <f t="shared" si="7"/>
        <v>1884.7140707822089</v>
      </c>
      <c r="G53" s="92">
        <f t="shared" si="8"/>
        <v>16852.574731200002</v>
      </c>
      <c r="H53" s="92">
        <f t="shared" si="9"/>
        <v>8754.6476359090229</v>
      </c>
      <c r="I53" s="92">
        <f t="shared" si="10"/>
        <v>1067.4212762308669</v>
      </c>
      <c r="J53" s="92">
        <f t="shared" si="11"/>
        <v>28559.357714122099</v>
      </c>
      <c r="K53" s="93">
        <f t="shared" si="1"/>
        <v>168997.48047412213</v>
      </c>
      <c r="O53" s="88" t="s">
        <v>188</v>
      </c>
      <c r="P53" s="89" t="s">
        <v>137</v>
      </c>
      <c r="Q53" s="90">
        <f>'2015'!Q53*1.03</f>
        <v>166239.63512000002</v>
      </c>
      <c r="R53" s="91">
        <f t="shared" si="12"/>
        <v>84.97872721789139</v>
      </c>
      <c r="S53" s="89">
        <v>37.5</v>
      </c>
      <c r="T53" s="92">
        <f t="shared" si="2"/>
        <v>2230.9766983128839</v>
      </c>
      <c r="U53" s="92">
        <f t="shared" si="3"/>
        <v>19948.7562144</v>
      </c>
      <c r="V53" s="92">
        <f t="shared" si="4"/>
        <v>10363.06524179921</v>
      </c>
      <c r="W53" s="92">
        <f t="shared" si="5"/>
        <v>1263.5295886373467</v>
      </c>
      <c r="X53" s="92">
        <f t="shared" si="13"/>
        <v>33806.327743149443</v>
      </c>
      <c r="Y53" s="93">
        <f t="shared" si="6"/>
        <v>200045.96286314947</v>
      </c>
    </row>
    <row r="54" spans="1:25" x14ac:dyDescent="0.3">
      <c r="A54" s="88" t="s">
        <v>89</v>
      </c>
      <c r="B54" s="89" t="s">
        <v>134</v>
      </c>
      <c r="C54" s="90">
        <f>'2015'!C54*1.03</f>
        <v>144032.791448</v>
      </c>
      <c r="D54" s="91">
        <f t="shared" si="0"/>
        <v>73.626986043706069</v>
      </c>
      <c r="E54" s="89">
        <v>37.5</v>
      </c>
      <c r="F54" s="92">
        <f t="shared" si="7"/>
        <v>1932.9554067024542</v>
      </c>
      <c r="G54" s="92">
        <f t="shared" si="8"/>
        <v>17283.934973759999</v>
      </c>
      <c r="H54" s="92">
        <f t="shared" si="9"/>
        <v>8978.7325005654347</v>
      </c>
      <c r="I54" s="92">
        <f t="shared" si="10"/>
        <v>1094.7431014102683</v>
      </c>
      <c r="J54" s="92">
        <f t="shared" si="11"/>
        <v>29290.365982438158</v>
      </c>
      <c r="K54" s="93">
        <f t="shared" si="1"/>
        <v>173323.15743043818</v>
      </c>
      <c r="O54" s="88" t="s">
        <v>189</v>
      </c>
      <c r="P54" s="89" t="s">
        <v>137</v>
      </c>
      <c r="Q54" s="90">
        <f>'2015'!Q54*1.03</f>
        <v>183139.43263200004</v>
      </c>
      <c r="R54" s="91">
        <f t="shared" si="12"/>
        <v>93.617601345431325</v>
      </c>
      <c r="S54" s="89">
        <v>37.5</v>
      </c>
      <c r="T54" s="92">
        <f t="shared" si="2"/>
        <v>2457.7761281134976</v>
      </c>
      <c r="U54" s="92">
        <f t="shared" si="3"/>
        <v>21976.731915840002</v>
      </c>
      <c r="V54" s="92">
        <f t="shared" si="4"/>
        <v>11416.566737177445</v>
      </c>
      <c r="W54" s="92">
        <f t="shared" si="5"/>
        <v>1391.9790657008516</v>
      </c>
      <c r="X54" s="92">
        <f t="shared" si="13"/>
        <v>37243.053846831797</v>
      </c>
      <c r="Y54" s="93">
        <f t="shared" si="6"/>
        <v>220382.48647883182</v>
      </c>
    </row>
    <row r="55" spans="1:25" x14ac:dyDescent="0.3">
      <c r="A55" s="88" t="s">
        <v>90</v>
      </c>
      <c r="B55" s="89" t="s">
        <v>134</v>
      </c>
      <c r="C55" s="90">
        <f>'2015'!C55*1.03</f>
        <v>146899.25837600001</v>
      </c>
      <c r="D55" s="91">
        <f t="shared" si="0"/>
        <v>75.092272652268377</v>
      </c>
      <c r="E55" s="89">
        <v>37.5</v>
      </c>
      <c r="F55" s="92">
        <f t="shared" si="7"/>
        <v>1971.4240963036812</v>
      </c>
      <c r="G55" s="92">
        <f t="shared" si="8"/>
        <v>17627.91100512</v>
      </c>
      <c r="H55" s="92">
        <f t="shared" si="9"/>
        <v>9157.422641258303</v>
      </c>
      <c r="I55" s="92">
        <f t="shared" si="10"/>
        <v>1116.5301185422775</v>
      </c>
      <c r="J55" s="92">
        <f t="shared" si="11"/>
        <v>29873.28786122426</v>
      </c>
      <c r="K55" s="93">
        <f t="shared" si="1"/>
        <v>176772.54623722428</v>
      </c>
      <c r="O55" s="88" t="s">
        <v>190</v>
      </c>
      <c r="P55" s="89" t="s">
        <v>137</v>
      </c>
      <c r="Q55" s="90">
        <f>'2015'!Q55*1.03</f>
        <v>192125.00101600002</v>
      </c>
      <c r="R55" s="91">
        <f t="shared" si="12"/>
        <v>98.210863139169348</v>
      </c>
      <c r="S55" s="89">
        <v>37.5</v>
      </c>
      <c r="T55" s="92">
        <f t="shared" si="2"/>
        <v>2578.3646608742333</v>
      </c>
      <c r="U55" s="92">
        <f t="shared" si="3"/>
        <v>23055.000121920002</v>
      </c>
      <c r="V55" s="92">
        <f t="shared" si="4"/>
        <v>11976.710118933684</v>
      </c>
      <c r="W55" s="92">
        <f t="shared" si="5"/>
        <v>1460.275242576557</v>
      </c>
      <c r="X55" s="92">
        <f t="shared" si="13"/>
        <v>39070.350144304481</v>
      </c>
      <c r="Y55" s="93">
        <f t="shared" si="6"/>
        <v>231195.3511603045</v>
      </c>
    </row>
    <row r="56" spans="1:25" x14ac:dyDescent="0.3">
      <c r="A56" s="88" t="s">
        <v>91</v>
      </c>
      <c r="B56" s="89" t="s">
        <v>134</v>
      </c>
      <c r="C56" s="90">
        <f>'2015'!C56*1.03</f>
        <v>149765.72530399999</v>
      </c>
      <c r="D56" s="91">
        <f t="shared" si="0"/>
        <v>76.557559260830672</v>
      </c>
      <c r="E56" s="89">
        <v>37.5</v>
      </c>
      <c r="F56" s="92">
        <f t="shared" si="7"/>
        <v>2009.8927859049079</v>
      </c>
      <c r="G56" s="92">
        <f t="shared" si="8"/>
        <v>17971.887036479999</v>
      </c>
      <c r="H56" s="92">
        <f t="shared" si="9"/>
        <v>9336.1127819511694</v>
      </c>
      <c r="I56" s="92">
        <f t="shared" si="10"/>
        <v>1138.3171356742866</v>
      </c>
      <c r="J56" s="92">
        <f t="shared" si="11"/>
        <v>30456.209740010363</v>
      </c>
      <c r="K56" s="93">
        <f t="shared" si="1"/>
        <v>180221.93504401037</v>
      </c>
      <c r="O56" s="88" t="s">
        <v>191</v>
      </c>
      <c r="P56" s="89" t="s">
        <v>137</v>
      </c>
      <c r="Q56" s="90">
        <f>'2015'!Q56*1.03</f>
        <v>195969.02364000003</v>
      </c>
      <c r="R56" s="91">
        <f t="shared" si="12"/>
        <v>100.17585872971247</v>
      </c>
      <c r="S56" s="89">
        <v>37.5</v>
      </c>
      <c r="T56" s="92">
        <f t="shared" si="2"/>
        <v>2629.9523878067489</v>
      </c>
      <c r="U56" s="92">
        <f t="shared" si="3"/>
        <v>23516.282836800001</v>
      </c>
      <c r="V56" s="92">
        <f t="shared" si="4"/>
        <v>12216.339237553373</v>
      </c>
      <c r="W56" s="92">
        <f t="shared" si="5"/>
        <v>1489.4923202085508</v>
      </c>
      <c r="X56" s="92">
        <f t="shared" si="13"/>
        <v>39852.066782368667</v>
      </c>
      <c r="Y56" s="93">
        <f t="shared" si="6"/>
        <v>235821.0904223687</v>
      </c>
    </row>
    <row r="57" spans="1:25" x14ac:dyDescent="0.3">
      <c r="A57" s="88" t="s">
        <v>92</v>
      </c>
      <c r="B57" s="89" t="s">
        <v>134</v>
      </c>
      <c r="C57" s="90">
        <f>'2015'!C57*1.03</f>
        <v>164989.55543200002</v>
      </c>
      <c r="D57" s="91">
        <f t="shared" si="0"/>
        <v>84.33970884702876</v>
      </c>
      <c r="E57" s="89">
        <v>37.5</v>
      </c>
      <c r="F57" s="92">
        <f t="shared" si="7"/>
        <v>2214.2003221319019</v>
      </c>
      <c r="G57" s="92">
        <f t="shared" si="8"/>
        <v>19798.746651840003</v>
      </c>
      <c r="H57" s="92">
        <f t="shared" si="9"/>
        <v>10285.137632328457</v>
      </c>
      <c r="I57" s="92">
        <f t="shared" si="10"/>
        <v>1254.0281681559893</v>
      </c>
      <c r="J57" s="92">
        <f t="shared" si="11"/>
        <v>33552.112774456349</v>
      </c>
      <c r="K57" s="93">
        <f t="shared" si="1"/>
        <v>198541.66820645638</v>
      </c>
      <c r="O57" s="88" t="s">
        <v>192</v>
      </c>
      <c r="P57" s="89" t="s">
        <v>137</v>
      </c>
      <c r="Q57" s="90">
        <f>'2015'!Q57*1.03</f>
        <v>199670.71592000002</v>
      </c>
      <c r="R57" s="91">
        <f>+Q57*12/313/75</f>
        <v>102.06809759488819</v>
      </c>
      <c r="S57" s="89">
        <v>37.5</v>
      </c>
      <c r="T57" s="92">
        <f t="shared" si="2"/>
        <v>2679.6300065950923</v>
      </c>
      <c r="U57" s="92">
        <f t="shared" si="3"/>
        <v>23960.485910400002</v>
      </c>
      <c r="V57" s="92">
        <f t="shared" si="4"/>
        <v>12447.095751034731</v>
      </c>
      <c r="W57" s="92">
        <f t="shared" si="5"/>
        <v>1517.6275944494632</v>
      </c>
      <c r="X57" s="92">
        <f t="shared" si="13"/>
        <v>40604.83926247929</v>
      </c>
      <c r="Y57" s="93">
        <f t="shared" si="6"/>
        <v>240275.55518247929</v>
      </c>
    </row>
    <row r="58" spans="1:25" x14ac:dyDescent="0.3">
      <c r="A58" s="88" t="s">
        <v>93</v>
      </c>
      <c r="B58" s="89" t="s">
        <v>134</v>
      </c>
      <c r="C58" s="90">
        <f>'2015'!C58*1.03</f>
        <v>173086.93833600002</v>
      </c>
      <c r="D58" s="91">
        <f t="shared" si="0"/>
        <v>88.478946114249212</v>
      </c>
      <c r="E58" s="89">
        <v>37.5</v>
      </c>
      <c r="F58" s="92">
        <f t="shared" si="7"/>
        <v>2322.8691877914112</v>
      </c>
      <c r="G58" s="92">
        <f t="shared" si="8"/>
        <v>20770.43260032</v>
      </c>
      <c r="H58" s="92">
        <f t="shared" si="9"/>
        <v>10789.91320682613</v>
      </c>
      <c r="I58" s="92">
        <f t="shared" si="10"/>
        <v>1315.5735564284357</v>
      </c>
      <c r="J58" s="92">
        <f t="shared" si="11"/>
        <v>35198.788551365971</v>
      </c>
      <c r="K58" s="93">
        <f t="shared" si="1"/>
        <v>208285.72688736601</v>
      </c>
      <c r="O58" s="88" t="s">
        <v>193</v>
      </c>
      <c r="P58" s="89" t="s">
        <v>137</v>
      </c>
      <c r="Q58" s="90">
        <f>'2015'!Q58*1.03</f>
        <v>67431.482975999999</v>
      </c>
      <c r="R58" s="91">
        <f>+Q58*12/313/80</f>
        <v>32.3154071769968</v>
      </c>
      <c r="S58" s="89">
        <v>40</v>
      </c>
      <c r="T58" s="92">
        <f t="shared" si="2"/>
        <v>904.94704914110423</v>
      </c>
      <c r="U58" s="92">
        <f t="shared" si="3"/>
        <v>8091.7779571199999</v>
      </c>
      <c r="V58" s="92">
        <f t="shared" si="4"/>
        <v>4203.5514390243607</v>
      </c>
      <c r="W58" s="92">
        <f t="shared" si="5"/>
        <v>512.52322518855829</v>
      </c>
      <c r="X58" s="92">
        <f t="shared" si="13"/>
        <v>13712.799670474024</v>
      </c>
      <c r="Y58" s="93">
        <f t="shared" si="6"/>
        <v>81144.282646474021</v>
      </c>
    </row>
    <row r="59" spans="1:25" x14ac:dyDescent="0.3">
      <c r="A59" s="88" t="s">
        <v>94</v>
      </c>
      <c r="B59" s="89" t="s">
        <v>134</v>
      </c>
      <c r="C59" s="90">
        <f>'2015'!C59*1.03</f>
        <v>176548.10336800001</v>
      </c>
      <c r="D59" s="91">
        <f t="shared" si="0"/>
        <v>90.248231753610241</v>
      </c>
      <c r="E59" s="89">
        <v>37.5</v>
      </c>
      <c r="F59" s="92">
        <f t="shared" si="7"/>
        <v>2369.3188718865031</v>
      </c>
      <c r="G59" s="92">
        <f t="shared" si="8"/>
        <v>21185.772404160001</v>
      </c>
      <c r="H59" s="92">
        <f t="shared" si="9"/>
        <v>11005.675705422558</v>
      </c>
      <c r="I59" s="92">
        <f t="shared" si="10"/>
        <v>1341.8806667991487</v>
      </c>
      <c r="J59" s="92">
        <f t="shared" si="11"/>
        <v>35902.647648268212</v>
      </c>
      <c r="K59" s="93">
        <f t="shared" si="1"/>
        <v>212450.75101626822</v>
      </c>
      <c r="O59" s="88" t="s">
        <v>194</v>
      </c>
      <c r="P59" s="89" t="s">
        <v>137</v>
      </c>
      <c r="Q59" s="90">
        <f>'2015'!Q59*1.03</f>
        <v>70998.568264000016</v>
      </c>
      <c r="R59" s="91">
        <f t="shared" ref="R59:R82" si="14">+Q59*12/313/80</f>
        <v>34.024872969968058</v>
      </c>
      <c r="S59" s="89">
        <v>40</v>
      </c>
      <c r="T59" s="92">
        <f t="shared" si="2"/>
        <v>952.81820906441737</v>
      </c>
      <c r="U59" s="92">
        <f t="shared" si="3"/>
        <v>8519.8281916800024</v>
      </c>
      <c r="V59" s="92">
        <f t="shared" si="4"/>
        <v>4425.9168065609438</v>
      </c>
      <c r="W59" s="92">
        <f t="shared" si="5"/>
        <v>539.63539854798319</v>
      </c>
      <c r="X59" s="92">
        <f t="shared" si="13"/>
        <v>14438.198605853348</v>
      </c>
      <c r="Y59" s="93">
        <f t="shared" si="6"/>
        <v>85436.766869853353</v>
      </c>
    </row>
    <row r="60" spans="1:25" x14ac:dyDescent="0.3">
      <c r="A60" s="88" t="s">
        <v>95</v>
      </c>
      <c r="B60" s="89" t="s">
        <v>134</v>
      </c>
      <c r="C60" s="90">
        <f>'2015'!C60*1.03</f>
        <v>180013.68174400003</v>
      </c>
      <c r="D60" s="91">
        <f t="shared" si="0"/>
        <v>92.019773415463263</v>
      </c>
      <c r="E60" s="89">
        <v>37.5</v>
      </c>
      <c r="F60" s="92">
        <f t="shared" si="7"/>
        <v>2415.827784141105</v>
      </c>
      <c r="G60" s="92">
        <f t="shared" si="8"/>
        <v>21601.641809280001</v>
      </c>
      <c r="H60" s="92">
        <f t="shared" si="9"/>
        <v>11221.713323558164</v>
      </c>
      <c r="I60" s="92">
        <f t="shared" si="10"/>
        <v>1368.2213214610586</v>
      </c>
      <c r="J60" s="92">
        <f t="shared" si="11"/>
        <v>36607.404238440329</v>
      </c>
      <c r="K60" s="93">
        <f t="shared" si="1"/>
        <v>216621.08598244036</v>
      </c>
      <c r="O60" s="88" t="s">
        <v>195</v>
      </c>
      <c r="P60" s="89" t="s">
        <v>137</v>
      </c>
      <c r="Q60" s="90">
        <f>'2015'!Q60*1.03</f>
        <v>74598.753631999993</v>
      </c>
      <c r="R60" s="91">
        <f t="shared" si="14"/>
        <v>35.75020142108626</v>
      </c>
      <c r="S60" s="89">
        <v>40</v>
      </c>
      <c r="T60" s="92">
        <f t="shared" si="2"/>
        <v>1001.1335801840489</v>
      </c>
      <c r="U60" s="92">
        <f t="shared" si="3"/>
        <v>8951.8504358399987</v>
      </c>
      <c r="V60" s="92">
        <f t="shared" si="4"/>
        <v>4650.3455706413215</v>
      </c>
      <c r="W60" s="92">
        <f t="shared" si="5"/>
        <v>566.99915409138032</v>
      </c>
      <c r="X60" s="92">
        <f t="shared" si="13"/>
        <v>15170.328740756748</v>
      </c>
      <c r="Y60" s="93">
        <f t="shared" si="6"/>
        <v>89769.082372756733</v>
      </c>
    </row>
    <row r="61" spans="1:25" x14ac:dyDescent="0.3">
      <c r="A61" s="88" t="s">
        <v>96</v>
      </c>
      <c r="B61" s="89" t="s">
        <v>134</v>
      </c>
      <c r="C61" s="90">
        <f>'2015'!C61*1.03</f>
        <v>63137.299264000001</v>
      </c>
      <c r="D61" s="91">
        <f>+C61*12/313/80</f>
        <v>30.257491660063899</v>
      </c>
      <c r="E61" s="89">
        <v>40</v>
      </c>
      <c r="F61" s="92">
        <f t="shared" si="7"/>
        <v>847.31804993865035</v>
      </c>
      <c r="G61" s="92">
        <f t="shared" si="8"/>
        <v>7576.4759116799996</v>
      </c>
      <c r="H61" s="92">
        <f t="shared" si="9"/>
        <v>3935.8601274090256</v>
      </c>
      <c r="I61" s="92">
        <f t="shared" si="10"/>
        <v>479.88462985453987</v>
      </c>
      <c r="J61" s="92">
        <f t="shared" si="11"/>
        <v>12839.538718882215</v>
      </c>
      <c r="K61" s="93">
        <f t="shared" si="1"/>
        <v>75976.837982882222</v>
      </c>
      <c r="O61" s="88" t="s">
        <v>196</v>
      </c>
      <c r="P61" s="89" t="s">
        <v>137</v>
      </c>
      <c r="Q61" s="90">
        <f>'2015'!Q61*1.03</f>
        <v>78204.455679999999</v>
      </c>
      <c r="R61" s="91">
        <f t="shared" si="14"/>
        <v>37.478173648562297</v>
      </c>
      <c r="S61" s="89">
        <v>40</v>
      </c>
      <c r="T61" s="92">
        <f t="shared" si="2"/>
        <v>1049.5229865030676</v>
      </c>
      <c r="U61" s="92">
        <f t="shared" si="3"/>
        <v>9384.5346816000001</v>
      </c>
      <c r="V61" s="92">
        <f t="shared" si="4"/>
        <v>4875.1182341456688</v>
      </c>
      <c r="W61" s="92">
        <f t="shared" si="5"/>
        <v>594.40483999877301</v>
      </c>
      <c r="X61" s="92">
        <f t="shared" si="13"/>
        <v>15903.580742247508</v>
      </c>
      <c r="Y61" s="93">
        <f t="shared" si="6"/>
        <v>94108.036422247504</v>
      </c>
    </row>
    <row r="62" spans="1:25" x14ac:dyDescent="0.3">
      <c r="A62" s="88" t="s">
        <v>97</v>
      </c>
      <c r="B62" s="89" t="s">
        <v>134</v>
      </c>
      <c r="C62" s="90">
        <f>'2015'!C62*1.03</f>
        <v>66741.897975999993</v>
      </c>
      <c r="D62" s="91">
        <f t="shared" ref="D62:D85" si="15">+C62*12/313/80</f>
        <v>31.984935132268369</v>
      </c>
      <c r="E62" s="89">
        <v>40</v>
      </c>
      <c r="F62" s="92">
        <f t="shared" si="7"/>
        <v>895.69264921779131</v>
      </c>
      <c r="G62" s="92">
        <f t="shared" si="8"/>
        <v>8009.0277571199986</v>
      </c>
      <c r="H62" s="92">
        <f t="shared" si="9"/>
        <v>4160.5640110285776</v>
      </c>
      <c r="I62" s="92">
        <f t="shared" si="10"/>
        <v>507.28192968913334</v>
      </c>
      <c r="J62" s="92">
        <f t="shared" si="11"/>
        <v>13572.566347055503</v>
      </c>
      <c r="K62" s="93">
        <f t="shared" si="1"/>
        <v>80314.464323055494</v>
      </c>
      <c r="O62" s="88" t="s">
        <v>197</v>
      </c>
      <c r="P62" s="89" t="s">
        <v>137</v>
      </c>
      <c r="Q62" s="90">
        <f>'2015'!Q62*1.03</f>
        <v>81130.502752000015</v>
      </c>
      <c r="R62" s="91">
        <f t="shared" si="14"/>
        <v>38.880432628754008</v>
      </c>
      <c r="S62" s="89">
        <v>40</v>
      </c>
      <c r="T62" s="92">
        <f t="shared" si="2"/>
        <v>1088.7912562576689</v>
      </c>
      <c r="U62" s="92">
        <f t="shared" si="3"/>
        <v>9735.6603302400017</v>
      </c>
      <c r="V62" s="92">
        <f t="shared" si="4"/>
        <v>5057.5224886173728</v>
      </c>
      <c r="W62" s="92">
        <f t="shared" si="5"/>
        <v>616.64470506193254</v>
      </c>
      <c r="X62" s="92">
        <f t="shared" si="13"/>
        <v>16498.618780176977</v>
      </c>
      <c r="Y62" s="93">
        <f t="shared" si="6"/>
        <v>97629.121532176985</v>
      </c>
    </row>
    <row r="63" spans="1:25" x14ac:dyDescent="0.3">
      <c r="A63" s="88" t="s">
        <v>98</v>
      </c>
      <c r="B63" s="89" t="s">
        <v>134</v>
      </c>
      <c r="C63" s="90">
        <f>'2015'!C63*1.03</f>
        <v>70350.910032</v>
      </c>
      <c r="D63" s="91">
        <f t="shared" si="15"/>
        <v>33.714493625559108</v>
      </c>
      <c r="E63" s="89">
        <v>40</v>
      </c>
      <c r="F63" s="92">
        <f t="shared" si="7"/>
        <v>944.1264766564417</v>
      </c>
      <c r="G63" s="92">
        <f t="shared" si="8"/>
        <v>8442.1092038400002</v>
      </c>
      <c r="H63" s="92">
        <f t="shared" si="9"/>
        <v>4385.5430141873039</v>
      </c>
      <c r="I63" s="92">
        <f t="shared" si="10"/>
        <v>534.71277381492325</v>
      </c>
      <c r="J63" s="92">
        <f t="shared" si="11"/>
        <v>14306.491468498669</v>
      </c>
      <c r="K63" s="93">
        <f t="shared" si="1"/>
        <v>84657.401500498672</v>
      </c>
      <c r="O63" s="88" t="s">
        <v>198</v>
      </c>
      <c r="P63" s="89" t="s">
        <v>137</v>
      </c>
      <c r="Q63" s="90">
        <f>'2015'!Q63*1.03</f>
        <v>84058.756496000016</v>
      </c>
      <c r="R63" s="91">
        <f t="shared" si="14"/>
        <v>40.283749119488824</v>
      </c>
      <c r="S63" s="89">
        <v>40</v>
      </c>
      <c r="T63" s="92">
        <f t="shared" si="2"/>
        <v>1128.0891400920248</v>
      </c>
      <c r="U63" s="92">
        <f t="shared" si="3"/>
        <v>10087.050779520001</v>
      </c>
      <c r="V63" s="92">
        <f t="shared" si="4"/>
        <v>5240.0643028586619</v>
      </c>
      <c r="W63" s="92">
        <f t="shared" si="5"/>
        <v>638.90134227069029</v>
      </c>
      <c r="X63" s="92">
        <f t="shared" si="13"/>
        <v>17094.105564741381</v>
      </c>
      <c r="Y63" s="93">
        <f t="shared" si="6"/>
        <v>101152.86206074139</v>
      </c>
    </row>
    <row r="64" spans="1:25" x14ac:dyDescent="0.3">
      <c r="A64" s="88" t="s">
        <v>99</v>
      </c>
      <c r="B64" s="89" t="s">
        <v>134</v>
      </c>
      <c r="C64" s="90">
        <f>'2015'!C64*1.03</f>
        <v>73957.715416000021</v>
      </c>
      <c r="D64" s="91">
        <f t="shared" si="15"/>
        <v>35.442994608306719</v>
      </c>
      <c r="E64" s="89">
        <v>40</v>
      </c>
      <c r="F64" s="92">
        <f t="shared" si="7"/>
        <v>992.53069001533777</v>
      </c>
      <c r="G64" s="92">
        <f t="shared" si="8"/>
        <v>8874.9258499200023</v>
      </c>
      <c r="H64" s="92">
        <f t="shared" si="9"/>
        <v>4610.3844575764451</v>
      </c>
      <c r="I64" s="92">
        <f t="shared" si="10"/>
        <v>562.12684579511517</v>
      </c>
      <c r="J64" s="92">
        <f t="shared" si="11"/>
        <v>15039.9678433069</v>
      </c>
      <c r="K64" s="93">
        <f t="shared" si="1"/>
        <v>88997.683259306912</v>
      </c>
      <c r="O64" s="88" t="s">
        <v>199</v>
      </c>
      <c r="P64" s="89" t="s">
        <v>137</v>
      </c>
      <c r="Q64" s="90">
        <f>'2015'!Q64*1.03</f>
        <v>86985.906904000003</v>
      </c>
      <c r="R64" s="91">
        <f t="shared" si="14"/>
        <v>41.686536854952081</v>
      </c>
      <c r="S64" s="89">
        <v>40</v>
      </c>
      <c r="T64" s="92">
        <f t="shared" si="2"/>
        <v>1167.3722168865031</v>
      </c>
      <c r="U64" s="92">
        <f t="shared" si="3"/>
        <v>10438.30882848</v>
      </c>
      <c r="V64" s="92">
        <f t="shared" si="4"/>
        <v>5422.537337215158</v>
      </c>
      <c r="W64" s="92">
        <f t="shared" si="5"/>
        <v>661.14959340664882</v>
      </c>
      <c r="X64" s="92">
        <f t="shared" si="13"/>
        <v>17689.367975988309</v>
      </c>
      <c r="Y64" s="93">
        <f t="shared" si="6"/>
        <v>104675.27487998831</v>
      </c>
    </row>
    <row r="65" spans="1:25" x14ac:dyDescent="0.3">
      <c r="A65" s="88" t="s">
        <v>100</v>
      </c>
      <c r="B65" s="89" t="s">
        <v>134</v>
      </c>
      <c r="C65" s="90">
        <f>'2015'!C65*1.03</f>
        <v>76891.485840000023</v>
      </c>
      <c r="D65" s="91">
        <f t="shared" si="15"/>
        <v>36.848954875399372</v>
      </c>
      <c r="E65" s="89">
        <v>40</v>
      </c>
      <c r="F65" s="92">
        <f t="shared" si="7"/>
        <v>1031.90260904908</v>
      </c>
      <c r="G65" s="92">
        <f t="shared" si="8"/>
        <v>9226.9783008000031</v>
      </c>
      <c r="H65" s="92">
        <f t="shared" si="9"/>
        <v>4793.2701712417011</v>
      </c>
      <c r="I65" s="92">
        <f t="shared" si="10"/>
        <v>584.42541336786826</v>
      </c>
      <c r="J65" s="92">
        <f t="shared" si="11"/>
        <v>15636.576494458654</v>
      </c>
      <c r="K65" s="93">
        <f t="shared" si="1"/>
        <v>92528.062334458678</v>
      </c>
      <c r="O65" s="88" t="s">
        <v>200</v>
      </c>
      <c r="P65" s="89" t="s">
        <v>137</v>
      </c>
      <c r="Q65" s="90">
        <f>'2015'!Q65*1.03</f>
        <v>89909.747304000004</v>
      </c>
      <c r="R65" s="91">
        <f t="shared" si="14"/>
        <v>43.087738324600636</v>
      </c>
      <c r="S65" s="89">
        <v>40</v>
      </c>
      <c r="T65" s="92">
        <f t="shared" si="2"/>
        <v>1206.6108725613499</v>
      </c>
      <c r="U65" s="92">
        <f t="shared" si="3"/>
        <v>10789.16967648</v>
      </c>
      <c r="V65" s="92">
        <f t="shared" si="4"/>
        <v>5604.8040319172742</v>
      </c>
      <c r="W65" s="92">
        <f t="shared" si="5"/>
        <v>683.37268632421012</v>
      </c>
      <c r="X65" s="92">
        <f t="shared" si="13"/>
        <v>18283.957267282836</v>
      </c>
      <c r="Y65" s="93">
        <f t="shared" si="6"/>
        <v>108193.70457128283</v>
      </c>
    </row>
    <row r="66" spans="1:25" x14ac:dyDescent="0.3">
      <c r="A66" s="88" t="s">
        <v>101</v>
      </c>
      <c r="B66" s="89" t="s">
        <v>134</v>
      </c>
      <c r="C66" s="90">
        <f>'2015'!C66*1.03</f>
        <v>79819.739584000024</v>
      </c>
      <c r="D66" s="91">
        <f t="shared" si="15"/>
        <v>38.252271366134195</v>
      </c>
      <c r="E66" s="89">
        <v>40</v>
      </c>
      <c r="F66" s="92">
        <f t="shared" si="7"/>
        <v>1071.200492883436</v>
      </c>
      <c r="G66" s="92">
        <f t="shared" si="8"/>
        <v>9578.3687500800024</v>
      </c>
      <c r="H66" s="92">
        <f t="shared" si="9"/>
        <v>4975.8119854829902</v>
      </c>
      <c r="I66" s="92">
        <f t="shared" si="10"/>
        <v>606.6820505766259</v>
      </c>
      <c r="J66" s="92">
        <f t="shared" si="11"/>
        <v>16232.063279023056</v>
      </c>
      <c r="K66" s="93">
        <f t="shared" si="1"/>
        <v>96051.802863023069</v>
      </c>
      <c r="O66" s="88" t="s">
        <v>201</v>
      </c>
      <c r="P66" s="89" t="s">
        <v>137</v>
      </c>
      <c r="Q66" s="90">
        <f>'2015'!Q66*1.03</f>
        <v>94415.771528000012</v>
      </c>
      <c r="R66" s="91">
        <f t="shared" si="14"/>
        <v>45.247174853674125</v>
      </c>
      <c r="S66" s="89">
        <v>40</v>
      </c>
      <c r="T66" s="92">
        <f t="shared" si="2"/>
        <v>1267.0828234202456</v>
      </c>
      <c r="U66" s="92">
        <f t="shared" si="3"/>
        <v>11329.892583360001</v>
      </c>
      <c r="V66" s="92">
        <f t="shared" si="4"/>
        <v>5885.7010814129144</v>
      </c>
      <c r="W66" s="92">
        <f t="shared" si="5"/>
        <v>717.62140763565196</v>
      </c>
      <c r="X66" s="92">
        <f t="shared" si="13"/>
        <v>19200.297895828811</v>
      </c>
      <c r="Y66" s="93">
        <f t="shared" si="6"/>
        <v>113616.06942382884</v>
      </c>
    </row>
    <row r="67" spans="1:25" x14ac:dyDescent="0.3">
      <c r="A67" s="88" t="s">
        <v>102</v>
      </c>
      <c r="B67" s="89" t="s">
        <v>134</v>
      </c>
      <c r="C67" s="90">
        <f>'2015'!C67*1.03</f>
        <v>82752.406671999997</v>
      </c>
      <c r="D67" s="91">
        <f t="shared" si="15"/>
        <v>39.657702877955266</v>
      </c>
      <c r="E67" s="89">
        <v>40</v>
      </c>
      <c r="F67" s="92">
        <f t="shared" si="7"/>
        <v>1110.5576048773007</v>
      </c>
      <c r="G67" s="92">
        <f t="shared" si="8"/>
        <v>9930.288800639999</v>
      </c>
      <c r="H67" s="92">
        <f t="shared" si="9"/>
        <v>5158.6289192634522</v>
      </c>
      <c r="I67" s="92">
        <f t="shared" si="10"/>
        <v>628.97223207657976</v>
      </c>
      <c r="J67" s="92">
        <f t="shared" si="11"/>
        <v>16828.447556857333</v>
      </c>
      <c r="K67" s="93">
        <f t="shared" ref="K67:K85" si="16">C67+F67+G67+H67+I67</f>
        <v>99580.854228857352</v>
      </c>
      <c r="O67" s="88" t="s">
        <v>202</v>
      </c>
      <c r="P67" s="89" t="s">
        <v>137</v>
      </c>
      <c r="Q67" s="90">
        <f>'2015'!Q67*1.03</f>
        <v>97794.186360000007</v>
      </c>
      <c r="R67" s="91">
        <f t="shared" si="14"/>
        <v>46.866223495207677</v>
      </c>
      <c r="S67" s="89">
        <v>40</v>
      </c>
      <c r="T67" s="92">
        <f t="shared" si="2"/>
        <v>1312.4219795245399</v>
      </c>
      <c r="U67" s="92">
        <f t="shared" si="3"/>
        <v>11735.3023632</v>
      </c>
      <c r="V67" s="92">
        <f t="shared" si="4"/>
        <v>6096.3050886498504</v>
      </c>
      <c r="W67" s="92">
        <f t="shared" si="5"/>
        <v>743.29956254643412</v>
      </c>
      <c r="X67" s="92">
        <f t="shared" si="13"/>
        <v>19887.328993920826</v>
      </c>
      <c r="Y67" s="93">
        <f t="shared" si="6"/>
        <v>117681.51535392084</v>
      </c>
    </row>
    <row r="68" spans="1:25" x14ac:dyDescent="0.3">
      <c r="A68" s="88" t="s">
        <v>103</v>
      </c>
      <c r="B68" s="89" t="s">
        <v>134</v>
      </c>
      <c r="C68" s="90">
        <f>'2015'!C68*1.03</f>
        <v>85680.660416000013</v>
      </c>
      <c r="D68" s="91">
        <f t="shared" si="15"/>
        <v>41.061019368690104</v>
      </c>
      <c r="E68" s="89">
        <v>40</v>
      </c>
      <c r="F68" s="92">
        <f t="shared" ref="F68:F85" si="17">C68/26.08*2*17.5%</f>
        <v>1149.8554887116566</v>
      </c>
      <c r="G68" s="92">
        <f t="shared" ref="G68:G85" si="18">C68*G$2</f>
        <v>10281.679249920002</v>
      </c>
      <c r="H68" s="92">
        <f t="shared" ref="H68:H85" si="19">(C68+F68+G68)*5.5%</f>
        <v>5341.1707335047431</v>
      </c>
      <c r="I68" s="92">
        <f t="shared" ref="I68:I85" si="20">(C68+F68)*0.75%</f>
        <v>651.22886928533751</v>
      </c>
      <c r="J68" s="92">
        <f t="shared" ref="J68:J85" si="21">SUM(F68:I68)</f>
        <v>17423.93434142174</v>
      </c>
      <c r="K68" s="93">
        <f t="shared" si="16"/>
        <v>103104.59475742176</v>
      </c>
      <c r="O68" s="88" t="s">
        <v>203</v>
      </c>
      <c r="P68" s="89" t="s">
        <v>137</v>
      </c>
      <c r="Q68" s="90">
        <f>'2015'!Q68*1.03</f>
        <v>101168.187848</v>
      </c>
      <c r="R68" s="91">
        <f t="shared" si="14"/>
        <v>48.483157115654954</v>
      </c>
      <c r="S68" s="89">
        <v>40</v>
      </c>
      <c r="T68" s="92">
        <f t="shared" ref="T68:T82" si="22">Q68/26.08*2*17.5%</f>
        <v>1357.7019074693251</v>
      </c>
      <c r="U68" s="92">
        <f t="shared" ref="U68:U82" si="23">Q68*G$2</f>
        <v>12140.182541759999</v>
      </c>
      <c r="V68" s="92">
        <f t="shared" ref="V68:V82" si="24">(Q68+T68+U68)*5.5%</f>
        <v>6306.6339763476135</v>
      </c>
      <c r="W68" s="92">
        <f t="shared" ref="W68:W82" si="25">(Q68+T68)*0.75%</f>
        <v>768.94417316601994</v>
      </c>
      <c r="X68" s="92">
        <f t="shared" si="13"/>
        <v>20573.462598742957</v>
      </c>
      <c r="Y68" s="93">
        <f t="shared" ref="Y68:Y82" si="26">Q68+T68+U68+V68+W68</f>
        <v>121741.65044674296</v>
      </c>
    </row>
    <row r="69" spans="1:25" x14ac:dyDescent="0.3">
      <c r="A69" s="88" t="s">
        <v>104</v>
      </c>
      <c r="B69" s="89" t="s">
        <v>134</v>
      </c>
      <c r="C69" s="90">
        <f>'2015'!C69*1.03</f>
        <v>90191.097984000022</v>
      </c>
      <c r="D69" s="91">
        <f t="shared" si="15"/>
        <v>43.222570918849854</v>
      </c>
      <c r="E69" s="89">
        <v>40</v>
      </c>
      <c r="F69" s="92">
        <f t="shared" si="17"/>
        <v>1210.3866677300616</v>
      </c>
      <c r="G69" s="92">
        <f t="shared" si="18"/>
        <v>10822.931758080002</v>
      </c>
      <c r="H69" s="92">
        <f t="shared" si="19"/>
        <v>5622.3429025395553</v>
      </c>
      <c r="I69" s="92">
        <f t="shared" si="20"/>
        <v>685.51113488797569</v>
      </c>
      <c r="J69" s="92">
        <f t="shared" si="21"/>
        <v>18341.172463237595</v>
      </c>
      <c r="K69" s="93">
        <f t="shared" si="16"/>
        <v>108532.27044723762</v>
      </c>
      <c r="O69" s="88" t="s">
        <v>204</v>
      </c>
      <c r="P69" s="89" t="s">
        <v>137</v>
      </c>
      <c r="Q69" s="90">
        <f>'2015'!Q69*1.03</f>
        <v>104547.70601600001</v>
      </c>
      <c r="R69" s="91">
        <f t="shared" si="14"/>
        <v>50.102734512460067</v>
      </c>
      <c r="S69" s="89">
        <v>40</v>
      </c>
      <c r="T69" s="92">
        <f t="shared" si="22"/>
        <v>1403.0558706134971</v>
      </c>
      <c r="U69" s="92">
        <f t="shared" si="23"/>
        <v>12545.724721920002</v>
      </c>
      <c r="V69" s="92">
        <f t="shared" si="24"/>
        <v>6517.3067634693434</v>
      </c>
      <c r="W69" s="92">
        <f t="shared" si="25"/>
        <v>794.6307141496012</v>
      </c>
      <c r="X69" s="92">
        <f t="shared" ref="X69:X82" si="27">SUM(T69:W69)</f>
        <v>21260.718070152441</v>
      </c>
      <c r="Y69" s="93">
        <f t="shared" si="26"/>
        <v>125808.42408615246</v>
      </c>
    </row>
    <row r="70" spans="1:25" x14ac:dyDescent="0.3">
      <c r="A70" s="88" t="s">
        <v>105</v>
      </c>
      <c r="B70" s="89" t="s">
        <v>134</v>
      </c>
      <c r="C70" s="90">
        <f>'2015'!C70*1.03</f>
        <v>93573.926160000017</v>
      </c>
      <c r="D70" s="91">
        <f t="shared" si="15"/>
        <v>44.843734581469654</v>
      </c>
      <c r="E70" s="89">
        <v>40</v>
      </c>
      <c r="F70" s="92">
        <f t="shared" si="17"/>
        <v>1255.7850519938654</v>
      </c>
      <c r="G70" s="92">
        <f t="shared" si="18"/>
        <v>11228.871139200002</v>
      </c>
      <c r="H70" s="92">
        <f t="shared" si="19"/>
        <v>5833.2220293156633</v>
      </c>
      <c r="I70" s="92">
        <f t="shared" si="20"/>
        <v>711.22283408995406</v>
      </c>
      <c r="J70" s="92">
        <f t="shared" si="21"/>
        <v>19029.101054599483</v>
      </c>
      <c r="K70" s="93">
        <f t="shared" si="16"/>
        <v>112603.0272145995</v>
      </c>
      <c r="O70" s="88" t="s">
        <v>205</v>
      </c>
      <c r="P70" s="89" t="s">
        <v>137</v>
      </c>
      <c r="Q70" s="90">
        <f>'2015'!Q70*1.03</f>
        <v>107921.70750399999</v>
      </c>
      <c r="R70" s="91">
        <f t="shared" si="14"/>
        <v>51.719668132907337</v>
      </c>
      <c r="S70" s="89">
        <v>40</v>
      </c>
      <c r="T70" s="92">
        <f t="shared" si="22"/>
        <v>1448.335798558282</v>
      </c>
      <c r="U70" s="92">
        <f t="shared" si="23"/>
        <v>12950.604900479999</v>
      </c>
      <c r="V70" s="92">
        <f t="shared" si="24"/>
        <v>6727.6356511671056</v>
      </c>
      <c r="W70" s="92">
        <f t="shared" si="25"/>
        <v>820.27532476918702</v>
      </c>
      <c r="X70" s="92">
        <f t="shared" si="27"/>
        <v>21946.851674974576</v>
      </c>
      <c r="Y70" s="93">
        <f t="shared" si="26"/>
        <v>129868.55917897457</v>
      </c>
    </row>
    <row r="71" spans="1:25" x14ac:dyDescent="0.3">
      <c r="A71" s="88" t="s">
        <v>106</v>
      </c>
      <c r="B71" s="89" t="s">
        <v>134</v>
      </c>
      <c r="C71" s="90">
        <f>'2015'!C71*1.03</f>
        <v>96957.857672000013</v>
      </c>
      <c r="D71" s="91">
        <f t="shared" si="15"/>
        <v>46.465426999361028</v>
      </c>
      <c r="E71" s="89">
        <v>40</v>
      </c>
      <c r="F71" s="92">
        <f t="shared" si="17"/>
        <v>1301.198243297546</v>
      </c>
      <c r="G71" s="92">
        <f t="shared" si="18"/>
        <v>11634.942920640002</v>
      </c>
      <c r="H71" s="92">
        <f t="shared" si="19"/>
        <v>6044.1699359765653</v>
      </c>
      <c r="I71" s="92">
        <f t="shared" si="20"/>
        <v>736.94291936473167</v>
      </c>
      <c r="J71" s="92">
        <f t="shared" si="21"/>
        <v>19717.254019278844</v>
      </c>
      <c r="K71" s="93">
        <f t="shared" si="16"/>
        <v>116675.11169127886</v>
      </c>
      <c r="O71" s="88" t="s">
        <v>206</v>
      </c>
      <c r="P71" s="89" t="s">
        <v>137</v>
      </c>
      <c r="Q71" s="90">
        <f>'2015'!Q71*1.03</f>
        <v>111304.53568</v>
      </c>
      <c r="R71" s="91">
        <f t="shared" si="14"/>
        <v>53.340831795527166</v>
      </c>
      <c r="S71" s="89">
        <v>40</v>
      </c>
      <c r="T71" s="92">
        <f t="shared" si="22"/>
        <v>1493.734182822086</v>
      </c>
      <c r="U71" s="92">
        <f t="shared" si="23"/>
        <v>13356.5442816</v>
      </c>
      <c r="V71" s="92">
        <f t="shared" si="24"/>
        <v>6938.5147779432145</v>
      </c>
      <c r="W71" s="92">
        <f t="shared" si="25"/>
        <v>845.98702397116563</v>
      </c>
      <c r="X71" s="92">
        <f t="shared" si="27"/>
        <v>22634.780266336467</v>
      </c>
      <c r="Y71" s="93">
        <f t="shared" si="26"/>
        <v>133939.31594633646</v>
      </c>
    </row>
    <row r="72" spans="1:25" x14ac:dyDescent="0.3">
      <c r="A72" s="88" t="s">
        <v>107</v>
      </c>
      <c r="B72" s="89" t="s">
        <v>134</v>
      </c>
      <c r="C72" s="90">
        <f>'2015'!C72*1.03</f>
        <v>100340.68584800001</v>
      </c>
      <c r="D72" s="91">
        <f t="shared" si="15"/>
        <v>48.086590661980836</v>
      </c>
      <c r="E72" s="89">
        <v>40</v>
      </c>
      <c r="F72" s="92">
        <f t="shared" si="17"/>
        <v>1346.5966275613498</v>
      </c>
      <c r="G72" s="92">
        <f t="shared" si="18"/>
        <v>12040.882301760001</v>
      </c>
      <c r="H72" s="92">
        <f t="shared" si="19"/>
        <v>6255.0490627526751</v>
      </c>
      <c r="I72" s="92">
        <f t="shared" si="20"/>
        <v>762.65461856671016</v>
      </c>
      <c r="J72" s="92">
        <f t="shared" si="21"/>
        <v>20405.182610640735</v>
      </c>
      <c r="K72" s="93">
        <f t="shared" si="16"/>
        <v>120745.86845864075</v>
      </c>
      <c r="O72" s="88" t="s">
        <v>207</v>
      </c>
      <c r="P72" s="89" t="s">
        <v>137</v>
      </c>
      <c r="Q72" s="90">
        <f>'2015'!Q72*1.03</f>
        <v>114677.43383200002</v>
      </c>
      <c r="R72" s="91">
        <f t="shared" si="14"/>
        <v>54.95723666070289</v>
      </c>
      <c r="S72" s="89">
        <v>40</v>
      </c>
      <c r="T72" s="92">
        <f t="shared" si="22"/>
        <v>1538.9993037269942</v>
      </c>
      <c r="U72" s="92">
        <f t="shared" si="23"/>
        <v>13761.292059840003</v>
      </c>
      <c r="V72" s="92">
        <f t="shared" si="24"/>
        <v>7148.7748857561864</v>
      </c>
      <c r="W72" s="92">
        <f t="shared" si="25"/>
        <v>871.62324851795256</v>
      </c>
      <c r="X72" s="92">
        <f t="shared" si="27"/>
        <v>23320.689497841136</v>
      </c>
      <c r="Y72" s="93">
        <f t="shared" si="26"/>
        <v>137998.12332984115</v>
      </c>
    </row>
    <row r="73" spans="1:25" x14ac:dyDescent="0.3">
      <c r="A73" s="88" t="s">
        <v>108</v>
      </c>
      <c r="B73" s="89" t="s">
        <v>134</v>
      </c>
      <c r="C73" s="90">
        <f>'2015'!C73*1.03</f>
        <v>103721.307352</v>
      </c>
      <c r="D73" s="91">
        <f t="shared" si="15"/>
        <v>49.706696814057509</v>
      </c>
      <c r="E73" s="89">
        <v>40</v>
      </c>
      <c r="F73" s="92">
        <f t="shared" si="17"/>
        <v>1391.9653977453988</v>
      </c>
      <c r="G73" s="92">
        <f t="shared" si="18"/>
        <v>12446.55688224</v>
      </c>
      <c r="H73" s="92">
        <f t="shared" si="19"/>
        <v>6465.7906297591971</v>
      </c>
      <c r="I73" s="92">
        <f t="shared" si="20"/>
        <v>788.34954562309053</v>
      </c>
      <c r="J73" s="92">
        <f t="shared" si="21"/>
        <v>21092.662455367688</v>
      </c>
      <c r="K73" s="93">
        <f t="shared" si="16"/>
        <v>124813.96980736768</v>
      </c>
      <c r="O73" s="88" t="s">
        <v>208</v>
      </c>
      <c r="P73" s="89" t="s">
        <v>137</v>
      </c>
      <c r="Q73" s="90">
        <f>'2015'!Q73*1.03</f>
        <v>118055.848664</v>
      </c>
      <c r="R73" s="91">
        <f t="shared" si="14"/>
        <v>56.576285302236428</v>
      </c>
      <c r="S73" s="89">
        <v>40</v>
      </c>
      <c r="T73" s="92">
        <f t="shared" si="22"/>
        <v>1584.3384598312884</v>
      </c>
      <c r="U73" s="92">
        <f t="shared" si="23"/>
        <v>14166.701839679999</v>
      </c>
      <c r="V73" s="92">
        <f t="shared" si="24"/>
        <v>7359.3788929931216</v>
      </c>
      <c r="W73" s="92">
        <f t="shared" si="25"/>
        <v>897.3014034287346</v>
      </c>
      <c r="X73" s="92">
        <f t="shared" si="27"/>
        <v>24007.72059593314</v>
      </c>
      <c r="Y73" s="93">
        <f t="shared" si="26"/>
        <v>142063.56925993317</v>
      </c>
    </row>
    <row r="74" spans="1:25" x14ac:dyDescent="0.3">
      <c r="A74" s="88" t="s">
        <v>109</v>
      </c>
      <c r="B74" s="89" t="s">
        <v>134</v>
      </c>
      <c r="C74" s="90">
        <f>'2015'!C74*1.03</f>
        <v>107105.23886400001</v>
      </c>
      <c r="D74" s="91">
        <f t="shared" si="15"/>
        <v>51.32838923194889</v>
      </c>
      <c r="E74" s="89">
        <v>40</v>
      </c>
      <c r="F74" s="92">
        <f t="shared" si="17"/>
        <v>1437.3785890490799</v>
      </c>
      <c r="G74" s="92">
        <f t="shared" si="18"/>
        <v>12852.628663680001</v>
      </c>
      <c r="H74" s="92">
        <f t="shared" si="19"/>
        <v>6676.7385364201009</v>
      </c>
      <c r="I74" s="92">
        <f t="shared" si="20"/>
        <v>814.06963089786825</v>
      </c>
      <c r="J74" s="92">
        <f t="shared" si="21"/>
        <v>21780.815420047053</v>
      </c>
      <c r="K74" s="93">
        <f t="shared" si="16"/>
        <v>128886.05428404707</v>
      </c>
      <c r="O74" s="88" t="s">
        <v>209</v>
      </c>
      <c r="P74" s="89" t="s">
        <v>137</v>
      </c>
      <c r="Q74" s="90">
        <f>'2015'!Q74*1.03</f>
        <v>121429.85015200001</v>
      </c>
      <c r="R74" s="91">
        <f t="shared" si="14"/>
        <v>58.193218922683705</v>
      </c>
      <c r="S74" s="89">
        <v>40</v>
      </c>
      <c r="T74" s="92">
        <f t="shared" si="22"/>
        <v>1629.6183877760736</v>
      </c>
      <c r="U74" s="92">
        <f t="shared" si="23"/>
        <v>14571.58201824</v>
      </c>
      <c r="V74" s="92">
        <f t="shared" si="24"/>
        <v>7569.7077806908846</v>
      </c>
      <c r="W74" s="92">
        <f t="shared" si="25"/>
        <v>922.94601404832065</v>
      </c>
      <c r="X74" s="92">
        <f t="shared" si="27"/>
        <v>24693.854200755279</v>
      </c>
      <c r="Y74" s="93">
        <f t="shared" si="26"/>
        <v>146123.7043527553</v>
      </c>
    </row>
    <row r="75" spans="1:25" x14ac:dyDescent="0.3">
      <c r="A75" s="88" t="s">
        <v>110</v>
      </c>
      <c r="B75" s="89" t="s">
        <v>134</v>
      </c>
      <c r="C75" s="90">
        <f>'2015'!C75*1.03</f>
        <v>110483.65369600001</v>
      </c>
      <c r="D75" s="91">
        <f t="shared" si="15"/>
        <v>52.947437873482428</v>
      </c>
      <c r="E75" s="89">
        <v>40</v>
      </c>
      <c r="F75" s="92">
        <f t="shared" si="17"/>
        <v>1482.7177451533744</v>
      </c>
      <c r="G75" s="92">
        <f t="shared" si="18"/>
        <v>13258.038443520001</v>
      </c>
      <c r="H75" s="92">
        <f t="shared" si="19"/>
        <v>6887.342543657036</v>
      </c>
      <c r="I75" s="92">
        <f t="shared" si="20"/>
        <v>839.74778580865041</v>
      </c>
      <c r="J75" s="92">
        <f t="shared" si="21"/>
        <v>22467.84651813906</v>
      </c>
      <c r="K75" s="93">
        <f t="shared" si="16"/>
        <v>132951.50021413909</v>
      </c>
      <c r="O75" s="88" t="s">
        <v>210</v>
      </c>
      <c r="P75" s="89" t="s">
        <v>137</v>
      </c>
      <c r="Q75" s="90">
        <f>'2015'!Q75*1.03</f>
        <v>124810.47165600002</v>
      </c>
      <c r="R75" s="91">
        <f t="shared" si="14"/>
        <v>59.813325074760392</v>
      </c>
      <c r="S75" s="89">
        <v>40</v>
      </c>
      <c r="T75" s="92">
        <f t="shared" si="22"/>
        <v>1674.9871579601231</v>
      </c>
      <c r="U75" s="92">
        <f t="shared" si="23"/>
        <v>14977.256598720001</v>
      </c>
      <c r="V75" s="92">
        <f t="shared" si="24"/>
        <v>7780.4493476974085</v>
      </c>
      <c r="W75" s="92">
        <f t="shared" si="25"/>
        <v>948.64094110470103</v>
      </c>
      <c r="X75" s="92">
        <f t="shared" si="27"/>
        <v>25381.334045482236</v>
      </c>
      <c r="Y75" s="93">
        <f t="shared" si="26"/>
        <v>150191.80570148226</v>
      </c>
    </row>
    <row r="76" spans="1:25" x14ac:dyDescent="0.3">
      <c r="A76" s="88" t="s">
        <v>111</v>
      </c>
      <c r="B76" s="89" t="s">
        <v>134</v>
      </c>
      <c r="C76" s="90">
        <f>'2015'!C76*1.03</f>
        <v>113867.58520800002</v>
      </c>
      <c r="D76" s="91">
        <f t="shared" si="15"/>
        <v>54.56913029137381</v>
      </c>
      <c r="E76" s="89">
        <v>40</v>
      </c>
      <c r="F76" s="92">
        <f t="shared" si="17"/>
        <v>1528.1309364570554</v>
      </c>
      <c r="G76" s="92">
        <f t="shared" si="18"/>
        <v>13664.110224960003</v>
      </c>
      <c r="H76" s="92">
        <f t="shared" si="19"/>
        <v>7098.2904503179398</v>
      </c>
      <c r="I76" s="92">
        <f t="shared" si="20"/>
        <v>865.46787108342812</v>
      </c>
      <c r="J76" s="92">
        <f t="shared" si="21"/>
        <v>23155.999482818424</v>
      </c>
      <c r="K76" s="93">
        <f t="shared" si="16"/>
        <v>137023.58469081848</v>
      </c>
      <c r="O76" s="88" t="s">
        <v>211</v>
      </c>
      <c r="P76" s="89" t="s">
        <v>137</v>
      </c>
      <c r="Q76" s="90">
        <f>'2015'!Q76*1.03</f>
        <v>128185.57648</v>
      </c>
      <c r="R76" s="91">
        <f t="shared" si="14"/>
        <v>61.430787450479237</v>
      </c>
      <c r="S76" s="89">
        <v>40</v>
      </c>
      <c r="T76" s="92">
        <f t="shared" si="22"/>
        <v>1720.2818929447853</v>
      </c>
      <c r="U76" s="92">
        <f t="shared" si="23"/>
        <v>15382.269177599999</v>
      </c>
      <c r="V76" s="92">
        <f t="shared" si="24"/>
        <v>7990.8470152799637</v>
      </c>
      <c r="W76" s="92">
        <f t="shared" si="25"/>
        <v>974.29393779708585</v>
      </c>
      <c r="X76" s="92">
        <f t="shared" si="27"/>
        <v>26067.692023621836</v>
      </c>
      <c r="Y76" s="93">
        <f t="shared" si="26"/>
        <v>154253.26850362183</v>
      </c>
    </row>
    <row r="77" spans="1:25" x14ac:dyDescent="0.3">
      <c r="A77" s="88" t="s">
        <v>112</v>
      </c>
      <c r="B77" s="89" t="s">
        <v>134</v>
      </c>
      <c r="C77" s="90">
        <f>'2015'!C77*1.03</f>
        <v>117250.41338400001</v>
      </c>
      <c r="D77" s="91">
        <f t="shared" si="15"/>
        <v>56.190293953993617</v>
      </c>
      <c r="E77" s="89">
        <v>40</v>
      </c>
      <c r="F77" s="92">
        <f t="shared" si="17"/>
        <v>1573.5293207208592</v>
      </c>
      <c r="G77" s="92">
        <f t="shared" si="18"/>
        <v>14070.049606080001</v>
      </c>
      <c r="H77" s="92">
        <f t="shared" si="19"/>
        <v>7309.1695770940487</v>
      </c>
      <c r="I77" s="92">
        <f t="shared" si="20"/>
        <v>891.1795702854065</v>
      </c>
      <c r="J77" s="92">
        <f t="shared" si="21"/>
        <v>23843.928074180316</v>
      </c>
      <c r="K77" s="93">
        <f t="shared" si="16"/>
        <v>141094.34145818034</v>
      </c>
      <c r="O77" s="88" t="s">
        <v>212</v>
      </c>
      <c r="P77" s="89" t="s">
        <v>137</v>
      </c>
      <c r="Q77" s="90">
        <f>'2015'!Q77*1.03</f>
        <v>131565.094648</v>
      </c>
      <c r="R77" s="91">
        <f t="shared" si="14"/>
        <v>63.050364847284342</v>
      </c>
      <c r="S77" s="89">
        <v>40</v>
      </c>
      <c r="T77" s="92">
        <f t="shared" si="22"/>
        <v>1765.6358560889571</v>
      </c>
      <c r="U77" s="92">
        <f t="shared" si="23"/>
        <v>15787.81135776</v>
      </c>
      <c r="V77" s="92">
        <f t="shared" si="24"/>
        <v>8201.5198024016918</v>
      </c>
      <c r="W77" s="92">
        <f t="shared" si="25"/>
        <v>999.98047878066711</v>
      </c>
      <c r="X77" s="92">
        <f t="shared" si="27"/>
        <v>26754.94749503132</v>
      </c>
      <c r="Y77" s="93">
        <f t="shared" si="26"/>
        <v>158320.04214303129</v>
      </c>
    </row>
    <row r="78" spans="1:25" x14ac:dyDescent="0.3">
      <c r="A78" s="88" t="s">
        <v>113</v>
      </c>
      <c r="B78" s="89" t="s">
        <v>134</v>
      </c>
      <c r="C78" s="90">
        <f>'2015'!C78*1.03</f>
        <v>120632.13822400001</v>
      </c>
      <c r="D78" s="91">
        <f t="shared" si="15"/>
        <v>57.810928861341857</v>
      </c>
      <c r="E78" s="89">
        <v>40</v>
      </c>
      <c r="F78" s="92">
        <f t="shared" si="17"/>
        <v>1618.9128979447853</v>
      </c>
      <c r="G78" s="92">
        <f t="shared" si="18"/>
        <v>14475.856586880001</v>
      </c>
      <c r="H78" s="92">
        <f t="shared" si="19"/>
        <v>7519.9799239853637</v>
      </c>
      <c r="I78" s="92">
        <f t="shared" si="20"/>
        <v>916.88288341458588</v>
      </c>
      <c r="J78" s="92">
        <f t="shared" si="21"/>
        <v>24531.632292224738</v>
      </c>
      <c r="K78" s="93">
        <f t="shared" si="16"/>
        <v>145163.77051622476</v>
      </c>
      <c r="O78" s="88" t="s">
        <v>213</v>
      </c>
      <c r="P78" s="89" t="s">
        <v>137</v>
      </c>
      <c r="Q78" s="90">
        <f>'2015'!Q78*1.03</f>
        <v>137195.418256</v>
      </c>
      <c r="R78" s="91">
        <f t="shared" si="14"/>
        <v>65.748602998083058</v>
      </c>
      <c r="S78" s="89">
        <v>40</v>
      </c>
      <c r="T78" s="92">
        <f t="shared" si="22"/>
        <v>1841.1961805828221</v>
      </c>
      <c r="U78" s="92">
        <f t="shared" si="23"/>
        <v>16463.450190719999</v>
      </c>
      <c r="V78" s="92">
        <f t="shared" si="24"/>
        <v>8552.5035545016563</v>
      </c>
      <c r="W78" s="92">
        <f t="shared" si="25"/>
        <v>1042.7746082743713</v>
      </c>
      <c r="X78" s="92">
        <f t="shared" si="27"/>
        <v>27899.924534078851</v>
      </c>
      <c r="Y78" s="93">
        <f t="shared" si="26"/>
        <v>165095.34279007887</v>
      </c>
    </row>
    <row r="79" spans="1:25" x14ac:dyDescent="0.3">
      <c r="A79" s="88" t="s">
        <v>114</v>
      </c>
      <c r="B79" s="89" t="s">
        <v>134</v>
      </c>
      <c r="C79" s="90">
        <f>'2015'!C79*1.03</f>
        <v>124012.759728</v>
      </c>
      <c r="D79" s="91">
        <f t="shared" si="15"/>
        <v>59.431035013418523</v>
      </c>
      <c r="E79" s="89">
        <v>40</v>
      </c>
      <c r="F79" s="92">
        <f t="shared" si="17"/>
        <v>1664.2816681288346</v>
      </c>
      <c r="G79" s="92">
        <f t="shared" si="18"/>
        <v>14881.531167360001</v>
      </c>
      <c r="H79" s="92">
        <f t="shared" si="19"/>
        <v>7730.7214909918866</v>
      </c>
      <c r="I79" s="92">
        <f t="shared" si="20"/>
        <v>942.57781047096626</v>
      </c>
      <c r="J79" s="92">
        <f t="shared" si="21"/>
        <v>25219.112136951691</v>
      </c>
      <c r="K79" s="93">
        <f t="shared" si="16"/>
        <v>149231.87186495171</v>
      </c>
      <c r="O79" s="88" t="s">
        <v>214</v>
      </c>
      <c r="P79" s="89" t="s">
        <v>137</v>
      </c>
      <c r="Q79" s="90">
        <f>'2015'!Q79*1.03</f>
        <v>141692.615792</v>
      </c>
      <c r="R79" s="91">
        <f t="shared" si="14"/>
        <v>67.903809484984023</v>
      </c>
      <c r="S79" s="89">
        <v>40</v>
      </c>
      <c r="T79" s="92">
        <f t="shared" si="22"/>
        <v>1901.5496751226995</v>
      </c>
      <c r="U79" s="92">
        <f t="shared" si="23"/>
        <v>17003.113895039998</v>
      </c>
      <c r="V79" s="92">
        <f t="shared" si="24"/>
        <v>8832.8503649189479</v>
      </c>
      <c r="W79" s="92">
        <f t="shared" si="25"/>
        <v>1076.95624100342</v>
      </c>
      <c r="X79" s="92">
        <f t="shared" si="27"/>
        <v>28814.470176085066</v>
      </c>
      <c r="Y79" s="93">
        <f t="shared" si="26"/>
        <v>170507.08596808504</v>
      </c>
    </row>
    <row r="80" spans="1:25" x14ac:dyDescent="0.3">
      <c r="A80" s="88" t="s">
        <v>115</v>
      </c>
      <c r="B80" s="89" t="s">
        <v>134</v>
      </c>
      <c r="C80" s="90">
        <f>'2015'!C80*1.03</f>
        <v>127396.69124000001</v>
      </c>
      <c r="D80" s="91">
        <f t="shared" si="15"/>
        <v>61.052727431309918</v>
      </c>
      <c r="E80" s="89">
        <v>40</v>
      </c>
      <c r="F80" s="92">
        <f t="shared" si="17"/>
        <v>1709.6948594325156</v>
      </c>
      <c r="G80" s="92">
        <f t="shared" si="18"/>
        <v>15287.6029488</v>
      </c>
      <c r="H80" s="92">
        <f t="shared" si="19"/>
        <v>7941.6693976527895</v>
      </c>
      <c r="I80" s="92">
        <f t="shared" si="20"/>
        <v>968.29789574574397</v>
      </c>
      <c r="J80" s="92">
        <f t="shared" si="21"/>
        <v>25907.265101631052</v>
      </c>
      <c r="K80" s="93">
        <f t="shared" si="16"/>
        <v>153303.95634163107</v>
      </c>
      <c r="O80" s="88" t="s">
        <v>215</v>
      </c>
      <c r="P80" s="89" t="s">
        <v>137</v>
      </c>
      <c r="Q80" s="90">
        <f>'2015'!Q80*1.03</f>
        <v>146195.33000799999</v>
      </c>
      <c r="R80" s="91">
        <f t="shared" si="14"/>
        <v>70.061659748242803</v>
      </c>
      <c r="S80" s="89">
        <v>40</v>
      </c>
      <c r="T80" s="92">
        <f t="shared" si="22"/>
        <v>1961.9772048619632</v>
      </c>
      <c r="U80" s="92">
        <f t="shared" si="23"/>
        <v>17543.439600959999</v>
      </c>
      <c r="V80" s="92">
        <f t="shared" si="24"/>
        <v>9113.5410747602073</v>
      </c>
      <c r="W80" s="92">
        <f t="shared" si="25"/>
        <v>1111.1798040964645</v>
      </c>
      <c r="X80" s="92">
        <f t="shared" si="27"/>
        <v>29730.137684678633</v>
      </c>
      <c r="Y80" s="93">
        <f t="shared" si="26"/>
        <v>175925.46769267862</v>
      </c>
    </row>
    <row r="81" spans="1:25" x14ac:dyDescent="0.3">
      <c r="A81" s="88" t="s">
        <v>116</v>
      </c>
      <c r="B81" s="89" t="s">
        <v>134</v>
      </c>
      <c r="C81" s="90">
        <f>'2015'!C81*1.03</f>
        <v>133033.63486400002</v>
      </c>
      <c r="D81" s="91">
        <f t="shared" si="15"/>
        <v>63.75413811373803</v>
      </c>
      <c r="E81" s="89">
        <v>40</v>
      </c>
      <c r="F81" s="92">
        <f t="shared" si="17"/>
        <v>1785.3440261656444</v>
      </c>
      <c r="G81" s="92">
        <f t="shared" si="18"/>
        <v>15964.036183680002</v>
      </c>
      <c r="H81" s="92">
        <f t="shared" si="19"/>
        <v>8293.065829061512</v>
      </c>
      <c r="I81" s="92">
        <f t="shared" si="20"/>
        <v>1011.1423416762424</v>
      </c>
      <c r="J81" s="92">
        <f t="shared" si="21"/>
        <v>27053.588380583402</v>
      </c>
      <c r="K81" s="93">
        <f t="shared" si="16"/>
        <v>160087.22324458344</v>
      </c>
      <c r="O81" s="88" t="s">
        <v>216</v>
      </c>
      <c r="P81" s="89" t="s">
        <v>137</v>
      </c>
      <c r="Q81" s="90">
        <f>'2015'!Q81*1.03</f>
        <v>150699.14755999998</v>
      </c>
      <c r="R81" s="91">
        <f t="shared" si="14"/>
        <v>72.220038766773158</v>
      </c>
      <c r="S81" s="89">
        <v>40</v>
      </c>
      <c r="T81" s="92">
        <f t="shared" si="22"/>
        <v>2022.4195416411042</v>
      </c>
      <c r="U81" s="92">
        <f t="shared" si="23"/>
        <v>18083.897707199998</v>
      </c>
      <c r="V81" s="92">
        <f t="shared" si="24"/>
        <v>9394.3005644862606</v>
      </c>
      <c r="W81" s="92">
        <f t="shared" si="25"/>
        <v>1145.4117532623081</v>
      </c>
      <c r="X81" s="92">
        <f t="shared" si="27"/>
        <v>30646.029566589674</v>
      </c>
      <c r="Y81" s="93">
        <f t="shared" si="26"/>
        <v>181345.17712658967</v>
      </c>
    </row>
    <row r="82" spans="1:25" x14ac:dyDescent="0.3">
      <c r="A82" s="88" t="s">
        <v>117</v>
      </c>
      <c r="B82" s="89" t="s">
        <v>134</v>
      </c>
      <c r="C82" s="90">
        <f>'2015'!C82*1.03</f>
        <v>137541.86576000002</v>
      </c>
      <c r="D82" s="91">
        <f t="shared" si="15"/>
        <v>65.914632153354631</v>
      </c>
      <c r="E82" s="89">
        <v>40</v>
      </c>
      <c r="F82" s="92">
        <f t="shared" si="17"/>
        <v>1845.8455911042947</v>
      </c>
      <c r="G82" s="92">
        <f t="shared" si="18"/>
        <v>16505.023891200002</v>
      </c>
      <c r="H82" s="92">
        <f t="shared" si="19"/>
        <v>8574.1004383267373</v>
      </c>
      <c r="I82" s="92">
        <f t="shared" si="20"/>
        <v>1045.4078351332823</v>
      </c>
      <c r="J82" s="92">
        <f t="shared" si="21"/>
        <v>27970.377755764315</v>
      </c>
      <c r="K82" s="93">
        <f t="shared" si="16"/>
        <v>165512.24351576433</v>
      </c>
      <c r="O82" s="88" t="s">
        <v>217</v>
      </c>
      <c r="P82" s="89" t="s">
        <v>137</v>
      </c>
      <c r="Q82" s="90">
        <f>'2015'!Q82*1.03</f>
        <v>175469.04076</v>
      </c>
      <c r="R82" s="91">
        <f t="shared" si="14"/>
        <v>84.090594613418531</v>
      </c>
      <c r="S82" s="89">
        <v>40</v>
      </c>
      <c r="T82" s="92">
        <f t="shared" si="22"/>
        <v>2354.8375868865032</v>
      </c>
      <c r="U82" s="92">
        <f t="shared" si="23"/>
        <v>21056.284891200001</v>
      </c>
      <c r="V82" s="92">
        <f t="shared" si="24"/>
        <v>10938.408978094758</v>
      </c>
      <c r="W82" s="92">
        <f t="shared" si="25"/>
        <v>1333.6790876016489</v>
      </c>
      <c r="X82" s="92">
        <f t="shared" si="27"/>
        <v>35683.210543782909</v>
      </c>
      <c r="Y82" s="93">
        <f t="shared" si="26"/>
        <v>211152.25130378292</v>
      </c>
    </row>
    <row r="83" spans="1:25" x14ac:dyDescent="0.3">
      <c r="A83" s="88" t="s">
        <v>118</v>
      </c>
      <c r="B83" s="89" t="s">
        <v>134</v>
      </c>
      <c r="C83" s="90">
        <f>'2015'!C83*1.03</f>
        <v>142053.40666400001</v>
      </c>
      <c r="D83" s="91">
        <f t="shared" si="15"/>
        <v>68.076712458785948</v>
      </c>
      <c r="E83" s="89">
        <v>40</v>
      </c>
      <c r="F83" s="92">
        <f t="shared" si="17"/>
        <v>1906.3915771625768</v>
      </c>
      <c r="G83" s="92">
        <f t="shared" si="18"/>
        <v>17046.408799680001</v>
      </c>
      <c r="H83" s="92">
        <f t="shared" si="19"/>
        <v>8855.3413872463425</v>
      </c>
      <c r="I83" s="92">
        <f t="shared" si="20"/>
        <v>1079.6984868087193</v>
      </c>
      <c r="J83" s="92">
        <f t="shared" si="21"/>
        <v>28887.84025089764</v>
      </c>
      <c r="K83" s="93">
        <f t="shared" si="16"/>
        <v>170941.24691489767</v>
      </c>
    </row>
    <row r="84" spans="1:25" x14ac:dyDescent="0.3">
      <c r="A84" s="88" t="s">
        <v>119</v>
      </c>
      <c r="B84" s="89" t="s">
        <v>134</v>
      </c>
      <c r="C84" s="90">
        <f>'2015'!C84*1.03</f>
        <v>146563.84423200003</v>
      </c>
      <c r="D84" s="91">
        <f t="shared" si="15"/>
        <v>70.238264008945706</v>
      </c>
      <c r="E84" s="89">
        <v>40</v>
      </c>
      <c r="F84" s="92">
        <f t="shared" si="17"/>
        <v>1966.9227561809819</v>
      </c>
      <c r="G84" s="92">
        <f t="shared" si="18"/>
        <v>17587.661307840004</v>
      </c>
      <c r="H84" s="92">
        <f t="shared" si="19"/>
        <v>9136.5135562811556</v>
      </c>
      <c r="I84" s="92">
        <f t="shared" si="20"/>
        <v>1113.9807524113576</v>
      </c>
      <c r="J84" s="92">
        <f t="shared" si="21"/>
        <v>29805.078372713499</v>
      </c>
      <c r="K84" s="93">
        <f t="shared" si="16"/>
        <v>176368.92260471353</v>
      </c>
    </row>
    <row r="85" spans="1:25" x14ac:dyDescent="0.3">
      <c r="A85" s="88" t="s">
        <v>120</v>
      </c>
      <c r="B85" s="89" t="s">
        <v>134</v>
      </c>
      <c r="C85" s="90">
        <f>'2015'!C85*1.03</f>
        <v>171370.14752000003</v>
      </c>
      <c r="D85" s="91">
        <f t="shared" si="15"/>
        <v>82.126268779552731</v>
      </c>
      <c r="E85" s="89">
        <v>40</v>
      </c>
      <c r="F85" s="92">
        <f t="shared" si="17"/>
        <v>2299.8294337423317</v>
      </c>
      <c r="G85" s="92">
        <f t="shared" si="18"/>
        <v>20564.417702400002</v>
      </c>
      <c r="H85" s="92">
        <f t="shared" si="19"/>
        <v>10682.89170608783</v>
      </c>
      <c r="I85" s="92">
        <f t="shared" si="20"/>
        <v>1302.5248271530677</v>
      </c>
      <c r="J85" s="92">
        <f t="shared" si="21"/>
        <v>34849.663669383233</v>
      </c>
      <c r="K85" s="93">
        <f t="shared" si="16"/>
        <v>206219.81118938327</v>
      </c>
    </row>
  </sheetData>
  <mergeCells count="18">
    <mergeCell ref="A1:A2"/>
    <mergeCell ref="B1:B2"/>
    <mergeCell ref="C1:C2"/>
    <mergeCell ref="D1:D2"/>
    <mergeCell ref="E1:E2"/>
    <mergeCell ref="F1:F2"/>
    <mergeCell ref="J1:J2"/>
    <mergeCell ref="K1:K2"/>
    <mergeCell ref="L1:N2"/>
    <mergeCell ref="O1:O2"/>
    <mergeCell ref="X1:X2"/>
    <mergeCell ref="Y1:Y2"/>
    <mergeCell ref="L3:N4"/>
    <mergeCell ref="P1:P2"/>
    <mergeCell ref="Q1:Q2"/>
    <mergeCell ref="R1:R2"/>
    <mergeCell ref="S1:S2"/>
    <mergeCell ref="T1:T2"/>
  </mergeCells>
  <pageMargins left="0.70866141732283472" right="0.70866141732283472" top="0.34" bottom="0.32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Pricing Template</vt:lpstr>
      <vt:lpstr>Drop Down List</vt:lpstr>
      <vt:lpstr>Example Budget</vt:lpstr>
      <vt:lpstr>Example Budget - Old</vt:lpstr>
      <vt:lpstr>Example Pricing Template (Old)</vt:lpstr>
      <vt:lpstr>Full Time Salary Rates</vt:lpstr>
      <vt:lpstr>Vlookup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2015 (Cas)</vt:lpstr>
      <vt:lpstr>2016 (Cas)</vt:lpstr>
      <vt:lpstr>2023</vt:lpstr>
      <vt:lpstr>2024</vt:lpstr>
      <vt:lpstr>2025</vt:lpstr>
      <vt:lpstr>2017 (Cas)</vt:lpstr>
      <vt:lpstr>2018 (Cas)</vt:lpstr>
      <vt:lpstr>2019 (Cas)</vt:lpstr>
      <vt:lpstr>2026</vt:lpstr>
      <vt:lpstr>2027</vt:lpstr>
      <vt:lpstr>2028</vt:lpstr>
      <vt:lpstr>2029</vt:lpstr>
      <vt:lpstr>2030</vt:lpstr>
      <vt:lpstr>2020 (Cas)</vt:lpstr>
      <vt:lpstr>2021 (Cas)</vt:lpstr>
      <vt:lpstr>2022 (Cas)</vt:lpstr>
      <vt:lpstr>2023 (Cas)</vt:lpstr>
      <vt:lpstr>2024 (Cas)</vt:lpstr>
      <vt:lpstr>2025 (Cas)</vt:lpstr>
      <vt:lpstr>2026 (Cas)</vt:lpstr>
      <vt:lpstr>2027 (Cas)</vt:lpstr>
      <vt:lpstr>2028 (Cas)</vt:lpstr>
      <vt:lpstr>2029 (Cas)</vt:lpstr>
      <vt:lpstr>2030 (Cas)</vt:lpstr>
      <vt:lpstr>_2020</vt:lpstr>
      <vt:lpstr>Campus</vt:lpstr>
      <vt:lpstr>Level</vt:lpstr>
      <vt:lpstr>'Example Budget'!Print_Area</vt:lpstr>
      <vt:lpstr>'Example Budget - Old'!Print_Area</vt:lpstr>
      <vt:lpstr>'Example Pricing Template (Old)'!Print_Area</vt:lpstr>
      <vt:lpstr>'Pricing Template'!Print_Area</vt:lpstr>
      <vt:lpstr>Year</vt:lpstr>
      <vt:lpstr>Year2022</vt:lpstr>
      <vt:lpstr>Years</vt:lpstr>
      <vt:lpstr>YearsTo2022</vt:lpstr>
      <vt:lpstr>YrsUpTo22</vt:lpstr>
    </vt:vector>
  </TitlesOfParts>
  <Company>The University of Notre Dame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tgorey</dc:creator>
  <cp:lastModifiedBy>Sheryl Zhu</cp:lastModifiedBy>
  <cp:lastPrinted>2019-10-25T08:37:16Z</cp:lastPrinted>
  <dcterms:created xsi:type="dcterms:W3CDTF">2006-09-15T05:40:23Z</dcterms:created>
  <dcterms:modified xsi:type="dcterms:W3CDTF">2023-01-18T02:29:36Z</dcterms:modified>
</cp:coreProperties>
</file>